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ebeb381ea344dbb4/Documents/GU - GRA/Case Comp - MIT/Final Exports/"/>
    </mc:Choice>
  </mc:AlternateContent>
  <xr:revisionPtr revIDLastSave="32" documentId="8_{7B94BDCA-EA56-4BFE-BE46-761141A7B611}" xr6:coauthVersionLast="47" xr6:coauthVersionMax="47" xr10:uidLastSave="{1572D482-F4DA-4E6C-BE18-4739B9DB07EA}"/>
  <bookViews>
    <workbookView xWindow="7425" yWindow="1290" windowWidth="21720" windowHeight="16335" firstSheet="3" activeTab="11" xr2:uid="{D851C25C-AD30-41E7-8FA2-14B37E7806DA}"/>
  </bookViews>
  <sheets>
    <sheet name="Summary" sheetId="1" state="hidden" r:id="rId1"/>
    <sheet name="Summary Annual" sheetId="17" state="hidden" r:id="rId2"/>
    <sheet name="Assumptions" sheetId="7" state="hidden" r:id="rId3"/>
    <sheet name="Major Assumptions" sheetId="11" r:id="rId4"/>
    <sheet name="LOI Temp" sheetId="19" r:id="rId5"/>
    <sheet name="Construction Schedule" sheetId="3" r:id="rId6"/>
    <sheet name="Executive Summary Scratch" sheetId="12" state="hidden" r:id="rId7"/>
    <sheet name="Operating Expenses" sheetId="4" r:id="rId8"/>
    <sheet name="Income" sheetId="5" r:id="rId9"/>
    <sheet name="Debt Service" sheetId="2" r:id="rId10"/>
    <sheet name="PROFORMA" sheetId="16" r:id="rId11"/>
    <sheet name="Building Breakdown Scratch" sheetId="8" r:id="rId12"/>
  </sheets>
  <externalReferences>
    <externalReference r:id="rId1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8" i="3" l="1"/>
  <c r="F96" i="3"/>
  <c r="F95" i="3"/>
  <c r="E95" i="3"/>
  <c r="I88" i="11"/>
  <c r="G57" i="11"/>
  <c r="H78" i="11"/>
  <c r="F14" i="2"/>
  <c r="K14" i="2"/>
  <c r="K96" i="3"/>
  <c r="N25" i="8"/>
  <c r="N6" i="8"/>
  <c r="AB33" i="12"/>
  <c r="N41" i="12"/>
  <c r="O41" i="12"/>
  <c r="P41" i="12"/>
  <c r="N43" i="12"/>
  <c r="O43" i="12"/>
  <c r="P43" i="12"/>
  <c r="J93" i="11"/>
  <c r="I93" i="11"/>
  <c r="G93" i="11"/>
  <c r="G93" i="8"/>
  <c r="J96" i="11"/>
  <c r="J95" i="11"/>
  <c r="J94" i="11"/>
  <c r="J89" i="11"/>
  <c r="J87" i="11"/>
  <c r="J83" i="11"/>
  <c r="J53" i="12"/>
  <c r="K53" i="12" s="1"/>
  <c r="M57" i="12"/>
  <c r="N57" i="12" s="1"/>
  <c r="M58" i="12"/>
  <c r="N58" i="12" s="1"/>
  <c r="M52" i="12"/>
  <c r="N52" i="12" s="1"/>
  <c r="L53" i="12"/>
  <c r="M53" i="12" s="1"/>
  <c r="N53" i="12" s="1"/>
  <c r="L57" i="12"/>
  <c r="L58" i="12"/>
  <c r="L52" i="12"/>
  <c r="I53" i="12"/>
  <c r="I54" i="12"/>
  <c r="J54" i="12" s="1"/>
  <c r="K54" i="12" s="1"/>
  <c r="I55" i="12"/>
  <c r="J55" i="12" s="1"/>
  <c r="K55" i="12" s="1"/>
  <c r="I56" i="12"/>
  <c r="J56" i="12" s="1"/>
  <c r="K56" i="12" s="1"/>
  <c r="I57" i="12"/>
  <c r="J57" i="12" s="1"/>
  <c r="K57" i="12" s="1"/>
  <c r="H59" i="12"/>
  <c r="I58" i="12" s="1"/>
  <c r="J58" i="12" s="1"/>
  <c r="K58" i="12" s="1"/>
  <c r="G59" i="12"/>
  <c r="F59" i="12"/>
  <c r="E93" i="11"/>
  <c r="AH29" i="12"/>
  <c r="AJ38" i="12"/>
  <c r="AI39" i="12"/>
  <c r="AI38" i="12"/>
  <c r="I142" i="16"/>
  <c r="J142" i="16"/>
  <c r="K142" i="16"/>
  <c r="L142" i="16"/>
  <c r="I141" i="16"/>
  <c r="J141" i="16"/>
  <c r="K141" i="16"/>
  <c r="L141" i="16"/>
  <c r="I139" i="16"/>
  <c r="J139" i="16"/>
  <c r="K139" i="16"/>
  <c r="L139" i="16"/>
  <c r="I138" i="16"/>
  <c r="J138" i="16"/>
  <c r="K138" i="16"/>
  <c r="L138" i="16"/>
  <c r="G65" i="11"/>
  <c r="G64" i="11"/>
  <c r="G63" i="11"/>
  <c r="G62" i="11"/>
  <c r="G58" i="11"/>
  <c r="G56" i="11"/>
  <c r="G52" i="11"/>
  <c r="C120" i="16"/>
  <c r="C119" i="16"/>
  <c r="E32" i="12"/>
  <c r="F93" i="11" s="1"/>
  <c r="H93" i="11" s="1"/>
  <c r="D26" i="11"/>
  <c r="AH38" i="12"/>
  <c r="L54" i="12" s="1"/>
  <c r="M54" i="12" s="1"/>
  <c r="N54" i="12" s="1"/>
  <c r="J16" i="11"/>
  <c r="AC52" i="12"/>
  <c r="AB53" i="12"/>
  <c r="AC53" i="12"/>
  <c r="AB46" i="12"/>
  <c r="AC46" i="12"/>
  <c r="AB47" i="12"/>
  <c r="AC47" i="12"/>
  <c r="AB48" i="12"/>
  <c r="AC48" i="12"/>
  <c r="AB49" i="12"/>
  <c r="AC49" i="12"/>
  <c r="AB32" i="12"/>
  <c r="AC32" i="12"/>
  <c r="AC33" i="12"/>
  <c r="AB34" i="12"/>
  <c r="AC34" i="12"/>
  <c r="AB35" i="12"/>
  <c r="AC35" i="12"/>
  <c r="AB36" i="12"/>
  <c r="AC36" i="12"/>
  <c r="AB37" i="12"/>
  <c r="AC37" i="12"/>
  <c r="AB38" i="12"/>
  <c r="AC38" i="12"/>
  <c r="AB39" i="12"/>
  <c r="AC39" i="12"/>
  <c r="AB40" i="12"/>
  <c r="AC40" i="12"/>
  <c r="AB41" i="12"/>
  <c r="AC41" i="12"/>
  <c r="AB42" i="12"/>
  <c r="AC42" i="12"/>
  <c r="AB43" i="12"/>
  <c r="AC43" i="12"/>
  <c r="AB44" i="12"/>
  <c r="AC44" i="12"/>
  <c r="AB45" i="12"/>
  <c r="AC45" i="12"/>
  <c r="AC31" i="12"/>
  <c r="AB31" i="12"/>
  <c r="AL22" i="12"/>
  <c r="H16" i="11"/>
  <c r="H12" i="11"/>
  <c r="I96" i="11"/>
  <c r="I95" i="11"/>
  <c r="H96" i="11"/>
  <c r="F96" i="11"/>
  <c r="AF23" i="12"/>
  <c r="AG23" i="12"/>
  <c r="AH23" i="12"/>
  <c r="AI23" i="12"/>
  <c r="AJ23" i="12"/>
  <c r="AK23" i="12"/>
  <c r="F95" i="11"/>
  <c r="AE23" i="12"/>
  <c r="H95" i="11"/>
  <c r="G96" i="11"/>
  <c r="G95" i="11"/>
  <c r="F45" i="11"/>
  <c r="F44" i="11"/>
  <c r="F43" i="11"/>
  <c r="E96" i="11"/>
  <c r="E95" i="11"/>
  <c r="I94" i="11"/>
  <c r="I89" i="11"/>
  <c r="I87" i="11"/>
  <c r="I83" i="11"/>
  <c r="G94" i="11"/>
  <c r="F94" i="11"/>
  <c r="H94" i="11" s="1"/>
  <c r="E94" i="11"/>
  <c r="G89" i="11"/>
  <c r="G87" i="11"/>
  <c r="G83" i="11"/>
  <c r="F89" i="11"/>
  <c r="H89" i="11" s="1"/>
  <c r="F87" i="11"/>
  <c r="H87" i="11" s="1"/>
  <c r="F83" i="11"/>
  <c r="H83" i="11" s="1"/>
  <c r="E83" i="11"/>
  <c r="E87" i="11"/>
  <c r="E89" i="11"/>
  <c r="J6" i="12"/>
  <c r="E38" i="11" s="1"/>
  <c r="F38" i="11"/>
  <c r="F36" i="11"/>
  <c r="F32" i="11"/>
  <c r="M56" i="16"/>
  <c r="M58" i="16"/>
  <c r="M59" i="16"/>
  <c r="M60" i="16"/>
  <c r="N60" i="16" s="1"/>
  <c r="O60" i="16" s="1"/>
  <c r="P60" i="16" s="1"/>
  <c r="Q60" i="16" s="1"/>
  <c r="R60" i="16" s="1"/>
  <c r="S60" i="16" s="1"/>
  <c r="T60" i="16" s="1"/>
  <c r="U60" i="16" s="1"/>
  <c r="V60" i="16" s="1"/>
  <c r="W60" i="16" s="1"/>
  <c r="X60" i="16" s="1"/>
  <c r="M61" i="16"/>
  <c r="M62" i="16"/>
  <c r="M63" i="16"/>
  <c r="N63" i="16" s="1"/>
  <c r="O63" i="16" s="1"/>
  <c r="P63" i="16" s="1"/>
  <c r="Q63" i="16" s="1"/>
  <c r="R63" i="16" s="1"/>
  <c r="S63" i="16" s="1"/>
  <c r="T63" i="16" s="1"/>
  <c r="U63" i="16" s="1"/>
  <c r="V63" i="16" s="1"/>
  <c r="W63" i="16" s="1"/>
  <c r="X63" i="16" s="1"/>
  <c r="M64" i="16"/>
  <c r="C112" i="16"/>
  <c r="C113" i="16"/>
  <c r="C114" i="16"/>
  <c r="C111" i="16"/>
  <c r="D110" i="16"/>
  <c r="C110" i="16"/>
  <c r="R34" i="12"/>
  <c r="R35" i="12"/>
  <c r="R33" i="12"/>
  <c r="J10" i="12"/>
  <c r="E42" i="11" s="1"/>
  <c r="J9" i="12"/>
  <c r="J8" i="12"/>
  <c r="E36" i="11" s="1"/>
  <c r="J7" i="12"/>
  <c r="AE4" i="8"/>
  <c r="AE5" i="8"/>
  <c r="AE6" i="8"/>
  <c r="L5" i="12"/>
  <c r="R8" i="12"/>
  <c r="L6" i="12"/>
  <c r="E31" i="12"/>
  <c r="E30" i="12"/>
  <c r="E29" i="12"/>
  <c r="E28" i="12"/>
  <c r="E27" i="12"/>
  <c r="E71" i="3"/>
  <c r="E10" i="12"/>
  <c r="Z24" i="12"/>
  <c r="Z10" i="12"/>
  <c r="E61" i="3"/>
  <c r="L86" i="16"/>
  <c r="L85" i="16"/>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L91" i="3"/>
  <c r="F90" i="3"/>
  <c r="J84" i="16"/>
  <c r="K84" i="16"/>
  <c r="L84" i="16"/>
  <c r="I84" i="16"/>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L92" i="3"/>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BK10" i="4"/>
  <c r="BL10" i="4"/>
  <c r="BM10" i="4"/>
  <c r="BN10" i="4"/>
  <c r="BO10" i="4"/>
  <c r="BP10" i="4"/>
  <c r="BQ10" i="4"/>
  <c r="BR10" i="4"/>
  <c r="BS10" i="4"/>
  <c r="BT10" i="4"/>
  <c r="BU10" i="4"/>
  <c r="BV10" i="4"/>
  <c r="BW10" i="4"/>
  <c r="BX10" i="4"/>
  <c r="BY10" i="4"/>
  <c r="BZ10" i="4"/>
  <c r="CA10" i="4"/>
  <c r="CB10" i="4"/>
  <c r="CC10" i="4"/>
  <c r="CD10" i="4"/>
  <c r="CE10" i="4"/>
  <c r="CF10" i="4"/>
  <c r="CG10" i="4"/>
  <c r="CH10" i="4"/>
  <c r="CI10" i="4"/>
  <c r="CJ10" i="4"/>
  <c r="CK10" i="4"/>
  <c r="CL10" i="4"/>
  <c r="CM10" i="4"/>
  <c r="CN10" i="4"/>
  <c r="CO10" i="4"/>
  <c r="CP10" i="4"/>
  <c r="CQ10" i="4"/>
  <c r="CR10" i="4"/>
  <c r="CS10" i="4"/>
  <c r="CT10" i="4"/>
  <c r="CU10" i="4"/>
  <c r="CV10" i="4"/>
  <c r="CW10" i="4"/>
  <c r="CX10" i="4"/>
  <c r="CY10" i="4"/>
  <c r="CZ10" i="4"/>
  <c r="DA10" i="4"/>
  <c r="DB10" i="4"/>
  <c r="DC10" i="4"/>
  <c r="DD10" i="4"/>
  <c r="DE10" i="4"/>
  <c r="DF10" i="4"/>
  <c r="DG10" i="4"/>
  <c r="DH10" i="4"/>
  <c r="DI10" i="4"/>
  <c r="DJ10" i="4"/>
  <c r="DK10" i="4"/>
  <c r="DL10" i="4"/>
  <c r="DM10" i="4"/>
  <c r="DN10" i="4"/>
  <c r="DO10" i="4"/>
  <c r="DP10" i="4"/>
  <c r="DQ10" i="4"/>
  <c r="DR10" i="4"/>
  <c r="DS10" i="4"/>
  <c r="DT10" i="4"/>
  <c r="DU10" i="4"/>
  <c r="DV10" i="4"/>
  <c r="DW10" i="4"/>
  <c r="DX10" i="4"/>
  <c r="DY10" i="4"/>
  <c r="DZ10" i="4"/>
  <c r="EA10" i="4"/>
  <c r="EB10" i="4"/>
  <c r="EC10" i="4"/>
  <c r="ED10" i="4"/>
  <c r="EE10" i="4"/>
  <c r="EF10" i="4"/>
  <c r="EG10" i="4"/>
  <c r="EH10" i="4"/>
  <c r="EI10" i="4"/>
  <c r="EJ10" i="4"/>
  <c r="EK10"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BG11" i="4"/>
  <c r="BH11" i="4"/>
  <c r="BI11" i="4"/>
  <c r="BJ11" i="4"/>
  <c r="BK11" i="4"/>
  <c r="BL11" i="4"/>
  <c r="BM11" i="4"/>
  <c r="BN11" i="4"/>
  <c r="BO11" i="4"/>
  <c r="BP11" i="4"/>
  <c r="BQ11" i="4"/>
  <c r="BR11" i="4"/>
  <c r="BS11" i="4"/>
  <c r="BT11" i="4"/>
  <c r="BU11" i="4"/>
  <c r="BV11" i="4"/>
  <c r="BW11" i="4"/>
  <c r="BX11" i="4"/>
  <c r="BY11" i="4"/>
  <c r="BZ11" i="4"/>
  <c r="CA11" i="4"/>
  <c r="CB11" i="4"/>
  <c r="CC11" i="4"/>
  <c r="CD11" i="4"/>
  <c r="CE11" i="4"/>
  <c r="CF11" i="4"/>
  <c r="CG11" i="4"/>
  <c r="CH11" i="4"/>
  <c r="CI11" i="4"/>
  <c r="CJ11" i="4"/>
  <c r="CK11" i="4"/>
  <c r="CL11" i="4"/>
  <c r="CM11" i="4"/>
  <c r="CN11" i="4"/>
  <c r="CO11" i="4"/>
  <c r="CP11" i="4"/>
  <c r="CQ11" i="4"/>
  <c r="CR11" i="4"/>
  <c r="CS11" i="4"/>
  <c r="CT11" i="4"/>
  <c r="CU11" i="4"/>
  <c r="CV11" i="4"/>
  <c r="CW11" i="4"/>
  <c r="CX11" i="4"/>
  <c r="CY11" i="4"/>
  <c r="CZ11" i="4"/>
  <c r="DA11" i="4"/>
  <c r="DB11" i="4"/>
  <c r="DC11" i="4"/>
  <c r="DD11" i="4"/>
  <c r="DE11" i="4"/>
  <c r="DF11" i="4"/>
  <c r="DG11" i="4"/>
  <c r="DH11" i="4"/>
  <c r="DI11" i="4"/>
  <c r="DJ11" i="4"/>
  <c r="DK11" i="4"/>
  <c r="DL11" i="4"/>
  <c r="DM11" i="4"/>
  <c r="DN11" i="4"/>
  <c r="DO11" i="4"/>
  <c r="DP11" i="4"/>
  <c r="DQ11" i="4"/>
  <c r="DR11" i="4"/>
  <c r="DS11" i="4"/>
  <c r="DT11" i="4"/>
  <c r="DU11" i="4"/>
  <c r="DV11" i="4"/>
  <c r="DW11" i="4"/>
  <c r="DX11" i="4"/>
  <c r="DY11" i="4"/>
  <c r="DZ11" i="4"/>
  <c r="EA11" i="4"/>
  <c r="EB11" i="4"/>
  <c r="EC11" i="4"/>
  <c r="ED11" i="4"/>
  <c r="EE11" i="4"/>
  <c r="EF11" i="4"/>
  <c r="EG11" i="4"/>
  <c r="EH11" i="4"/>
  <c r="EI11" i="4"/>
  <c r="EJ11" i="4"/>
  <c r="EK11"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BG12" i="4"/>
  <c r="BH12" i="4"/>
  <c r="BI12" i="4"/>
  <c r="BJ12" i="4"/>
  <c r="BK12" i="4"/>
  <c r="BL12" i="4"/>
  <c r="BM12" i="4"/>
  <c r="BN12" i="4"/>
  <c r="BO12" i="4"/>
  <c r="BP12" i="4"/>
  <c r="BQ12" i="4"/>
  <c r="BR12" i="4"/>
  <c r="BS12" i="4"/>
  <c r="BT12" i="4"/>
  <c r="BU12" i="4"/>
  <c r="BV12" i="4"/>
  <c r="BW12" i="4"/>
  <c r="BX12" i="4"/>
  <c r="BY12" i="4"/>
  <c r="BZ12" i="4"/>
  <c r="CA12" i="4"/>
  <c r="CB12" i="4"/>
  <c r="CC12" i="4"/>
  <c r="CD12" i="4"/>
  <c r="CE12" i="4"/>
  <c r="CF12" i="4"/>
  <c r="CG12" i="4"/>
  <c r="CH12" i="4"/>
  <c r="CI12" i="4"/>
  <c r="CJ12" i="4"/>
  <c r="CK12" i="4"/>
  <c r="CL12" i="4"/>
  <c r="CM12" i="4"/>
  <c r="CN12" i="4"/>
  <c r="CO12" i="4"/>
  <c r="CP12" i="4"/>
  <c r="CQ12" i="4"/>
  <c r="CR12" i="4"/>
  <c r="CS12" i="4"/>
  <c r="CT12" i="4"/>
  <c r="CU12" i="4"/>
  <c r="CV12" i="4"/>
  <c r="CW12" i="4"/>
  <c r="CX12" i="4"/>
  <c r="CY12" i="4"/>
  <c r="CZ12" i="4"/>
  <c r="DA12" i="4"/>
  <c r="DB12" i="4"/>
  <c r="DC12" i="4"/>
  <c r="DD12" i="4"/>
  <c r="DE12" i="4"/>
  <c r="DF12" i="4"/>
  <c r="DG12" i="4"/>
  <c r="DH12" i="4"/>
  <c r="DI12" i="4"/>
  <c r="DJ12" i="4"/>
  <c r="DK12" i="4"/>
  <c r="DL12" i="4"/>
  <c r="DM12" i="4"/>
  <c r="DN12" i="4"/>
  <c r="DO12" i="4"/>
  <c r="DP12" i="4"/>
  <c r="DQ12" i="4"/>
  <c r="DR12" i="4"/>
  <c r="DS12" i="4"/>
  <c r="DT12" i="4"/>
  <c r="DU12" i="4"/>
  <c r="DV12" i="4"/>
  <c r="DW12" i="4"/>
  <c r="DX12" i="4"/>
  <c r="DY12" i="4"/>
  <c r="DZ12" i="4"/>
  <c r="EA12" i="4"/>
  <c r="EB12" i="4"/>
  <c r="EC12" i="4"/>
  <c r="ED12" i="4"/>
  <c r="EE12" i="4"/>
  <c r="EF12" i="4"/>
  <c r="EG12" i="4"/>
  <c r="EH12" i="4"/>
  <c r="EI12" i="4"/>
  <c r="EJ12" i="4"/>
  <c r="EK12"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BG13" i="4"/>
  <c r="BH13" i="4"/>
  <c r="BI13" i="4"/>
  <c r="BJ13" i="4"/>
  <c r="BK13" i="4"/>
  <c r="BL13" i="4"/>
  <c r="BM13" i="4"/>
  <c r="BN13" i="4"/>
  <c r="BO13" i="4"/>
  <c r="BP13" i="4"/>
  <c r="BQ13" i="4"/>
  <c r="BR13" i="4"/>
  <c r="BS13" i="4"/>
  <c r="BT13" i="4"/>
  <c r="BU13" i="4"/>
  <c r="BV13" i="4"/>
  <c r="BW13" i="4"/>
  <c r="BX13" i="4"/>
  <c r="BY13" i="4"/>
  <c r="BZ13" i="4"/>
  <c r="CA13" i="4"/>
  <c r="CB13" i="4"/>
  <c r="CC13" i="4"/>
  <c r="CD13" i="4"/>
  <c r="CE13" i="4"/>
  <c r="CF13" i="4"/>
  <c r="CG13" i="4"/>
  <c r="CH13" i="4"/>
  <c r="CI13" i="4"/>
  <c r="CJ13" i="4"/>
  <c r="CK13" i="4"/>
  <c r="CL13" i="4"/>
  <c r="CM13" i="4"/>
  <c r="CN13" i="4"/>
  <c r="CO13" i="4"/>
  <c r="CP13" i="4"/>
  <c r="CQ13" i="4"/>
  <c r="CR13" i="4"/>
  <c r="CS13" i="4"/>
  <c r="CT13" i="4"/>
  <c r="CU13" i="4"/>
  <c r="CV13" i="4"/>
  <c r="CW13" i="4"/>
  <c r="CX13" i="4"/>
  <c r="CY13" i="4"/>
  <c r="CZ13" i="4"/>
  <c r="DA13" i="4"/>
  <c r="DB13" i="4"/>
  <c r="DC13" i="4"/>
  <c r="DD13" i="4"/>
  <c r="DE13" i="4"/>
  <c r="DF13" i="4"/>
  <c r="DG13" i="4"/>
  <c r="DH13" i="4"/>
  <c r="DI13" i="4"/>
  <c r="DJ13" i="4"/>
  <c r="DK13" i="4"/>
  <c r="DL13" i="4"/>
  <c r="DM13" i="4"/>
  <c r="DN13" i="4"/>
  <c r="DO13" i="4"/>
  <c r="DP13" i="4"/>
  <c r="DQ13" i="4"/>
  <c r="DR13" i="4"/>
  <c r="DS13" i="4"/>
  <c r="DT13" i="4"/>
  <c r="DU13" i="4"/>
  <c r="DV13" i="4"/>
  <c r="DW13" i="4"/>
  <c r="DX13" i="4"/>
  <c r="DY13" i="4"/>
  <c r="DZ13" i="4"/>
  <c r="EA13" i="4"/>
  <c r="EB13" i="4"/>
  <c r="EC13" i="4"/>
  <c r="ED13" i="4"/>
  <c r="EE13" i="4"/>
  <c r="EF13" i="4"/>
  <c r="EG13" i="4"/>
  <c r="EH13" i="4"/>
  <c r="EI13" i="4"/>
  <c r="EJ13" i="4"/>
  <c r="EK13"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BK14" i="4"/>
  <c r="BL14" i="4"/>
  <c r="BM14" i="4"/>
  <c r="BN14" i="4"/>
  <c r="BO14" i="4"/>
  <c r="BP14" i="4"/>
  <c r="BQ14" i="4"/>
  <c r="BR14" i="4"/>
  <c r="BS14" i="4"/>
  <c r="BT14" i="4"/>
  <c r="BU14" i="4"/>
  <c r="BV14" i="4"/>
  <c r="BW14" i="4"/>
  <c r="BX14" i="4"/>
  <c r="BY14" i="4"/>
  <c r="BZ14" i="4"/>
  <c r="CA14" i="4"/>
  <c r="CB14" i="4"/>
  <c r="CC14" i="4"/>
  <c r="CD14" i="4"/>
  <c r="CE14" i="4"/>
  <c r="CF14" i="4"/>
  <c r="CG14" i="4"/>
  <c r="CH14" i="4"/>
  <c r="CI14" i="4"/>
  <c r="CJ14" i="4"/>
  <c r="CK14" i="4"/>
  <c r="CL14" i="4"/>
  <c r="CM14" i="4"/>
  <c r="CN14" i="4"/>
  <c r="CO14" i="4"/>
  <c r="CP14" i="4"/>
  <c r="CQ14" i="4"/>
  <c r="CR14" i="4"/>
  <c r="CS14" i="4"/>
  <c r="CT14" i="4"/>
  <c r="CU14" i="4"/>
  <c r="CV14" i="4"/>
  <c r="CW14" i="4"/>
  <c r="CX14" i="4"/>
  <c r="CY14" i="4"/>
  <c r="CZ14" i="4"/>
  <c r="DA14" i="4"/>
  <c r="DB14" i="4"/>
  <c r="DC14" i="4"/>
  <c r="DD14" i="4"/>
  <c r="DE14" i="4"/>
  <c r="DF14" i="4"/>
  <c r="DG14" i="4"/>
  <c r="DH14" i="4"/>
  <c r="DI14" i="4"/>
  <c r="DJ14" i="4"/>
  <c r="DK14" i="4"/>
  <c r="DL14" i="4"/>
  <c r="DM14" i="4"/>
  <c r="DN14" i="4"/>
  <c r="DO14" i="4"/>
  <c r="DP14" i="4"/>
  <c r="DQ14" i="4"/>
  <c r="DR14" i="4"/>
  <c r="DS14" i="4"/>
  <c r="DT14" i="4"/>
  <c r="DU14" i="4"/>
  <c r="DV14" i="4"/>
  <c r="DW14" i="4"/>
  <c r="DX14" i="4"/>
  <c r="DY14" i="4"/>
  <c r="DZ14" i="4"/>
  <c r="EA14" i="4"/>
  <c r="EB14" i="4"/>
  <c r="EC14" i="4"/>
  <c r="ED14" i="4"/>
  <c r="EE14" i="4"/>
  <c r="EF14" i="4"/>
  <c r="EG14" i="4"/>
  <c r="EH14" i="4"/>
  <c r="EI14" i="4"/>
  <c r="EJ14" i="4"/>
  <c r="EK14"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BG15" i="4"/>
  <c r="BH15" i="4"/>
  <c r="BI15" i="4"/>
  <c r="BJ15" i="4"/>
  <c r="BK15" i="4"/>
  <c r="BL15" i="4"/>
  <c r="BM15" i="4"/>
  <c r="BN15" i="4"/>
  <c r="BO15" i="4"/>
  <c r="BP15" i="4"/>
  <c r="BQ15" i="4"/>
  <c r="BR15" i="4"/>
  <c r="BS15" i="4"/>
  <c r="BT15" i="4"/>
  <c r="BU15" i="4"/>
  <c r="BV15" i="4"/>
  <c r="BW15" i="4"/>
  <c r="BX15" i="4"/>
  <c r="BY15" i="4"/>
  <c r="BZ15" i="4"/>
  <c r="CA15" i="4"/>
  <c r="CB15" i="4"/>
  <c r="CC15" i="4"/>
  <c r="CD15" i="4"/>
  <c r="CE15" i="4"/>
  <c r="CF15" i="4"/>
  <c r="CG15" i="4"/>
  <c r="CH15" i="4"/>
  <c r="CI15" i="4"/>
  <c r="CJ15" i="4"/>
  <c r="CK15" i="4"/>
  <c r="CL15" i="4"/>
  <c r="CM15" i="4"/>
  <c r="CN15" i="4"/>
  <c r="CO15" i="4"/>
  <c r="CP15" i="4"/>
  <c r="CQ15" i="4"/>
  <c r="CR15" i="4"/>
  <c r="CS15" i="4"/>
  <c r="CT15" i="4"/>
  <c r="CU15" i="4"/>
  <c r="CV15" i="4"/>
  <c r="CW15" i="4"/>
  <c r="CX15" i="4"/>
  <c r="CY15" i="4"/>
  <c r="CZ15" i="4"/>
  <c r="DA15" i="4"/>
  <c r="DB15" i="4"/>
  <c r="DC15" i="4"/>
  <c r="DD15" i="4"/>
  <c r="DE15" i="4"/>
  <c r="DF15" i="4"/>
  <c r="DG15" i="4"/>
  <c r="DH15" i="4"/>
  <c r="DI15" i="4"/>
  <c r="DJ15" i="4"/>
  <c r="DK15" i="4"/>
  <c r="DL15" i="4"/>
  <c r="DM15" i="4"/>
  <c r="DN15" i="4"/>
  <c r="DO15" i="4"/>
  <c r="DP15" i="4"/>
  <c r="DQ15" i="4"/>
  <c r="DR15" i="4"/>
  <c r="DS15" i="4"/>
  <c r="DT15" i="4"/>
  <c r="DU15" i="4"/>
  <c r="DV15" i="4"/>
  <c r="DW15" i="4"/>
  <c r="DX15" i="4"/>
  <c r="DY15" i="4"/>
  <c r="DZ15" i="4"/>
  <c r="EA15" i="4"/>
  <c r="EB15" i="4"/>
  <c r="EC15" i="4"/>
  <c r="ED15" i="4"/>
  <c r="EE15" i="4"/>
  <c r="EF15" i="4"/>
  <c r="EG15" i="4"/>
  <c r="EH15" i="4"/>
  <c r="EI15" i="4"/>
  <c r="EJ15" i="4"/>
  <c r="EK15" i="4"/>
  <c r="L11" i="4"/>
  <c r="L12" i="4"/>
  <c r="L13" i="4"/>
  <c r="L14" i="4"/>
  <c r="L15" i="4"/>
  <c r="L10" i="4"/>
  <c r="I79" i="4"/>
  <c r="I72" i="4"/>
  <c r="I64" i="4"/>
  <c r="I54" i="4"/>
  <c r="I47" i="4"/>
  <c r="I37" i="4"/>
  <c r="I27" i="4"/>
  <c r="I17" i="4"/>
  <c r="N58" i="16"/>
  <c r="O58" i="16" s="1"/>
  <c r="P58" i="16" s="1"/>
  <c r="Q58" i="16" s="1"/>
  <c r="R58" i="16" s="1"/>
  <c r="S58" i="16" s="1"/>
  <c r="T58" i="16" s="1"/>
  <c r="U58" i="16" s="1"/>
  <c r="V58" i="16" s="1"/>
  <c r="W58" i="16" s="1"/>
  <c r="X58" i="16" s="1"/>
  <c r="F21" i="5"/>
  <c r="B13" i="2"/>
  <c r="B12" i="2"/>
  <c r="E9" i="3"/>
  <c r="BJ14" i="5"/>
  <c r="EK77" i="4"/>
  <c r="EJ77" i="4"/>
  <c r="EI77" i="4"/>
  <c r="EH77" i="4"/>
  <c r="EG77" i="4"/>
  <c r="EF77" i="4"/>
  <c r="EE77" i="4"/>
  <c r="ED77" i="4"/>
  <c r="EC77" i="4"/>
  <c r="EB77" i="4"/>
  <c r="EA77" i="4"/>
  <c r="DZ77" i="4"/>
  <c r="DY77" i="4"/>
  <c r="DX77" i="4"/>
  <c r="DW77" i="4"/>
  <c r="DV77" i="4"/>
  <c r="DU77" i="4"/>
  <c r="DT77" i="4"/>
  <c r="DS77" i="4"/>
  <c r="DR77" i="4"/>
  <c r="DQ77" i="4"/>
  <c r="DP77" i="4"/>
  <c r="DO77" i="4"/>
  <c r="DN77" i="4"/>
  <c r="DM77" i="4"/>
  <c r="DL77" i="4"/>
  <c r="DK77" i="4"/>
  <c r="DJ77" i="4"/>
  <c r="DI77" i="4"/>
  <c r="DH77" i="4"/>
  <c r="DG77" i="4"/>
  <c r="DF77" i="4"/>
  <c r="DE77" i="4"/>
  <c r="DD77" i="4"/>
  <c r="DC77" i="4"/>
  <c r="DB77" i="4"/>
  <c r="DA77" i="4"/>
  <c r="CZ77"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W77" i="4"/>
  <c r="BV77" i="4"/>
  <c r="BU77" i="4"/>
  <c r="BT77" i="4"/>
  <c r="BS77" i="4"/>
  <c r="BR77" i="4"/>
  <c r="BQ77" i="4"/>
  <c r="BP77" i="4"/>
  <c r="BO77" i="4"/>
  <c r="BN77" i="4"/>
  <c r="BM77" i="4"/>
  <c r="BL77" i="4"/>
  <c r="BK77" i="4"/>
  <c r="BJ77" i="4"/>
  <c r="BI77" i="4"/>
  <c r="BH77" i="4"/>
  <c r="BG77" i="4"/>
  <c r="BF77" i="4"/>
  <c r="BE77" i="4"/>
  <c r="BD77" i="4"/>
  <c r="BC77" i="4"/>
  <c r="BB77" i="4"/>
  <c r="BA77" i="4"/>
  <c r="AZ77" i="4"/>
  <c r="AY77" i="4"/>
  <c r="AX77" i="4"/>
  <c r="AW77" i="4"/>
  <c r="AV77" i="4"/>
  <c r="AU77" i="4"/>
  <c r="AT77" i="4"/>
  <c r="AS77" i="4"/>
  <c r="AR77" i="4"/>
  <c r="AQ77" i="4"/>
  <c r="AP77" i="4"/>
  <c r="AO77" i="4"/>
  <c r="AN77" i="4"/>
  <c r="AM77" i="4"/>
  <c r="AL77" i="4"/>
  <c r="AK77" i="4"/>
  <c r="AJ77" i="4"/>
  <c r="AI77" i="4"/>
  <c r="AH77" i="4"/>
  <c r="AG77" i="4"/>
  <c r="AF77" i="4"/>
  <c r="AE77" i="4"/>
  <c r="AD77" i="4"/>
  <c r="AC77" i="4"/>
  <c r="AB77" i="4"/>
  <c r="AA77" i="4"/>
  <c r="Z77" i="4"/>
  <c r="Y77" i="4"/>
  <c r="X77" i="4"/>
  <c r="W77" i="4"/>
  <c r="V77" i="4"/>
  <c r="EK76" i="4"/>
  <c r="EJ76" i="4"/>
  <c r="EI76" i="4"/>
  <c r="EH76" i="4"/>
  <c r="EG76" i="4"/>
  <c r="EF76" i="4"/>
  <c r="EE76" i="4"/>
  <c r="ED76" i="4"/>
  <c r="EC76" i="4"/>
  <c r="EB76" i="4"/>
  <c r="EA76" i="4"/>
  <c r="DZ76" i="4"/>
  <c r="DY76" i="4"/>
  <c r="DX76" i="4"/>
  <c r="DW76" i="4"/>
  <c r="DV76" i="4"/>
  <c r="DU76" i="4"/>
  <c r="DT76" i="4"/>
  <c r="DS76" i="4"/>
  <c r="DR76" i="4"/>
  <c r="DQ76" i="4"/>
  <c r="DP76" i="4"/>
  <c r="DO76" i="4"/>
  <c r="DN76" i="4"/>
  <c r="DM76" i="4"/>
  <c r="DL76" i="4"/>
  <c r="DK76" i="4"/>
  <c r="DJ76" i="4"/>
  <c r="DI76" i="4"/>
  <c r="DH76" i="4"/>
  <c r="DG76" i="4"/>
  <c r="DF76" i="4"/>
  <c r="DE76" i="4"/>
  <c r="DD76" i="4"/>
  <c r="DC76" i="4"/>
  <c r="DB76" i="4"/>
  <c r="DA76" i="4"/>
  <c r="CZ76"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W76" i="4"/>
  <c r="BV76" i="4"/>
  <c r="BU76" i="4"/>
  <c r="BT76" i="4"/>
  <c r="BS76" i="4"/>
  <c r="BR76" i="4"/>
  <c r="BQ76" i="4"/>
  <c r="BP76" i="4"/>
  <c r="BO76" i="4"/>
  <c r="BN76" i="4"/>
  <c r="BM76" i="4"/>
  <c r="BL76" i="4"/>
  <c r="BK76" i="4"/>
  <c r="BJ76" i="4"/>
  <c r="BI76" i="4"/>
  <c r="BH76" i="4"/>
  <c r="BG76" i="4"/>
  <c r="BF76"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Z76" i="4"/>
  <c r="Y76" i="4"/>
  <c r="X76" i="4"/>
  <c r="W76" i="4"/>
  <c r="V76" i="4"/>
  <c r="EK75" i="4"/>
  <c r="EK79" i="4" s="1"/>
  <c r="EJ75" i="4"/>
  <c r="EJ79" i="4" s="1"/>
  <c r="EI75" i="4"/>
  <c r="EI79" i="4" s="1"/>
  <c r="EH75" i="4"/>
  <c r="EH79" i="4" s="1"/>
  <c r="EG75" i="4"/>
  <c r="EG79" i="4" s="1"/>
  <c r="EF75" i="4"/>
  <c r="EF79" i="4" s="1"/>
  <c r="EE75" i="4"/>
  <c r="EE79" i="4" s="1"/>
  <c r="ED75" i="4"/>
  <c r="ED79" i="4" s="1"/>
  <c r="EC75" i="4"/>
  <c r="EC79" i="4" s="1"/>
  <c r="EB75" i="4"/>
  <c r="EB79" i="4" s="1"/>
  <c r="EA75" i="4"/>
  <c r="EA79" i="4" s="1"/>
  <c r="DZ75" i="4"/>
  <c r="DZ79" i="4" s="1"/>
  <c r="DY75" i="4"/>
  <c r="DY79" i="4" s="1"/>
  <c r="DX75" i="4"/>
  <c r="DX79" i="4" s="1"/>
  <c r="DW75" i="4"/>
  <c r="DW79" i="4" s="1"/>
  <c r="DV75" i="4"/>
  <c r="DV79" i="4" s="1"/>
  <c r="DU75" i="4"/>
  <c r="DU79" i="4" s="1"/>
  <c r="DT75" i="4"/>
  <c r="DT79" i="4" s="1"/>
  <c r="DS75" i="4"/>
  <c r="DS79" i="4" s="1"/>
  <c r="DR75" i="4"/>
  <c r="DR79" i="4" s="1"/>
  <c r="DQ75" i="4"/>
  <c r="DQ79" i="4" s="1"/>
  <c r="DP75" i="4"/>
  <c r="DP79" i="4" s="1"/>
  <c r="DO75" i="4"/>
  <c r="DO79" i="4" s="1"/>
  <c r="DN75" i="4"/>
  <c r="DN79" i="4" s="1"/>
  <c r="DM75" i="4"/>
  <c r="DM79" i="4" s="1"/>
  <c r="DL75" i="4"/>
  <c r="DL79" i="4" s="1"/>
  <c r="DK75" i="4"/>
  <c r="DK79" i="4" s="1"/>
  <c r="DJ75" i="4"/>
  <c r="DJ79" i="4" s="1"/>
  <c r="DI75" i="4"/>
  <c r="DI79" i="4" s="1"/>
  <c r="DH75" i="4"/>
  <c r="DH79" i="4" s="1"/>
  <c r="DG75" i="4"/>
  <c r="DG79" i="4" s="1"/>
  <c r="DF75" i="4"/>
  <c r="DF79" i="4" s="1"/>
  <c r="DE75" i="4"/>
  <c r="DE79" i="4" s="1"/>
  <c r="DD75" i="4"/>
  <c r="DD79" i="4" s="1"/>
  <c r="DC75" i="4"/>
  <c r="DC79" i="4" s="1"/>
  <c r="DB75" i="4"/>
  <c r="DB79" i="4" s="1"/>
  <c r="DA75" i="4"/>
  <c r="DA79" i="4" s="1"/>
  <c r="CZ75" i="4"/>
  <c r="CZ79" i="4" s="1"/>
  <c r="CY75" i="4"/>
  <c r="CY79" i="4" s="1"/>
  <c r="CX75" i="4"/>
  <c r="CX79" i="4" s="1"/>
  <c r="CW75" i="4"/>
  <c r="CW79" i="4" s="1"/>
  <c r="CV75" i="4"/>
  <c r="CV79" i="4" s="1"/>
  <c r="CU75" i="4"/>
  <c r="CU79" i="4" s="1"/>
  <c r="CT75" i="4"/>
  <c r="CT79" i="4" s="1"/>
  <c r="CS75" i="4"/>
  <c r="CS79" i="4" s="1"/>
  <c r="CR75" i="4"/>
  <c r="CR79" i="4" s="1"/>
  <c r="CQ75" i="4"/>
  <c r="CQ79" i="4" s="1"/>
  <c r="CP75" i="4"/>
  <c r="CP79" i="4" s="1"/>
  <c r="CO75" i="4"/>
  <c r="CO79" i="4" s="1"/>
  <c r="CN75" i="4"/>
  <c r="CN79" i="4" s="1"/>
  <c r="CM75" i="4"/>
  <c r="CM79" i="4" s="1"/>
  <c r="CL75" i="4"/>
  <c r="CL79" i="4" s="1"/>
  <c r="CK75" i="4"/>
  <c r="CK79" i="4" s="1"/>
  <c r="CJ75" i="4"/>
  <c r="CJ79" i="4" s="1"/>
  <c r="CI75" i="4"/>
  <c r="CI79" i="4" s="1"/>
  <c r="CH75" i="4"/>
  <c r="CH79" i="4" s="1"/>
  <c r="CG75" i="4"/>
  <c r="CG79" i="4" s="1"/>
  <c r="CF75" i="4"/>
  <c r="CF79" i="4" s="1"/>
  <c r="CE75" i="4"/>
  <c r="CE79" i="4" s="1"/>
  <c r="CD75" i="4"/>
  <c r="CD79" i="4" s="1"/>
  <c r="CC75" i="4"/>
  <c r="CC79" i="4" s="1"/>
  <c r="CB75" i="4"/>
  <c r="CB79" i="4" s="1"/>
  <c r="CA75" i="4"/>
  <c r="CA79" i="4" s="1"/>
  <c r="BZ75" i="4"/>
  <c r="BZ79" i="4" s="1"/>
  <c r="BY75" i="4"/>
  <c r="BY79" i="4" s="1"/>
  <c r="BX75" i="4"/>
  <c r="BX79" i="4" s="1"/>
  <c r="BW75" i="4"/>
  <c r="BW79" i="4" s="1"/>
  <c r="BV75" i="4"/>
  <c r="BV79" i="4" s="1"/>
  <c r="BU75" i="4"/>
  <c r="BU79" i="4" s="1"/>
  <c r="BT75" i="4"/>
  <c r="BT79" i="4" s="1"/>
  <c r="BS75" i="4"/>
  <c r="BS79" i="4" s="1"/>
  <c r="BR75" i="4"/>
  <c r="BR79" i="4" s="1"/>
  <c r="BQ75" i="4"/>
  <c r="BQ79" i="4" s="1"/>
  <c r="BP75" i="4"/>
  <c r="BP79" i="4" s="1"/>
  <c r="BO75" i="4"/>
  <c r="BO79" i="4" s="1"/>
  <c r="BN75" i="4"/>
  <c r="BN79" i="4" s="1"/>
  <c r="BM75" i="4"/>
  <c r="BM79" i="4" s="1"/>
  <c r="BL75" i="4"/>
  <c r="BL79" i="4" s="1"/>
  <c r="BK75" i="4"/>
  <c r="BK79" i="4" s="1"/>
  <c r="BJ75" i="4"/>
  <c r="BJ79" i="4" s="1"/>
  <c r="BI75" i="4"/>
  <c r="BI79" i="4" s="1"/>
  <c r="BH75" i="4"/>
  <c r="BH79" i="4" s="1"/>
  <c r="BG75" i="4"/>
  <c r="BG79" i="4" s="1"/>
  <c r="BF75" i="4"/>
  <c r="BF79" i="4" s="1"/>
  <c r="BE75" i="4"/>
  <c r="BE79" i="4" s="1"/>
  <c r="BD75" i="4"/>
  <c r="BD79" i="4" s="1"/>
  <c r="BC75" i="4"/>
  <c r="BC79" i="4" s="1"/>
  <c r="BB75" i="4"/>
  <c r="BB79" i="4" s="1"/>
  <c r="BA75" i="4"/>
  <c r="BA79" i="4" s="1"/>
  <c r="AZ75" i="4"/>
  <c r="AZ79" i="4" s="1"/>
  <c r="AY75" i="4"/>
  <c r="AY79" i="4" s="1"/>
  <c r="AX75" i="4"/>
  <c r="AX79" i="4" s="1"/>
  <c r="AW75" i="4"/>
  <c r="AW79" i="4" s="1"/>
  <c r="AV75" i="4"/>
  <c r="AV79" i="4" s="1"/>
  <c r="AU75" i="4"/>
  <c r="AU79" i="4" s="1"/>
  <c r="AT75" i="4"/>
  <c r="AT79" i="4" s="1"/>
  <c r="AS75" i="4"/>
  <c r="AS79" i="4" s="1"/>
  <c r="AR75" i="4"/>
  <c r="AR79" i="4" s="1"/>
  <c r="AQ75" i="4"/>
  <c r="AQ79" i="4" s="1"/>
  <c r="AP75" i="4"/>
  <c r="AP79" i="4" s="1"/>
  <c r="AO75" i="4"/>
  <c r="AO79" i="4" s="1"/>
  <c r="AN75" i="4"/>
  <c r="AN79" i="4" s="1"/>
  <c r="AM75" i="4"/>
  <c r="AM79" i="4" s="1"/>
  <c r="AL75" i="4"/>
  <c r="AL79" i="4" s="1"/>
  <c r="AK75" i="4"/>
  <c r="AK79" i="4" s="1"/>
  <c r="AJ75" i="4"/>
  <c r="AJ79" i="4" s="1"/>
  <c r="AI75" i="4"/>
  <c r="AI79" i="4" s="1"/>
  <c r="AH75" i="4"/>
  <c r="AH79" i="4" s="1"/>
  <c r="AG75" i="4"/>
  <c r="AG79" i="4" s="1"/>
  <c r="AF75" i="4"/>
  <c r="AF79" i="4" s="1"/>
  <c r="AE75" i="4"/>
  <c r="AE79" i="4" s="1"/>
  <c r="AD75" i="4"/>
  <c r="AD79" i="4" s="1"/>
  <c r="AC75" i="4"/>
  <c r="AC79" i="4" s="1"/>
  <c r="AB75" i="4"/>
  <c r="AB79" i="4" s="1"/>
  <c r="AA75" i="4"/>
  <c r="AA79" i="4" s="1"/>
  <c r="Z75" i="4"/>
  <c r="Z79" i="4" s="1"/>
  <c r="Y75" i="4"/>
  <c r="Y79" i="4" s="1"/>
  <c r="X75" i="4"/>
  <c r="X79" i="4" s="1"/>
  <c r="W75" i="4"/>
  <c r="W79" i="4" s="1"/>
  <c r="V75" i="4"/>
  <c r="U77" i="4"/>
  <c r="U76" i="4"/>
  <c r="BI69" i="4"/>
  <c r="BH69" i="4"/>
  <c r="BG69" i="4"/>
  <c r="BF69" i="4"/>
  <c r="BE69" i="4"/>
  <c r="BD69" i="4"/>
  <c r="BC69" i="4"/>
  <c r="BB69" i="4"/>
  <c r="BA69" i="4"/>
  <c r="AZ69" i="4"/>
  <c r="AY69" i="4"/>
  <c r="AX69" i="4"/>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BI68" i="4"/>
  <c r="BH68" i="4"/>
  <c r="BG68" i="4"/>
  <c r="BF68"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BI67" i="4"/>
  <c r="BH67" i="4"/>
  <c r="BG67" i="4"/>
  <c r="BF67" i="4"/>
  <c r="BF72" i="4" s="1"/>
  <c r="BE67" i="4"/>
  <c r="BD67" i="4"/>
  <c r="BC67" i="4"/>
  <c r="BB67" i="4"/>
  <c r="BA67" i="4"/>
  <c r="AZ67" i="4"/>
  <c r="AY67" i="4"/>
  <c r="AX67" i="4"/>
  <c r="AW67" i="4"/>
  <c r="AV67" i="4"/>
  <c r="AU67" i="4"/>
  <c r="AT67" i="4"/>
  <c r="AT72" i="4" s="1"/>
  <c r="AS67" i="4"/>
  <c r="AR67" i="4"/>
  <c r="AQ67" i="4"/>
  <c r="AP67" i="4"/>
  <c r="AO67" i="4"/>
  <c r="AN67" i="4"/>
  <c r="AM67" i="4"/>
  <c r="AL67" i="4"/>
  <c r="AK67" i="4"/>
  <c r="AJ67" i="4"/>
  <c r="AI67" i="4"/>
  <c r="AH67" i="4"/>
  <c r="AH72" i="4" s="1"/>
  <c r="AG67" i="4"/>
  <c r="AF67" i="4"/>
  <c r="AE67" i="4"/>
  <c r="AD67" i="4"/>
  <c r="AC67" i="4"/>
  <c r="AB67" i="4"/>
  <c r="AA67" i="4"/>
  <c r="Z67" i="4"/>
  <c r="Y67" i="4"/>
  <c r="X67" i="4"/>
  <c r="W67" i="4"/>
  <c r="V67" i="4"/>
  <c r="V72" i="4" s="1"/>
  <c r="U67" i="4"/>
  <c r="T67" i="4"/>
  <c r="S69" i="4"/>
  <c r="S68" i="4"/>
  <c r="BI61" i="4"/>
  <c r="BH61" i="4"/>
  <c r="BG61" i="4"/>
  <c r="BF61" i="4"/>
  <c r="BE61" i="4"/>
  <c r="BD61" i="4"/>
  <c r="BC61" i="4"/>
  <c r="BB61" i="4"/>
  <c r="BA61" i="4"/>
  <c r="AZ61" i="4"/>
  <c r="AY61" i="4"/>
  <c r="AX61" i="4"/>
  <c r="AW61" i="4"/>
  <c r="AV61" i="4"/>
  <c r="AU61" i="4"/>
  <c r="AT61" i="4"/>
  <c r="AS61" i="4"/>
  <c r="AR61" i="4"/>
  <c r="AQ61" i="4"/>
  <c r="AP61" i="4"/>
  <c r="AO61" i="4"/>
  <c r="AN61" i="4"/>
  <c r="AM61" i="4"/>
  <c r="AL61" i="4"/>
  <c r="AK61" i="4"/>
  <c r="AJ61" i="4"/>
  <c r="AI61" i="4"/>
  <c r="AH61" i="4"/>
  <c r="AG61" i="4"/>
  <c r="AF61" i="4"/>
  <c r="AE61" i="4"/>
  <c r="AD61" i="4"/>
  <c r="AC61" i="4"/>
  <c r="AB61" i="4"/>
  <c r="AA61" i="4"/>
  <c r="Z61" i="4"/>
  <c r="Y61" i="4"/>
  <c r="X61" i="4"/>
  <c r="W61" i="4"/>
  <c r="V61" i="4"/>
  <c r="U61" i="4"/>
  <c r="T61" i="4"/>
  <c r="S61" i="4"/>
  <c r="R61" i="4"/>
  <c r="BI60" i="4"/>
  <c r="BH60" i="4"/>
  <c r="BG60" i="4"/>
  <c r="BF60" i="4"/>
  <c r="BE60" i="4"/>
  <c r="BD60" i="4"/>
  <c r="BC60" i="4"/>
  <c r="BB60" i="4"/>
  <c r="BA60" i="4"/>
  <c r="AZ60" i="4"/>
  <c r="AY60" i="4"/>
  <c r="AX60"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R60" i="4"/>
  <c r="BI59" i="4"/>
  <c r="BH59" i="4"/>
  <c r="BG59" i="4"/>
  <c r="BF59" i="4"/>
  <c r="BE59" i="4"/>
  <c r="BD59" i="4"/>
  <c r="BC59" i="4"/>
  <c r="BB59" i="4"/>
  <c r="BA59" i="4"/>
  <c r="AZ59"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T59" i="4"/>
  <c r="S59" i="4"/>
  <c r="R59" i="4"/>
  <c r="BI58" i="4"/>
  <c r="BH58" i="4"/>
  <c r="BG58" i="4"/>
  <c r="BF58"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T58" i="4"/>
  <c r="S58" i="4"/>
  <c r="R58" i="4"/>
  <c r="Q61" i="4"/>
  <c r="Q60" i="4"/>
  <c r="Q59" i="4"/>
  <c r="BI52" i="4"/>
  <c r="BH52" i="4"/>
  <c r="BG52" i="4"/>
  <c r="BF52" i="4"/>
  <c r="BE52" i="4"/>
  <c r="BD52" i="4"/>
  <c r="BC52" i="4"/>
  <c r="BB52"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V52" i="4"/>
  <c r="U52" i="4"/>
  <c r="T52" i="4"/>
  <c r="S52" i="4"/>
  <c r="R52" i="4"/>
  <c r="Q52" i="4"/>
  <c r="P52"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BH43" i="4"/>
  <c r="BG43" i="4"/>
  <c r="BF43" i="4"/>
  <c r="BE43" i="4"/>
  <c r="BD43" i="4"/>
  <c r="BC43" i="4"/>
  <c r="BB43" i="4"/>
  <c r="BA43" i="4"/>
  <c r="AZ43"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BH42" i="4"/>
  <c r="BG42" i="4"/>
  <c r="BF42"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BH41" i="4"/>
  <c r="BG41" i="4"/>
  <c r="BF41" i="4"/>
  <c r="BE41" i="4"/>
  <c r="BD41" i="4"/>
  <c r="BC41" i="4"/>
  <c r="BB41" i="4"/>
  <c r="BA41" i="4"/>
  <c r="AZ41"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4" i="4"/>
  <c r="M43" i="4"/>
  <c r="M42" i="4"/>
  <c r="BL34" i="4"/>
  <c r="BK34" i="4"/>
  <c r="BJ34" i="4"/>
  <c r="BI34" i="4"/>
  <c r="BH34" i="4"/>
  <c r="BG34" i="4"/>
  <c r="BF34" i="4"/>
  <c r="BE34" i="4"/>
  <c r="BD34" i="4"/>
  <c r="BC34" i="4"/>
  <c r="BB34"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BL33" i="4"/>
  <c r="BK33" i="4"/>
  <c r="BJ33" i="4"/>
  <c r="BI33" i="4"/>
  <c r="BH33" i="4"/>
  <c r="BG33" i="4"/>
  <c r="BF33" i="4"/>
  <c r="BE33" i="4"/>
  <c r="BD33" i="4"/>
  <c r="BC33" i="4"/>
  <c r="BB33" i="4"/>
  <c r="BA33" i="4"/>
  <c r="AZ33" i="4"/>
  <c r="AY33" i="4"/>
  <c r="AX33"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BL32"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BL31" i="4"/>
  <c r="BK31" i="4"/>
  <c r="BJ31" i="4"/>
  <c r="BI31" i="4"/>
  <c r="BH31" i="4"/>
  <c r="BG31" i="4"/>
  <c r="BF31" i="4"/>
  <c r="BE31" i="4"/>
  <c r="BD31" i="4"/>
  <c r="BC31" i="4"/>
  <c r="BB31" i="4"/>
  <c r="BA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BL30" i="4"/>
  <c r="BK30"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4" i="4"/>
  <c r="L33" i="4"/>
  <c r="L32" i="4"/>
  <c r="L31"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BI21" i="4"/>
  <c r="BH21" i="4"/>
  <c r="BH27" i="4" s="1"/>
  <c r="BG21" i="4"/>
  <c r="BG27" i="4" s="1"/>
  <c r="BF21" i="4"/>
  <c r="BF27" i="4" s="1"/>
  <c r="BE21" i="4"/>
  <c r="BE27" i="4" s="1"/>
  <c r="BD21" i="4"/>
  <c r="BD27" i="4" s="1"/>
  <c r="BC21" i="4"/>
  <c r="BC27" i="4" s="1"/>
  <c r="BB21" i="4"/>
  <c r="BB27" i="4" s="1"/>
  <c r="BA21" i="4"/>
  <c r="BA27" i="4" s="1"/>
  <c r="AZ21" i="4"/>
  <c r="AZ27" i="4" s="1"/>
  <c r="AY21" i="4"/>
  <c r="AY27" i="4" s="1"/>
  <c r="AX21" i="4"/>
  <c r="AX27" i="4" s="1"/>
  <c r="AW21" i="4"/>
  <c r="AV21" i="4"/>
  <c r="AV27" i="4" s="1"/>
  <c r="AU21" i="4"/>
  <c r="AU27" i="4" s="1"/>
  <c r="AT21" i="4"/>
  <c r="AT27" i="4" s="1"/>
  <c r="AS21" i="4"/>
  <c r="AS27" i="4" s="1"/>
  <c r="AR21" i="4"/>
  <c r="AR27" i="4" s="1"/>
  <c r="AQ21" i="4"/>
  <c r="AQ27" i="4" s="1"/>
  <c r="AP21" i="4"/>
  <c r="AP27" i="4" s="1"/>
  <c r="AO21" i="4"/>
  <c r="AO27" i="4" s="1"/>
  <c r="AN21" i="4"/>
  <c r="AN27" i="4" s="1"/>
  <c r="AM21" i="4"/>
  <c r="AM27" i="4" s="1"/>
  <c r="AL21" i="4"/>
  <c r="AL27" i="4" s="1"/>
  <c r="AK21" i="4"/>
  <c r="AK27" i="4" s="1"/>
  <c r="AJ21" i="4"/>
  <c r="AJ27" i="4" s="1"/>
  <c r="AI21" i="4"/>
  <c r="AI27" i="4" s="1"/>
  <c r="AH21" i="4"/>
  <c r="AG21" i="4"/>
  <c r="AG27" i="4" s="1"/>
  <c r="AF21" i="4"/>
  <c r="AF27" i="4" s="1"/>
  <c r="AE21" i="4"/>
  <c r="AE27" i="4" s="1"/>
  <c r="AD21" i="4"/>
  <c r="AD27" i="4" s="1"/>
  <c r="AC21" i="4"/>
  <c r="AC27" i="4" s="1"/>
  <c r="AB21" i="4"/>
  <c r="AB27" i="4" s="1"/>
  <c r="AA21" i="4"/>
  <c r="AA27" i="4" s="1"/>
  <c r="Z21" i="4"/>
  <c r="Z27" i="4" s="1"/>
  <c r="Y21" i="4"/>
  <c r="Y27" i="4" s="1"/>
  <c r="X21" i="4"/>
  <c r="W21" i="4"/>
  <c r="W27" i="4" s="1"/>
  <c r="V21" i="4"/>
  <c r="V27" i="4" s="1"/>
  <c r="U21" i="4"/>
  <c r="U27" i="4" s="1"/>
  <c r="T21" i="4"/>
  <c r="T27" i="4" s="1"/>
  <c r="S21" i="4"/>
  <c r="S27" i="4" s="1"/>
  <c r="R21" i="4"/>
  <c r="R27" i="4" s="1"/>
  <c r="Q21" i="4"/>
  <c r="Q27" i="4" s="1"/>
  <c r="P21" i="4"/>
  <c r="P27" i="4" s="1"/>
  <c r="O21" i="4"/>
  <c r="O27" i="4" s="1"/>
  <c r="N21" i="4"/>
  <c r="BH17" i="4"/>
  <c r="BG17" i="4"/>
  <c r="BF17" i="4"/>
  <c r="BE17" i="4"/>
  <c r="BD17" i="4"/>
  <c r="BC17" i="4"/>
  <c r="AV17" i="4"/>
  <c r="AU17" i="4"/>
  <c r="AT17" i="4"/>
  <c r="AS17" i="4"/>
  <c r="AR17" i="4"/>
  <c r="AQ17" i="4"/>
  <c r="AJ17" i="4"/>
  <c r="AI17" i="4"/>
  <c r="AH17" i="4"/>
  <c r="AG17" i="4"/>
  <c r="AF17" i="4"/>
  <c r="AE17" i="4"/>
  <c r="X17" i="4"/>
  <c r="W17" i="4"/>
  <c r="V17" i="4"/>
  <c r="U17" i="4"/>
  <c r="T17" i="4"/>
  <c r="S17" i="4"/>
  <c r="BI17" i="4"/>
  <c r="AY17" i="4"/>
  <c r="AX17" i="4"/>
  <c r="AW17" i="4"/>
  <c r="AM17" i="4"/>
  <c r="AL17" i="4"/>
  <c r="AK17" i="4"/>
  <c r="AA17" i="4"/>
  <c r="Z17" i="4"/>
  <c r="Y17" i="4"/>
  <c r="O17" i="4"/>
  <c r="N17" i="4"/>
  <c r="M17" i="4"/>
  <c r="F53" i="4"/>
  <c r="F15" i="4"/>
  <c r="F10" i="4"/>
  <c r="F11" i="4"/>
  <c r="F12" i="4"/>
  <c r="F13" i="4"/>
  <c r="F14" i="4"/>
  <c r="G10" i="5"/>
  <c r="P12" i="2"/>
  <c r="G14" i="5"/>
  <c r="BK14" i="5" s="1"/>
  <c r="BL14" i="5" s="1"/>
  <c r="BM14" i="5" s="1"/>
  <c r="BN14" i="5" s="1"/>
  <c r="BO14" i="5" s="1"/>
  <c r="BP14" i="5" s="1"/>
  <c r="BQ14" i="5" s="1"/>
  <c r="BR14" i="5" s="1"/>
  <c r="BS14" i="5" s="1"/>
  <c r="BT14" i="5" s="1"/>
  <c r="BU14" i="5" s="1"/>
  <c r="BV14" i="5" s="1"/>
  <c r="BW14" i="5" s="1"/>
  <c r="BX14" i="5" s="1"/>
  <c r="BY14" i="5" s="1"/>
  <c r="BZ14" i="5" s="1"/>
  <c r="CA14" i="5" s="1"/>
  <c r="CB14" i="5" s="1"/>
  <c r="CC14" i="5" s="1"/>
  <c r="CD14" i="5" s="1"/>
  <c r="CE14" i="5" s="1"/>
  <c r="CF14" i="5" s="1"/>
  <c r="CG14" i="5" s="1"/>
  <c r="CH14" i="5" s="1"/>
  <c r="CI14" i="5" s="1"/>
  <c r="CJ14" i="5" s="1"/>
  <c r="CK14" i="5" s="1"/>
  <c r="CL14" i="5" s="1"/>
  <c r="CM14" i="5" s="1"/>
  <c r="CN14" i="5" s="1"/>
  <c r="CO14" i="5" s="1"/>
  <c r="CP14" i="5" s="1"/>
  <c r="CQ14" i="5" s="1"/>
  <c r="CR14" i="5" s="1"/>
  <c r="CS14" i="5" s="1"/>
  <c r="CT14" i="5" s="1"/>
  <c r="CU14" i="5" s="1"/>
  <c r="CV14" i="5" s="1"/>
  <c r="CW14" i="5" s="1"/>
  <c r="CX14" i="5" s="1"/>
  <c r="CY14" i="5" s="1"/>
  <c r="CZ14" i="5" s="1"/>
  <c r="DA14" i="5" s="1"/>
  <c r="DB14" i="5" s="1"/>
  <c r="DC14" i="5" s="1"/>
  <c r="DD14" i="5" s="1"/>
  <c r="DE14" i="5" s="1"/>
  <c r="DF14" i="5" s="1"/>
  <c r="DG14" i="5" s="1"/>
  <c r="DH14" i="5" s="1"/>
  <c r="DI14" i="5" s="1"/>
  <c r="DJ14" i="5" s="1"/>
  <c r="DK14" i="5" s="1"/>
  <c r="DL14" i="5" s="1"/>
  <c r="DM14" i="5" s="1"/>
  <c r="DN14" i="5" s="1"/>
  <c r="DO14" i="5" s="1"/>
  <c r="DP14" i="5" s="1"/>
  <c r="DQ14" i="5" s="1"/>
  <c r="DR14" i="5" s="1"/>
  <c r="DS14" i="5" s="1"/>
  <c r="DT14" i="5" s="1"/>
  <c r="DU14" i="5" s="1"/>
  <c r="DV14" i="5" s="1"/>
  <c r="DW14" i="5" s="1"/>
  <c r="DX14" i="5" s="1"/>
  <c r="DY14" i="5" s="1"/>
  <c r="DZ14" i="5" s="1"/>
  <c r="EA14" i="5" s="1"/>
  <c r="EB14" i="5" s="1"/>
  <c r="EC14" i="5" s="1"/>
  <c r="ED14" i="5" s="1"/>
  <c r="EE14" i="5" s="1"/>
  <c r="EF14" i="5" s="1"/>
  <c r="EG14" i="5" s="1"/>
  <c r="EH14" i="5" s="1"/>
  <c r="EI14" i="5" s="1"/>
  <c r="EJ14" i="5" s="1"/>
  <c r="EK14" i="5" s="1"/>
  <c r="BK10" i="5"/>
  <c r="BL10" i="5" s="1"/>
  <c r="BM10" i="5" s="1"/>
  <c r="BN10" i="5" s="1"/>
  <c r="BO10" i="5" s="1"/>
  <c r="BP10" i="5" s="1"/>
  <c r="BQ10" i="5" s="1"/>
  <c r="BR10" i="5" s="1"/>
  <c r="BS10" i="5" s="1"/>
  <c r="BT10" i="5" s="1"/>
  <c r="BU10" i="5" s="1"/>
  <c r="BV10" i="5" s="1"/>
  <c r="BW10" i="5" s="1"/>
  <c r="BX10" i="5" s="1"/>
  <c r="BY10" i="5" s="1"/>
  <c r="BZ10" i="5" s="1"/>
  <c r="CA10" i="5" s="1"/>
  <c r="CB10" i="5" s="1"/>
  <c r="CC10" i="5" s="1"/>
  <c r="CD10" i="5" s="1"/>
  <c r="CE10" i="5" s="1"/>
  <c r="CF10" i="5" s="1"/>
  <c r="CG10" i="5" s="1"/>
  <c r="CH10" i="5" s="1"/>
  <c r="CI10" i="5" s="1"/>
  <c r="CJ10" i="5" s="1"/>
  <c r="CK10" i="5" s="1"/>
  <c r="CL10" i="5" s="1"/>
  <c r="CM10" i="5" s="1"/>
  <c r="CN10" i="5" s="1"/>
  <c r="CO10" i="5" s="1"/>
  <c r="CP10" i="5" s="1"/>
  <c r="CQ10" i="5" s="1"/>
  <c r="CR10" i="5" s="1"/>
  <c r="CS10" i="5" s="1"/>
  <c r="CT10" i="5" s="1"/>
  <c r="CU10" i="5" s="1"/>
  <c r="CV10" i="5" s="1"/>
  <c r="CW10" i="5" s="1"/>
  <c r="CX10" i="5" s="1"/>
  <c r="CY10" i="5" s="1"/>
  <c r="CZ10" i="5" s="1"/>
  <c r="DA10" i="5" s="1"/>
  <c r="DB10" i="5" s="1"/>
  <c r="DC10" i="5" s="1"/>
  <c r="DD10" i="5" s="1"/>
  <c r="DE10" i="5" s="1"/>
  <c r="DF10" i="5" s="1"/>
  <c r="DG10" i="5" s="1"/>
  <c r="DH10" i="5" s="1"/>
  <c r="DI10" i="5" s="1"/>
  <c r="DJ10" i="5" s="1"/>
  <c r="DK10" i="5" s="1"/>
  <c r="DL10" i="5" s="1"/>
  <c r="DM10" i="5" s="1"/>
  <c r="DN10" i="5" s="1"/>
  <c r="DO10" i="5" s="1"/>
  <c r="DP10" i="5" s="1"/>
  <c r="DQ10" i="5" s="1"/>
  <c r="DR10" i="5" s="1"/>
  <c r="DS10" i="5" s="1"/>
  <c r="DT10" i="5" s="1"/>
  <c r="DU10" i="5" s="1"/>
  <c r="DV10" i="5" s="1"/>
  <c r="DW10" i="5" s="1"/>
  <c r="DX10" i="5" s="1"/>
  <c r="DY10" i="5" s="1"/>
  <c r="DZ10" i="5" s="1"/>
  <c r="EA10" i="5" s="1"/>
  <c r="EB10" i="5" s="1"/>
  <c r="EC10" i="5" s="1"/>
  <c r="ED10" i="5" s="1"/>
  <c r="EE10" i="5" s="1"/>
  <c r="EF10" i="5" s="1"/>
  <c r="EG10" i="5" s="1"/>
  <c r="EH10" i="5" s="1"/>
  <c r="EI10" i="5" s="1"/>
  <c r="EJ10" i="5" s="1"/>
  <c r="EK10" i="5" s="1"/>
  <c r="G11" i="5"/>
  <c r="BK11" i="5" s="1"/>
  <c r="BL11" i="5" s="1"/>
  <c r="BM11" i="5" s="1"/>
  <c r="BN11" i="5" s="1"/>
  <c r="BO11" i="5" s="1"/>
  <c r="BP11" i="5" s="1"/>
  <c r="BQ11" i="5" s="1"/>
  <c r="BR11" i="5" s="1"/>
  <c r="BS11" i="5" s="1"/>
  <c r="BT11" i="5" s="1"/>
  <c r="BU11" i="5" s="1"/>
  <c r="BV11" i="5" s="1"/>
  <c r="BW11" i="5" s="1"/>
  <c r="BX11" i="5" s="1"/>
  <c r="BY11" i="5" s="1"/>
  <c r="BZ11" i="5" s="1"/>
  <c r="CA11" i="5" s="1"/>
  <c r="CB11" i="5" s="1"/>
  <c r="CC11" i="5" s="1"/>
  <c r="CD11" i="5" s="1"/>
  <c r="CE11" i="5" s="1"/>
  <c r="CF11" i="5" s="1"/>
  <c r="CG11" i="5" s="1"/>
  <c r="CH11" i="5" s="1"/>
  <c r="CI11" i="5" s="1"/>
  <c r="CJ11" i="5" s="1"/>
  <c r="CK11" i="5" s="1"/>
  <c r="CL11" i="5" s="1"/>
  <c r="CM11" i="5" s="1"/>
  <c r="CN11" i="5" s="1"/>
  <c r="CO11" i="5" s="1"/>
  <c r="CP11" i="5" s="1"/>
  <c r="CQ11" i="5" s="1"/>
  <c r="CR11" i="5" s="1"/>
  <c r="CS11" i="5" s="1"/>
  <c r="CT11" i="5" s="1"/>
  <c r="CU11" i="5" s="1"/>
  <c r="CV11" i="5" s="1"/>
  <c r="CW11" i="5" s="1"/>
  <c r="CX11" i="5" s="1"/>
  <c r="CY11" i="5" s="1"/>
  <c r="CZ11" i="5" s="1"/>
  <c r="DA11" i="5" s="1"/>
  <c r="DB11" i="5" s="1"/>
  <c r="DC11" i="5" s="1"/>
  <c r="DD11" i="5" s="1"/>
  <c r="DE11" i="5" s="1"/>
  <c r="DF11" i="5" s="1"/>
  <c r="DG11" i="5" s="1"/>
  <c r="DH11" i="5" s="1"/>
  <c r="DI11" i="5" s="1"/>
  <c r="DJ11" i="5" s="1"/>
  <c r="DK11" i="5" s="1"/>
  <c r="DL11" i="5" s="1"/>
  <c r="DM11" i="5" s="1"/>
  <c r="DN11" i="5" s="1"/>
  <c r="DO11" i="5" s="1"/>
  <c r="DP11" i="5" s="1"/>
  <c r="DQ11" i="5" s="1"/>
  <c r="DR11" i="5" s="1"/>
  <c r="DS11" i="5" s="1"/>
  <c r="DT11" i="5" s="1"/>
  <c r="DU11" i="5" s="1"/>
  <c r="DV11" i="5" s="1"/>
  <c r="DW11" i="5" s="1"/>
  <c r="DX11" i="5" s="1"/>
  <c r="DY11" i="5" s="1"/>
  <c r="DZ11" i="5" s="1"/>
  <c r="EA11" i="5" s="1"/>
  <c r="EB11" i="5" s="1"/>
  <c r="EC11" i="5" s="1"/>
  <c r="ED11" i="5" s="1"/>
  <c r="EE11" i="5" s="1"/>
  <c r="EF11" i="5" s="1"/>
  <c r="EG11" i="5" s="1"/>
  <c r="EH11" i="5" s="1"/>
  <c r="EI11" i="5" s="1"/>
  <c r="EJ11" i="5" s="1"/>
  <c r="EK11" i="5" s="1"/>
  <c r="G12" i="5"/>
  <c r="BK12" i="5" s="1"/>
  <c r="BL12" i="5" s="1"/>
  <c r="BM12" i="5" s="1"/>
  <c r="BN12" i="5" s="1"/>
  <c r="BO12" i="5" s="1"/>
  <c r="BP12" i="5" s="1"/>
  <c r="BQ12" i="5" s="1"/>
  <c r="BR12" i="5" s="1"/>
  <c r="BS12" i="5" s="1"/>
  <c r="BT12" i="5" s="1"/>
  <c r="BU12" i="5" s="1"/>
  <c r="BV12" i="5" s="1"/>
  <c r="BW12" i="5" s="1"/>
  <c r="BX12" i="5" s="1"/>
  <c r="BY12" i="5" s="1"/>
  <c r="BZ12" i="5" s="1"/>
  <c r="CA12" i="5" s="1"/>
  <c r="CB12" i="5" s="1"/>
  <c r="CC12" i="5" s="1"/>
  <c r="CD12" i="5" s="1"/>
  <c r="CE12" i="5" s="1"/>
  <c r="CF12" i="5" s="1"/>
  <c r="CG12" i="5" s="1"/>
  <c r="CH12" i="5" s="1"/>
  <c r="CI12" i="5" s="1"/>
  <c r="CJ12" i="5" s="1"/>
  <c r="CK12" i="5" s="1"/>
  <c r="CL12" i="5" s="1"/>
  <c r="CM12" i="5" s="1"/>
  <c r="CN12" i="5" s="1"/>
  <c r="CO12" i="5" s="1"/>
  <c r="CP12" i="5" s="1"/>
  <c r="CQ12" i="5" s="1"/>
  <c r="CR12" i="5" s="1"/>
  <c r="CS12" i="5" s="1"/>
  <c r="CT12" i="5" s="1"/>
  <c r="CU12" i="5" s="1"/>
  <c r="CV12" i="5" s="1"/>
  <c r="CW12" i="5" s="1"/>
  <c r="CX12" i="5" s="1"/>
  <c r="CY12" i="5" s="1"/>
  <c r="CZ12" i="5" s="1"/>
  <c r="DA12" i="5" s="1"/>
  <c r="DB12" i="5" s="1"/>
  <c r="DC12" i="5" s="1"/>
  <c r="DD12" i="5" s="1"/>
  <c r="DE12" i="5" s="1"/>
  <c r="DF12" i="5" s="1"/>
  <c r="DG12" i="5" s="1"/>
  <c r="DH12" i="5" s="1"/>
  <c r="DI12" i="5" s="1"/>
  <c r="DJ12" i="5" s="1"/>
  <c r="DK12" i="5" s="1"/>
  <c r="DL12" i="5" s="1"/>
  <c r="DM12" i="5" s="1"/>
  <c r="DN12" i="5" s="1"/>
  <c r="DO12" i="5" s="1"/>
  <c r="DP12" i="5" s="1"/>
  <c r="DQ12" i="5" s="1"/>
  <c r="DR12" i="5" s="1"/>
  <c r="DS12" i="5" s="1"/>
  <c r="DT12" i="5" s="1"/>
  <c r="DU12" i="5" s="1"/>
  <c r="DV12" i="5" s="1"/>
  <c r="DW12" i="5" s="1"/>
  <c r="DX12" i="5" s="1"/>
  <c r="DY12" i="5" s="1"/>
  <c r="DZ12" i="5" s="1"/>
  <c r="EA12" i="5" s="1"/>
  <c r="EB12" i="5" s="1"/>
  <c r="EC12" i="5" s="1"/>
  <c r="ED12" i="5" s="1"/>
  <c r="EE12" i="5" s="1"/>
  <c r="EF12" i="5" s="1"/>
  <c r="EG12" i="5" s="1"/>
  <c r="EH12" i="5" s="1"/>
  <c r="EI12" i="5" s="1"/>
  <c r="EJ12" i="5" s="1"/>
  <c r="EK12" i="5" s="1"/>
  <c r="G21" i="5"/>
  <c r="EB1" i="1"/>
  <c r="EA1" i="1"/>
  <c r="DZ1" i="1"/>
  <c r="DY1" i="1"/>
  <c r="DX1" i="1"/>
  <c r="DW1" i="1"/>
  <c r="DV1" i="1"/>
  <c r="DU1" i="1"/>
  <c r="DT1" i="1"/>
  <c r="DS1" i="1"/>
  <c r="DR1" i="1"/>
  <c r="DQ1" i="1"/>
  <c r="DP1" i="1"/>
  <c r="DO1" i="1"/>
  <c r="DN1" i="1"/>
  <c r="DM1" i="1"/>
  <c r="DL1" i="1"/>
  <c r="DK1" i="1"/>
  <c r="DJ1" i="1"/>
  <c r="DI1" i="1"/>
  <c r="DH1" i="1"/>
  <c r="DG1" i="1"/>
  <c r="DF1" i="1"/>
  <c r="DE1" i="1"/>
  <c r="DD1" i="1"/>
  <c r="DC1" i="1"/>
  <c r="DB1" i="1"/>
  <c r="DA1" i="1"/>
  <c r="CZ1" i="1"/>
  <c r="CY1" i="1"/>
  <c r="CX1" i="1"/>
  <c r="CW1" i="1"/>
  <c r="CV1" i="1"/>
  <c r="CU1" i="1"/>
  <c r="CT1" i="1"/>
  <c r="CS1" i="1"/>
  <c r="CR1" i="1"/>
  <c r="CQ1" i="1"/>
  <c r="CP1" i="1"/>
  <c r="CO1" i="1"/>
  <c r="CN1" i="1"/>
  <c r="CM1" i="1"/>
  <c r="CL1" i="1"/>
  <c r="CK1" i="1"/>
  <c r="CJ1" i="1"/>
  <c r="CI1" i="1"/>
  <c r="CH1" i="1"/>
  <c r="CG1" i="1"/>
  <c r="CF1" i="1"/>
  <c r="CE1" i="1"/>
  <c r="CD1" i="1"/>
  <c r="CC1" i="1"/>
  <c r="CB1" i="1"/>
  <c r="CA1" i="1"/>
  <c r="BZ1" i="1"/>
  <c r="BY1" i="1"/>
  <c r="BX1" i="1"/>
  <c r="BW1" i="1"/>
  <c r="BV1" i="1"/>
  <c r="BU1" i="1"/>
  <c r="BT1" i="1"/>
  <c r="BS1" i="1"/>
  <c r="BR1" i="1"/>
  <c r="BQ1" i="1"/>
  <c r="BP1" i="1"/>
  <c r="BO1" i="1"/>
  <c r="BN1" i="1"/>
  <c r="BM1" i="1"/>
  <c r="BL1" i="1"/>
  <c r="BK1" i="1"/>
  <c r="BJ1" i="1"/>
  <c r="BI1"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EK1" i="5"/>
  <c r="EJ1" i="5"/>
  <c r="EI1" i="5"/>
  <c r="EH1" i="5"/>
  <c r="EG1" i="5"/>
  <c r="EF1" i="5"/>
  <c r="EE1" i="5"/>
  <c r="ED1" i="5"/>
  <c r="EC1" i="5"/>
  <c r="EB1" i="5"/>
  <c r="EA1" i="5"/>
  <c r="DZ1" i="5"/>
  <c r="DY1" i="5"/>
  <c r="DX1" i="5"/>
  <c r="DW1" i="5"/>
  <c r="DV1" i="5"/>
  <c r="DU1" i="5"/>
  <c r="DT1" i="5"/>
  <c r="DS1" i="5"/>
  <c r="DR1" i="5"/>
  <c r="DQ1" i="5"/>
  <c r="DP1" i="5"/>
  <c r="DO1" i="5"/>
  <c r="DN1" i="5"/>
  <c r="DM1" i="5"/>
  <c r="DL1" i="5"/>
  <c r="DK1" i="5"/>
  <c r="DJ1" i="5"/>
  <c r="DI1" i="5"/>
  <c r="DH1" i="5"/>
  <c r="DG1" i="5"/>
  <c r="DF1" i="5"/>
  <c r="DE1" i="5"/>
  <c r="DD1" i="5"/>
  <c r="DC1" i="5"/>
  <c r="DB1" i="5"/>
  <c r="DA1" i="5"/>
  <c r="CZ1" i="5"/>
  <c r="CY1" i="5"/>
  <c r="CX1" i="5"/>
  <c r="CW1" i="5"/>
  <c r="CV1" i="5"/>
  <c r="CU1" i="5"/>
  <c r="CT1" i="5"/>
  <c r="CS1" i="5"/>
  <c r="CR1" i="5"/>
  <c r="CQ1" i="5"/>
  <c r="CP1" i="5"/>
  <c r="CO1" i="5"/>
  <c r="CN1" i="5"/>
  <c r="CM1" i="5"/>
  <c r="CL1" i="5"/>
  <c r="CK1" i="5"/>
  <c r="CJ1" i="5"/>
  <c r="CI1" i="5"/>
  <c r="CH1" i="5"/>
  <c r="CG1" i="5"/>
  <c r="CF1" i="5"/>
  <c r="CE1" i="5"/>
  <c r="CD1" i="5"/>
  <c r="CC1" i="5"/>
  <c r="CB1" i="5"/>
  <c r="CA1" i="5"/>
  <c r="BZ1" i="5"/>
  <c r="BY1" i="5"/>
  <c r="BX1" i="5"/>
  <c r="BW1" i="5"/>
  <c r="BV1" i="5"/>
  <c r="BU1" i="5"/>
  <c r="BT1" i="5"/>
  <c r="BS1" i="5"/>
  <c r="BR1" i="5"/>
  <c r="BQ1" i="5"/>
  <c r="BP1" i="5"/>
  <c r="BO1" i="5"/>
  <c r="BN1" i="5"/>
  <c r="BM1" i="5"/>
  <c r="BL1" i="5"/>
  <c r="BK1" i="5"/>
  <c r="BJ1" i="5"/>
  <c r="BI1" i="5"/>
  <c r="BH1" i="5"/>
  <c r="BG1" i="5"/>
  <c r="BF1"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EJ1" i="4"/>
  <c r="EI1" i="4"/>
  <c r="EH1" i="4"/>
  <c r="EG1" i="4"/>
  <c r="EF1" i="4"/>
  <c r="EE1" i="4"/>
  <c r="ED1" i="4"/>
  <c r="EC1" i="4"/>
  <c r="EB1" i="4"/>
  <c r="EA1" i="4"/>
  <c r="DZ1" i="4"/>
  <c r="DY1" i="4"/>
  <c r="DX1" i="4"/>
  <c r="DW1" i="4"/>
  <c r="DV1" i="4"/>
  <c r="DU1" i="4"/>
  <c r="DT1" i="4"/>
  <c r="DS1" i="4"/>
  <c r="DR1" i="4"/>
  <c r="DQ1" i="4"/>
  <c r="DP1" i="4"/>
  <c r="DO1" i="4"/>
  <c r="DN1" i="4"/>
  <c r="DM1" i="4"/>
  <c r="DL1" i="4"/>
  <c r="DK1" i="4"/>
  <c r="DJ1" i="4"/>
  <c r="DI1" i="4"/>
  <c r="DH1" i="4"/>
  <c r="DG1" i="4"/>
  <c r="DF1" i="4"/>
  <c r="DE1" i="4"/>
  <c r="DD1" i="4"/>
  <c r="DC1" i="4"/>
  <c r="DB1" i="4"/>
  <c r="DA1" i="4"/>
  <c r="CZ1" i="4"/>
  <c r="CY1" i="4"/>
  <c r="CX1" i="4"/>
  <c r="CW1" i="4"/>
  <c r="CV1" i="4"/>
  <c r="CU1" i="4"/>
  <c r="CT1" i="4"/>
  <c r="CS1" i="4"/>
  <c r="CR1" i="4"/>
  <c r="CQ1" i="4"/>
  <c r="CP1" i="4"/>
  <c r="CO1" i="4"/>
  <c r="CN1" i="4"/>
  <c r="CM1" i="4"/>
  <c r="CL1" i="4"/>
  <c r="CK1" i="4"/>
  <c r="CJ1" i="4"/>
  <c r="CI1" i="4"/>
  <c r="CH1" i="4"/>
  <c r="CG1" i="4"/>
  <c r="CF1" i="4"/>
  <c r="CE1" i="4"/>
  <c r="CD1" i="4"/>
  <c r="CC1" i="4"/>
  <c r="CB1" i="4"/>
  <c r="CA1" i="4"/>
  <c r="BZ1" i="4"/>
  <c r="BY1" i="4"/>
  <c r="BX1" i="4"/>
  <c r="BW1" i="4"/>
  <c r="BV1" i="4"/>
  <c r="BU1" i="4"/>
  <c r="BT1" i="4"/>
  <c r="BS1" i="4"/>
  <c r="BR1" i="4"/>
  <c r="BQ1" i="4"/>
  <c r="BP1" i="4"/>
  <c r="BO1" i="4"/>
  <c r="BN1" i="4"/>
  <c r="BM1" i="4"/>
  <c r="BL1" i="4"/>
  <c r="BK1" i="4"/>
  <c r="BJ1" i="4"/>
  <c r="BI1" i="4"/>
  <c r="BH1" i="4"/>
  <c r="BG1" i="4"/>
  <c r="BF1" i="4"/>
  <c r="BE1" i="4"/>
  <c r="BD1" i="4"/>
  <c r="BC1" i="4"/>
  <c r="BB1" i="4"/>
  <c r="BA1" i="4"/>
  <c r="AZ1" i="4"/>
  <c r="AY1" i="4"/>
  <c r="AX1" i="4"/>
  <c r="AW1" i="4"/>
  <c r="AV1" i="4"/>
  <c r="AU1" i="4"/>
  <c r="AT1" i="4"/>
  <c r="AS1" i="4"/>
  <c r="AR1" i="4"/>
  <c r="AQ1" i="4"/>
  <c r="AP1" i="4"/>
  <c r="AO1" i="4"/>
  <c r="AN1" i="4"/>
  <c r="AM1" i="4"/>
  <c r="AL1" i="4"/>
  <c r="AK1" i="4"/>
  <c r="AJ1" i="4"/>
  <c r="AI1" i="4"/>
  <c r="AH1" i="4"/>
  <c r="AG1" i="4"/>
  <c r="AF1" i="4"/>
  <c r="AE1" i="4"/>
  <c r="AD1" i="4"/>
  <c r="AC1" i="4"/>
  <c r="AB1" i="4"/>
  <c r="AA1" i="4"/>
  <c r="Z1" i="4"/>
  <c r="Y1" i="4"/>
  <c r="X1" i="4"/>
  <c r="W1" i="4"/>
  <c r="V1" i="4"/>
  <c r="U1" i="4"/>
  <c r="T1" i="4"/>
  <c r="S1" i="4"/>
  <c r="R1" i="4"/>
  <c r="Q1" i="4"/>
  <c r="P1" i="4"/>
  <c r="O1" i="4"/>
  <c r="N1" i="4"/>
  <c r="M1" i="4"/>
  <c r="L1" i="4"/>
  <c r="EK1" i="4"/>
  <c r="U133" i="7"/>
  <c r="U125" i="7"/>
  <c r="U126" i="7"/>
  <c r="U127" i="7"/>
  <c r="U128" i="7"/>
  <c r="U129" i="7" s="1"/>
  <c r="U130" i="7" s="1"/>
  <c r="U131" i="7" s="1"/>
  <c r="U132" i="7" s="1"/>
  <c r="G100" i="5"/>
  <c r="G99" i="5"/>
  <c r="G98" i="5"/>
  <c r="G93" i="5"/>
  <c r="G92" i="5"/>
  <c r="G87" i="5"/>
  <c r="G82" i="5"/>
  <c r="G77" i="5"/>
  <c r="G76" i="5"/>
  <c r="G75" i="5"/>
  <c r="G74" i="5"/>
  <c r="G73" i="5"/>
  <c r="G67" i="5"/>
  <c r="G66"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BJ11" i="5"/>
  <c r="BJ12" i="5"/>
  <c r="BJ10" i="5"/>
  <c r="AD5" i="8"/>
  <c r="AD6" i="8"/>
  <c r="AC4" i="8"/>
  <c r="AD4" i="8" s="1"/>
  <c r="AD8" i="8" s="1"/>
  <c r="D102" i="5"/>
  <c r="D95" i="5"/>
  <c r="D89" i="5"/>
  <c r="D84" i="5"/>
  <c r="D79" i="5"/>
  <c r="D69" i="5"/>
  <c r="D63" i="5"/>
  <c r="AW27" i="4" l="1"/>
  <c r="AH27" i="4"/>
  <c r="BI27" i="4"/>
  <c r="X27" i="4"/>
  <c r="T54" i="4"/>
  <c r="AF54" i="4"/>
  <c r="AR54" i="4"/>
  <c r="BD54" i="4"/>
  <c r="AC72" i="4"/>
  <c r="BA72" i="4"/>
  <c r="U54" i="4"/>
  <c r="BE54" i="4"/>
  <c r="AP72" i="4"/>
  <c r="AE72" i="4"/>
  <c r="AQ72" i="4"/>
  <c r="AS54" i="4"/>
  <c r="BB72" i="4"/>
  <c r="AF72" i="4"/>
  <c r="AR72" i="4"/>
  <c r="BD72" i="4"/>
  <c r="AG54" i="4"/>
  <c r="AD72" i="4"/>
  <c r="U72" i="4"/>
  <c r="AG72" i="4"/>
  <c r="AS72" i="4"/>
  <c r="BE72" i="4"/>
  <c r="AO72" i="4"/>
  <c r="AH54" i="4"/>
  <c r="BF54" i="4"/>
  <c r="BG54" i="4"/>
  <c r="AV54" i="4"/>
  <c r="Y54" i="4"/>
  <c r="AW54" i="4"/>
  <c r="Z54" i="4"/>
  <c r="W72" i="4"/>
  <c r="BG72" i="4"/>
  <c r="AA54" i="4"/>
  <c r="X72" i="4"/>
  <c r="AV72" i="4"/>
  <c r="AN54" i="4"/>
  <c r="AK72" i="4"/>
  <c r="Q54" i="4"/>
  <c r="AC54" i="4"/>
  <c r="AO54" i="4"/>
  <c r="BA54" i="4"/>
  <c r="Z72" i="4"/>
  <c r="AL72" i="4"/>
  <c r="AX72" i="4"/>
  <c r="V54" i="4"/>
  <c r="AT54" i="4"/>
  <c r="BC72" i="4"/>
  <c r="W54" i="4"/>
  <c r="AU54" i="4"/>
  <c r="AJ54" i="4"/>
  <c r="BH54" i="4"/>
  <c r="AK54" i="4"/>
  <c r="BI54" i="4"/>
  <c r="AL54" i="4"/>
  <c r="AU72" i="4"/>
  <c r="AY54" i="4"/>
  <c r="AJ72" i="4"/>
  <c r="BH72" i="4"/>
  <c r="AZ54" i="4"/>
  <c r="BI72" i="4"/>
  <c r="R54" i="4"/>
  <c r="AD54" i="4"/>
  <c r="AP54" i="4"/>
  <c r="BB54" i="4"/>
  <c r="AA72" i="4"/>
  <c r="AM72" i="4"/>
  <c r="AY72" i="4"/>
  <c r="AI54" i="4"/>
  <c r="X54" i="4"/>
  <c r="AX54" i="4"/>
  <c r="AI72" i="4"/>
  <c r="AM54" i="4"/>
  <c r="AB54" i="4"/>
  <c r="Y72" i="4"/>
  <c r="AW72" i="4"/>
  <c r="S54" i="4"/>
  <c r="AE54" i="4"/>
  <c r="AQ54" i="4"/>
  <c r="BC54" i="4"/>
  <c r="AB72" i="4"/>
  <c r="AN72" i="4"/>
  <c r="AZ72" i="4"/>
  <c r="H61" i="12"/>
  <c r="L56" i="12"/>
  <c r="M56" i="12" s="1"/>
  <c r="N56" i="12" s="1"/>
  <c r="I52" i="12"/>
  <c r="L55" i="12"/>
  <c r="M55" i="12" s="1"/>
  <c r="N55" i="12" s="1"/>
  <c r="AI45" i="12"/>
  <c r="AI43" i="12"/>
  <c r="AK35" i="12" s="1"/>
  <c r="F64" i="11" s="1"/>
  <c r="AI44" i="12"/>
  <c r="AI48" i="12"/>
  <c r="AI47" i="12"/>
  <c r="D119" i="16"/>
  <c r="D120" i="16"/>
  <c r="D114" i="16"/>
  <c r="D113" i="16"/>
  <c r="D112" i="16"/>
  <c r="D111" i="16"/>
  <c r="P17" i="4"/>
  <c r="Q17" i="4"/>
  <c r="R17" i="4"/>
  <c r="AB17" i="4"/>
  <c r="AC17" i="4"/>
  <c r="AD17" i="4"/>
  <c r="AN17" i="4"/>
  <c r="AO17" i="4"/>
  <c r="AP17" i="4"/>
  <c r="AZ17" i="4"/>
  <c r="BA17" i="4"/>
  <c r="BB17" i="4"/>
  <c r="F33" i="4"/>
  <c r="F34" i="4"/>
  <c r="F52" i="4"/>
  <c r="F50" i="4"/>
  <c r="F51" i="4"/>
  <c r="F69" i="4"/>
  <c r="F68" i="4"/>
  <c r="F67" i="4"/>
  <c r="F44" i="4"/>
  <c r="F43" i="4"/>
  <c r="F42" i="4"/>
  <c r="F41" i="4"/>
  <c r="F61" i="4"/>
  <c r="F60" i="4"/>
  <c r="F59" i="4"/>
  <c r="F58" i="4"/>
  <c r="F25" i="4"/>
  <c r="F24" i="4"/>
  <c r="F23" i="4"/>
  <c r="F22" i="4"/>
  <c r="F21" i="4"/>
  <c r="F32" i="4"/>
  <c r="F31" i="4"/>
  <c r="F30" i="4"/>
  <c r="F77" i="4"/>
  <c r="F76" i="4"/>
  <c r="F75" i="4"/>
  <c r="O59" i="12" l="1"/>
  <c r="J52" i="12"/>
  <c r="K52" i="12" s="1"/>
  <c r="O61" i="12"/>
  <c r="AM32" i="12"/>
  <c r="AN32" i="12" s="1"/>
  <c r="AM33" i="12"/>
  <c r="AN33" i="12" s="1"/>
  <c r="AM34" i="12"/>
  <c r="AN34" i="12" s="1"/>
  <c r="AM35" i="12"/>
  <c r="AN35" i="12" s="1"/>
  <c r="AM36" i="12"/>
  <c r="AN36" i="12" s="1"/>
  <c r="AM37" i="12"/>
  <c r="AN37" i="12" s="1"/>
  <c r="AM31" i="12"/>
  <c r="AN31" i="12" s="1"/>
  <c r="AN38" i="12" s="1"/>
  <c r="AL32" i="12"/>
  <c r="AL33" i="12"/>
  <c r="E52" i="11" s="1"/>
  <c r="AL34" i="12"/>
  <c r="E58" i="11" s="1"/>
  <c r="AL35" i="12"/>
  <c r="E64" i="11" s="1"/>
  <c r="AL36" i="12"/>
  <c r="E63" i="11" s="1"/>
  <c r="AL37" i="12"/>
  <c r="AL31" i="12"/>
  <c r="E62" i="11" s="1"/>
  <c r="AK32" i="12"/>
  <c r="AK33" i="12"/>
  <c r="F52" i="11" s="1"/>
  <c r="AK34" i="12"/>
  <c r="F58" i="11" s="1"/>
  <c r="AK36" i="12"/>
  <c r="F63" i="11" s="1"/>
  <c r="AK37" i="12"/>
  <c r="AK31" i="12"/>
  <c r="F62" i="11" s="1"/>
  <c r="F65" i="11" l="1"/>
  <c r="F56" i="11"/>
  <c r="E65" i="11"/>
  <c r="E56" i="11"/>
  <c r="O33" i="17" l="1"/>
  <c r="N33" i="17"/>
  <c r="M33" i="17"/>
  <c r="EB17" i="5"/>
  <c r="EC17" i="5"/>
  <c r="ED17" i="5"/>
  <c r="EE17" i="5"/>
  <c r="EF17" i="5"/>
  <c r="EG17" i="5"/>
  <c r="EH17" i="5"/>
  <c r="EI17" i="5"/>
  <c r="EJ17" i="5"/>
  <c r="EK17" i="5"/>
  <c r="A1" i="17"/>
  <c r="E92" i="5" l="1"/>
  <c r="E44" i="11" s="1"/>
  <c r="M59" i="8"/>
  <c r="M61" i="8" s="1"/>
  <c r="M57" i="8"/>
  <c r="E24" i="3"/>
  <c r="E23" i="3"/>
  <c r="E22" i="3"/>
  <c r="E77" i="3"/>
  <c r="E76" i="3"/>
  <c r="E78" i="3"/>
  <c r="E75" i="3"/>
  <c r="E74" i="3"/>
  <c r="E79" i="3" s="1"/>
  <c r="E86" i="3" s="1"/>
  <c r="E8" i="3"/>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E74" i="5"/>
  <c r="E73" i="5"/>
  <c r="E82" i="5"/>
  <c r="E45" i="11" s="1"/>
  <c r="G45" i="11" s="1"/>
  <c r="D96" i="11" s="1"/>
  <c r="E67" i="5"/>
  <c r="E66" i="5"/>
  <c r="E43" i="11" s="1"/>
  <c r="EA17" i="5"/>
  <c r="EA10" i="1" s="1"/>
  <c r="DZ17" i="5"/>
  <c r="DY17" i="5"/>
  <c r="DY10" i="1" s="1"/>
  <c r="DX17" i="5"/>
  <c r="DX10" i="1" s="1"/>
  <c r="DW17" i="5"/>
  <c r="DW10" i="1" s="1"/>
  <c r="DV17" i="5"/>
  <c r="DV10" i="1" s="1"/>
  <c r="DU17" i="5"/>
  <c r="DU10" i="1" s="1"/>
  <c r="DT17" i="5"/>
  <c r="DT10" i="1" s="1"/>
  <c r="DS17" i="5"/>
  <c r="DS10" i="1" s="1"/>
  <c r="DR17" i="5"/>
  <c r="DR10" i="1" s="1"/>
  <c r="DQ17" i="5"/>
  <c r="DQ10" i="1" s="1"/>
  <c r="DP17" i="5"/>
  <c r="DP10" i="1" s="1"/>
  <c r="DO17" i="5"/>
  <c r="DO10" i="1" s="1"/>
  <c r="DN17" i="5"/>
  <c r="DM17" i="5"/>
  <c r="DM10" i="1" s="1"/>
  <c r="DL17" i="5"/>
  <c r="DL10" i="1" s="1"/>
  <c r="DK17" i="5"/>
  <c r="DK10" i="1" s="1"/>
  <c r="DJ17" i="5"/>
  <c r="DJ10" i="1" s="1"/>
  <c r="DI17" i="5"/>
  <c r="DI10" i="1" s="1"/>
  <c r="DH17" i="5"/>
  <c r="DH10" i="1" s="1"/>
  <c r="DG17" i="5"/>
  <c r="DG10" i="1" s="1"/>
  <c r="DF17" i="5"/>
  <c r="DF10" i="1" s="1"/>
  <c r="DE17" i="5"/>
  <c r="DE10" i="1" s="1"/>
  <c r="DD17" i="5"/>
  <c r="DD10" i="1" s="1"/>
  <c r="DC17" i="5"/>
  <c r="DC10" i="1" s="1"/>
  <c r="DB17" i="5"/>
  <c r="DA17" i="5"/>
  <c r="DA10" i="1" s="1"/>
  <c r="CZ17" i="5"/>
  <c r="CZ10" i="1" s="1"/>
  <c r="CY17" i="5"/>
  <c r="CY10" i="1" s="1"/>
  <c r="CX17" i="5"/>
  <c r="CX10" i="1" s="1"/>
  <c r="CW17" i="5"/>
  <c r="CW10" i="1" s="1"/>
  <c r="CV17" i="5"/>
  <c r="CV10" i="1" s="1"/>
  <c r="CU17" i="5"/>
  <c r="CU10" i="1" s="1"/>
  <c r="CT17" i="5"/>
  <c r="CT10" i="1" s="1"/>
  <c r="CS17" i="5"/>
  <c r="CS10" i="1" s="1"/>
  <c r="CR17" i="5"/>
  <c r="CR10" i="1" s="1"/>
  <c r="CQ17" i="5"/>
  <c r="CQ10" i="1" s="1"/>
  <c r="CP17" i="5"/>
  <c r="CO17" i="5"/>
  <c r="CO10" i="1" s="1"/>
  <c r="CN17" i="5"/>
  <c r="CN10" i="1" s="1"/>
  <c r="CM17" i="5"/>
  <c r="CM10" i="1" s="1"/>
  <c r="CL17" i="5"/>
  <c r="CL10" i="1" s="1"/>
  <c r="CK17" i="5"/>
  <c r="CK10" i="1" s="1"/>
  <c r="CJ17" i="5"/>
  <c r="CJ10" i="1" s="1"/>
  <c r="CI17" i="5"/>
  <c r="CI10" i="1" s="1"/>
  <c r="CH17" i="5"/>
  <c r="CH10" i="1" s="1"/>
  <c r="CG17" i="5"/>
  <c r="CG10" i="1" s="1"/>
  <c r="CF17" i="5"/>
  <c r="CF10" i="1" s="1"/>
  <c r="CE17" i="5"/>
  <c r="CE10" i="1" s="1"/>
  <c r="CD17" i="5"/>
  <c r="CC17" i="5"/>
  <c r="CC10" i="1" s="1"/>
  <c r="CB17" i="5"/>
  <c r="CB10" i="1" s="1"/>
  <c r="CA17" i="5"/>
  <c r="CA10" i="1" s="1"/>
  <c r="BZ17" i="5"/>
  <c r="BZ10" i="1" s="1"/>
  <c r="BY17" i="5"/>
  <c r="BY10" i="1" s="1"/>
  <c r="BX17" i="5"/>
  <c r="BX10" i="1" s="1"/>
  <c r="BW17" i="5"/>
  <c r="BW10" i="1" s="1"/>
  <c r="BV17" i="5"/>
  <c r="BV10" i="1" s="1"/>
  <c r="BU17" i="5"/>
  <c r="BU10" i="1" s="1"/>
  <c r="BT17" i="5"/>
  <c r="BT10" i="1" s="1"/>
  <c r="L5" i="5"/>
  <c r="L6" i="4"/>
  <c r="L5" i="3"/>
  <c r="M5" i="3" s="1"/>
  <c r="EA1" i="3"/>
  <c r="DZ1" i="3"/>
  <c r="DY1" i="3"/>
  <c r="DX1" i="3"/>
  <c r="DW1" i="3"/>
  <c r="DV1" i="3"/>
  <c r="DU1" i="3"/>
  <c r="DT1" i="3"/>
  <c r="DS1" i="3"/>
  <c r="DR1" i="3"/>
  <c r="DQ1" i="3"/>
  <c r="DP1" i="3"/>
  <c r="DO1" i="3"/>
  <c r="DN1" i="3"/>
  <c r="DM1" i="3"/>
  <c r="DL1" i="3"/>
  <c r="DK1" i="3"/>
  <c r="DJ1" i="3"/>
  <c r="DI1" i="3"/>
  <c r="DH1" i="3"/>
  <c r="DG1" i="3"/>
  <c r="DF1" i="3"/>
  <c r="DE1" i="3"/>
  <c r="DD1" i="3"/>
  <c r="DC1" i="3"/>
  <c r="DB1" i="3"/>
  <c r="DA1" i="3"/>
  <c r="CZ1" i="3"/>
  <c r="CY1" i="3"/>
  <c r="CX1" i="3"/>
  <c r="CW1" i="3"/>
  <c r="CV1" i="3"/>
  <c r="CU1" i="3"/>
  <c r="CT1" i="3"/>
  <c r="CS1" i="3"/>
  <c r="CR1" i="3"/>
  <c r="CQ1" i="3"/>
  <c r="CP1" i="3"/>
  <c r="CO1" i="3"/>
  <c r="CN1" i="3"/>
  <c r="CM1" i="3"/>
  <c r="CL1" i="3"/>
  <c r="CK1" i="3"/>
  <c r="CJ1" i="3"/>
  <c r="CI1" i="3"/>
  <c r="CH1" i="3"/>
  <c r="CG1" i="3"/>
  <c r="CF1" i="3"/>
  <c r="CE1" i="3"/>
  <c r="CD1" i="3"/>
  <c r="CC1" i="3"/>
  <c r="CB1" i="3"/>
  <c r="CA1" i="3"/>
  <c r="BZ1" i="3"/>
  <c r="BY1" i="3"/>
  <c r="BX1" i="3"/>
  <c r="BW1" i="3"/>
  <c r="BV1" i="3"/>
  <c r="BU1" i="3"/>
  <c r="BT1" i="3"/>
  <c r="BS1" i="3"/>
  <c r="BR1" i="3"/>
  <c r="BQ1" i="3"/>
  <c r="BP1" i="3"/>
  <c r="BO1" i="3"/>
  <c r="BN1" i="3"/>
  <c r="BM1" i="3"/>
  <c r="BL1" i="3"/>
  <c r="BK1" i="3"/>
  <c r="BJ1" i="3"/>
  <c r="BI1" i="3"/>
  <c r="BH1" i="3"/>
  <c r="BG1" i="3"/>
  <c r="BF1" i="3"/>
  <c r="BE1" i="3"/>
  <c r="BD1" i="3"/>
  <c r="BC1" i="3"/>
  <c r="BB1" i="3"/>
  <c r="BA1" i="3"/>
  <c r="AZ1" i="3"/>
  <c r="AY1" i="3"/>
  <c r="AX1" i="3"/>
  <c r="AW1" i="3"/>
  <c r="AV1" i="3"/>
  <c r="AU1" i="3"/>
  <c r="AT1" i="3"/>
  <c r="AS1" i="3"/>
  <c r="AR1" i="3"/>
  <c r="AQ1" i="3"/>
  <c r="AP1" i="3"/>
  <c r="AO1" i="3"/>
  <c r="AN1" i="3"/>
  <c r="AM1" i="3"/>
  <c r="AL1" i="3"/>
  <c r="AK1" i="3"/>
  <c r="AJ1" i="3"/>
  <c r="AI1" i="3"/>
  <c r="AH1" i="3"/>
  <c r="AG1" i="3"/>
  <c r="AF1" i="3"/>
  <c r="AE1" i="3"/>
  <c r="AD1" i="3"/>
  <c r="AC1" i="3"/>
  <c r="AB1" i="3"/>
  <c r="AA1" i="3"/>
  <c r="Z1" i="3"/>
  <c r="Y1" i="3"/>
  <c r="X1" i="3"/>
  <c r="W1" i="3"/>
  <c r="V1" i="3"/>
  <c r="U1" i="3"/>
  <c r="T1" i="3"/>
  <c r="S1" i="3"/>
  <c r="R1" i="3"/>
  <c r="Q1" i="3"/>
  <c r="P1" i="3"/>
  <c r="O1" i="3"/>
  <c r="N1" i="3"/>
  <c r="M1" i="3"/>
  <c r="L1" i="3"/>
  <c r="AB11" i="7"/>
  <c r="Z12" i="7"/>
  <c r="Z11" i="7"/>
  <c r="Z10" i="7"/>
  <c r="Z9" i="7"/>
  <c r="Z8" i="7"/>
  <c r="Z7" i="7"/>
  <c r="Z6" i="7"/>
  <c r="Z5" i="7"/>
  <c r="AA5" i="7" a="1"/>
  <c r="AA5" i="7" s="1"/>
  <c r="E47" i="5"/>
  <c r="E48" i="5"/>
  <c r="E49" i="5"/>
  <c r="E50" i="5"/>
  <c r="E51" i="5"/>
  <c r="E52" i="5"/>
  <c r="E53" i="5"/>
  <c r="E54" i="5"/>
  <c r="E55" i="5"/>
  <c r="E56" i="5"/>
  <c r="E57" i="5"/>
  <c r="E58" i="5"/>
  <c r="E59" i="5"/>
  <c r="E60" i="5"/>
  <c r="E61" i="5"/>
  <c r="E21" i="5"/>
  <c r="E22" i="5"/>
  <c r="E23" i="5"/>
  <c r="E24" i="5"/>
  <c r="E25" i="5"/>
  <c r="E26" i="5"/>
  <c r="E27" i="5"/>
  <c r="E28" i="5"/>
  <c r="E29" i="5"/>
  <c r="E30" i="5"/>
  <c r="E31" i="5"/>
  <c r="E32" i="5"/>
  <c r="E33" i="5"/>
  <c r="E34" i="5"/>
  <c r="E35" i="5"/>
  <c r="E36" i="5"/>
  <c r="E37" i="5"/>
  <c r="E38" i="5"/>
  <c r="E39" i="5"/>
  <c r="E40" i="5"/>
  <c r="E41" i="5"/>
  <c r="E42" i="5"/>
  <c r="E43" i="5"/>
  <c r="E44" i="5"/>
  <c r="E45" i="5"/>
  <c r="E46" i="5"/>
  <c r="L83" i="3"/>
  <c r="X83" i="3" s="1"/>
  <c r="AJ83" i="3" s="1"/>
  <c r="AV83" i="3" s="1"/>
  <c r="BH83" i="3" s="1"/>
  <c r="L82" i="3"/>
  <c r="X82" i="3" s="1"/>
  <c r="AJ82" i="3" s="1"/>
  <c r="AV82" i="3" s="1"/>
  <c r="BH82" i="3" s="1"/>
  <c r="U5" i="7"/>
  <c r="U6" i="7" s="1"/>
  <c r="U7" i="7" s="1"/>
  <c r="U8" i="7" s="1"/>
  <c r="U9" i="7" s="1"/>
  <c r="U10" i="7" s="1"/>
  <c r="U11" i="7" s="1"/>
  <c r="U12" i="7" s="1"/>
  <c r="U13" i="7" s="1"/>
  <c r="U14" i="7" s="1"/>
  <c r="U15" i="7" s="1"/>
  <c r="U16" i="7" s="1"/>
  <c r="U17" i="7" s="1"/>
  <c r="U18" i="7" s="1"/>
  <c r="U19" i="7" s="1"/>
  <c r="U20" i="7" s="1"/>
  <c r="U21" i="7" s="1"/>
  <c r="U22" i="7" s="1"/>
  <c r="U23" i="7" s="1"/>
  <c r="U24" i="7" s="1"/>
  <c r="U25" i="7" s="1"/>
  <c r="U26" i="7" s="1"/>
  <c r="U27" i="7" s="1"/>
  <c r="U28" i="7" s="1"/>
  <c r="U29" i="7" s="1"/>
  <c r="U30" i="7" s="1"/>
  <c r="U31" i="7" s="1"/>
  <c r="U32" i="7" s="1"/>
  <c r="U33" i="7" s="1"/>
  <c r="U34" i="7" s="1"/>
  <c r="U35" i="7" s="1"/>
  <c r="U36" i="7" s="1"/>
  <c r="U37" i="7" s="1"/>
  <c r="U38" i="7" s="1"/>
  <c r="U39" i="7" s="1"/>
  <c r="U40" i="7" s="1"/>
  <c r="U41" i="7" s="1"/>
  <c r="U42" i="7" s="1"/>
  <c r="U43" i="7" s="1"/>
  <c r="U44" i="7" s="1"/>
  <c r="U45" i="7" s="1"/>
  <c r="U46" i="7" s="1"/>
  <c r="U47" i="7" s="1"/>
  <c r="U48" i="7" s="1"/>
  <c r="U49" i="7" s="1"/>
  <c r="U50" i="7" s="1"/>
  <c r="U51" i="7" s="1"/>
  <c r="U52" i="7" s="1"/>
  <c r="U53" i="7" s="1"/>
  <c r="U54" i="7" s="1"/>
  <c r="U55" i="7" s="1"/>
  <c r="U56" i="7" s="1"/>
  <c r="U57" i="7" s="1"/>
  <c r="U58" i="7" s="1"/>
  <c r="U59" i="7" s="1"/>
  <c r="U60" i="7" s="1"/>
  <c r="U61" i="7" s="1"/>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I16" i="3"/>
  <c r="E60" i="3"/>
  <c r="E56" i="3"/>
  <c r="I67" i="3"/>
  <c r="I68" i="3"/>
  <c r="I71" i="3"/>
  <c r="I72" i="3"/>
  <c r="I73" i="3"/>
  <c r="I74" i="3"/>
  <c r="I75" i="3"/>
  <c r="I76" i="3"/>
  <c r="I77" i="3"/>
  <c r="I78" i="3"/>
  <c r="I82" i="3"/>
  <c r="I83" i="3"/>
  <c r="I17" i="3"/>
  <c r="I18" i="3"/>
  <c r="I19" i="3"/>
  <c r="I22" i="3"/>
  <c r="I23" i="3"/>
  <c r="I24" i="3"/>
  <c r="I27" i="3"/>
  <c r="I28" i="3"/>
  <c r="I29" i="3"/>
  <c r="I30" i="3"/>
  <c r="I33" i="3"/>
  <c r="I34" i="3"/>
  <c r="I35" i="3"/>
  <c r="I36" i="3"/>
  <c r="I37" i="3"/>
  <c r="I38" i="3"/>
  <c r="I41" i="3"/>
  <c r="I42" i="3"/>
  <c r="I43" i="3"/>
  <c r="I44" i="3"/>
  <c r="I47" i="3"/>
  <c r="I50" i="3"/>
  <c r="I51" i="3"/>
  <c r="I52" i="3"/>
  <c r="I53" i="3"/>
  <c r="I54" i="3"/>
  <c r="I55" i="3"/>
  <c r="I58" i="3"/>
  <c r="I59" i="3"/>
  <c r="I64" i="3"/>
  <c r="I65" i="3"/>
  <c r="I66" i="3"/>
  <c r="I10" i="3"/>
  <c r="I11" i="3"/>
  <c r="I15" i="3"/>
  <c r="I8" i="3"/>
  <c r="I9" i="3"/>
  <c r="E84" i="3"/>
  <c r="E39" i="3"/>
  <c r="E48" i="3"/>
  <c r="E45" i="3"/>
  <c r="E25" i="3"/>
  <c r="E31" i="3"/>
  <c r="E20" i="3"/>
  <c r="C83" i="11"/>
  <c r="C84" i="11"/>
  <c r="C85" i="11"/>
  <c r="C86" i="11"/>
  <c r="C87" i="11"/>
  <c r="C88" i="11"/>
  <c r="C89" i="11"/>
  <c r="C90" i="11"/>
  <c r="C91" i="11"/>
  <c r="C92" i="11"/>
  <c r="C93" i="11"/>
  <c r="C97" i="11"/>
  <c r="C98" i="11"/>
  <c r="C52" i="11"/>
  <c r="C53" i="11"/>
  <c r="D53" i="11"/>
  <c r="H53" i="11"/>
  <c r="C54" i="11"/>
  <c r="D54" i="11"/>
  <c r="H54" i="11"/>
  <c r="C55" i="11"/>
  <c r="D55" i="11"/>
  <c r="H55" i="11"/>
  <c r="C56" i="11"/>
  <c r="D56" i="11"/>
  <c r="C57" i="11"/>
  <c r="D57" i="11"/>
  <c r="H57" i="11" s="1"/>
  <c r="C58" i="11"/>
  <c r="D58" i="11"/>
  <c r="C59" i="11"/>
  <c r="D59" i="11"/>
  <c r="H59" i="11"/>
  <c r="C60" i="11"/>
  <c r="D60" i="11"/>
  <c r="H60" i="11"/>
  <c r="C61" i="11"/>
  <c r="D61" i="11"/>
  <c r="H61" i="11"/>
  <c r="C62" i="11"/>
  <c r="D62" i="11"/>
  <c r="D93" i="11" s="1"/>
  <c r="D63" i="11"/>
  <c r="H63" i="11" s="1"/>
  <c r="D65" i="11"/>
  <c r="H65" i="11"/>
  <c r="C66" i="11"/>
  <c r="D66" i="11"/>
  <c r="H66" i="11"/>
  <c r="C67" i="11"/>
  <c r="D67" i="11"/>
  <c r="H67" i="11"/>
  <c r="H68" i="11"/>
  <c r="H70" i="11"/>
  <c r="H71" i="11"/>
  <c r="G33" i="11"/>
  <c r="D84" i="11" s="1"/>
  <c r="G34" i="11"/>
  <c r="D85" i="11" s="1"/>
  <c r="G35" i="11"/>
  <c r="D86" i="11" s="1"/>
  <c r="G36" i="11"/>
  <c r="D87" i="11" s="1"/>
  <c r="G37" i="11"/>
  <c r="D88" i="11" s="1"/>
  <c r="G38" i="11"/>
  <c r="D89" i="11" s="1"/>
  <c r="G39" i="11"/>
  <c r="D90" i="11" s="1"/>
  <c r="G40" i="11"/>
  <c r="D91" i="11" s="1"/>
  <c r="G41" i="11"/>
  <c r="D92" i="11" s="1"/>
  <c r="G42" i="11"/>
  <c r="G43" i="11"/>
  <c r="D94" i="11" s="1"/>
  <c r="G46" i="11"/>
  <c r="D97" i="11" s="1"/>
  <c r="G47" i="11"/>
  <c r="D98" i="11" s="1"/>
  <c r="D17" i="11"/>
  <c r="D20" i="11"/>
  <c r="D22" i="11"/>
  <c r="D23" i="11"/>
  <c r="M17" i="5"/>
  <c r="M10" i="1" s="1"/>
  <c r="N17" i="5"/>
  <c r="N10" i="1" s="1"/>
  <c r="O17" i="5"/>
  <c r="O10" i="1" s="1"/>
  <c r="P17" i="5"/>
  <c r="P10" i="1" s="1"/>
  <c r="Q17" i="5"/>
  <c r="Q10" i="1" s="1"/>
  <c r="R17" i="5"/>
  <c r="R10" i="1" s="1"/>
  <c r="S17" i="5"/>
  <c r="S10" i="1" s="1"/>
  <c r="T17" i="5"/>
  <c r="T10" i="1" s="1"/>
  <c r="U17" i="5"/>
  <c r="U10" i="1" s="1"/>
  <c r="V17" i="5"/>
  <c r="W17" i="5"/>
  <c r="W10" i="1" s="1"/>
  <c r="X17" i="5"/>
  <c r="X10" i="1" s="1"/>
  <c r="Y17" i="5"/>
  <c r="Y10" i="1" s="1"/>
  <c r="Z17" i="5"/>
  <c r="Z10" i="1" s="1"/>
  <c r="AA17" i="5"/>
  <c r="AA10" i="1" s="1"/>
  <c r="AB17" i="5"/>
  <c r="AB10" i="1" s="1"/>
  <c r="AC17" i="5"/>
  <c r="AC10" i="1" s="1"/>
  <c r="AD17" i="5"/>
  <c r="AD10" i="1" s="1"/>
  <c r="AE17" i="5"/>
  <c r="AE10" i="1" s="1"/>
  <c r="AF17" i="5"/>
  <c r="AF10" i="1" s="1"/>
  <c r="AG17" i="5"/>
  <c r="AG10" i="1" s="1"/>
  <c r="AH17" i="5"/>
  <c r="AI17" i="5"/>
  <c r="AI10" i="1" s="1"/>
  <c r="AJ17" i="5"/>
  <c r="AJ10" i="1" s="1"/>
  <c r="AK17" i="5"/>
  <c r="AK10" i="1" s="1"/>
  <c r="AL17" i="5"/>
  <c r="AL10" i="1" s="1"/>
  <c r="AM17" i="5"/>
  <c r="AM10" i="1" s="1"/>
  <c r="AN17" i="5"/>
  <c r="AN10" i="1" s="1"/>
  <c r="AO17" i="5"/>
  <c r="AO10" i="1" s="1"/>
  <c r="AP17" i="5"/>
  <c r="AP10" i="1" s="1"/>
  <c r="AQ17" i="5"/>
  <c r="AQ10" i="1" s="1"/>
  <c r="AR17" i="5"/>
  <c r="AR10" i="1" s="1"/>
  <c r="AS17" i="5"/>
  <c r="AS10" i="1" s="1"/>
  <c r="AT17" i="5"/>
  <c r="AU17" i="5"/>
  <c r="AU10" i="1" s="1"/>
  <c r="AV17" i="5"/>
  <c r="AV10" i="1" s="1"/>
  <c r="AW17" i="5"/>
  <c r="AW10" i="1" s="1"/>
  <c r="AX17" i="5"/>
  <c r="AX10" i="1" s="1"/>
  <c r="AY17" i="5"/>
  <c r="AY10" i="1" s="1"/>
  <c r="AZ17" i="5"/>
  <c r="AZ10" i="1" s="1"/>
  <c r="BA17" i="5"/>
  <c r="BA10" i="1" s="1"/>
  <c r="BB17" i="5"/>
  <c r="BB10" i="1" s="1"/>
  <c r="BC17" i="5"/>
  <c r="BC10" i="1" s="1"/>
  <c r="BD17" i="5"/>
  <c r="BD10" i="1" s="1"/>
  <c r="BE17" i="5"/>
  <c r="BE10" i="1" s="1"/>
  <c r="BF17" i="5"/>
  <c r="BG17" i="5"/>
  <c r="BG10" i="1" s="1"/>
  <c r="BH17" i="5"/>
  <c r="BH10" i="1" s="1"/>
  <c r="BI17" i="5"/>
  <c r="BI10" i="1" s="1"/>
  <c r="BJ17" i="5"/>
  <c r="BJ10" i="1" s="1"/>
  <c r="BK17" i="5"/>
  <c r="BK10" i="1" s="1"/>
  <c r="BL17" i="5"/>
  <c r="BL10" i="1" s="1"/>
  <c r="BM17" i="5"/>
  <c r="BM10" i="1" s="1"/>
  <c r="BN17" i="5"/>
  <c r="BN10" i="1" s="1"/>
  <c r="BO17" i="5"/>
  <c r="BO10" i="1" s="1"/>
  <c r="BP17" i="5"/>
  <c r="BQ17" i="5"/>
  <c r="BQ10" i="1" s="1"/>
  <c r="BR17" i="5"/>
  <c r="BS17" i="5"/>
  <c r="BS10" i="1" s="1"/>
  <c r="L17" i="5"/>
  <c r="F13" i="2"/>
  <c r="C116" i="3"/>
  <c r="U12" i="8"/>
  <c r="W11" i="8"/>
  <c r="W10" i="8"/>
  <c r="D10" i="8"/>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D38" i="8" s="1"/>
  <c r="D39" i="8" s="1"/>
  <c r="D40" i="8" s="1"/>
  <c r="D41" i="8" s="1"/>
  <c r="D42" i="8" s="1"/>
  <c r="D43" i="8" s="1"/>
  <c r="D44" i="8" s="1"/>
  <c r="D45" i="8" s="1"/>
  <c r="D46" i="8" s="1"/>
  <c r="D47" i="8" s="1"/>
  <c r="D48" i="8" s="1"/>
  <c r="D49" i="8" s="1"/>
  <c r="D50" i="8" s="1"/>
  <c r="D51" i="8" s="1"/>
  <c r="D52" i="8" s="1"/>
  <c r="D53" i="8" s="1"/>
  <c r="D54" i="8" s="1"/>
  <c r="D55" i="8" s="1"/>
  <c r="D56" i="8" s="1"/>
  <c r="D57" i="8" s="1"/>
  <c r="D58" i="8" s="1"/>
  <c r="D59" i="8" s="1"/>
  <c r="D60" i="8" s="1"/>
  <c r="D61" i="8" s="1"/>
  <c r="D62" i="8" s="1"/>
  <c r="D63" i="8" s="1"/>
  <c r="D64" i="8" s="1"/>
  <c r="D65" i="8" s="1"/>
  <c r="D66" i="8" s="1"/>
  <c r="D67" i="8" s="1"/>
  <c r="D68" i="8" s="1"/>
  <c r="D69" i="8" s="1"/>
  <c r="D70" i="8" s="1"/>
  <c r="D71" i="8" s="1"/>
  <c r="D72" i="8" s="1"/>
  <c r="D73" i="8" s="1"/>
  <c r="D74" i="8" s="1"/>
  <c r="D75" i="8" s="1"/>
  <c r="D76" i="8" s="1"/>
  <c r="D77" i="8" s="1"/>
  <c r="D78" i="8" s="1"/>
  <c r="D79" i="8" s="1"/>
  <c r="D80" i="8" s="1"/>
  <c r="D81" i="8" s="1"/>
  <c r="D82" i="8" s="1"/>
  <c r="D83" i="8" s="1"/>
  <c r="D84" i="8" s="1"/>
  <c r="D85" i="8" s="1"/>
  <c r="Q4" i="8" a="1"/>
  <c r="Q4" i="8" s="1"/>
  <c r="O4" i="8" a="1"/>
  <c r="L5" i="1"/>
  <c r="L8" i="12" l="1"/>
  <c r="G44" i="11"/>
  <c r="D95" i="11" s="1"/>
  <c r="D64" i="11"/>
  <c r="H64" i="11" s="1"/>
  <c r="H62" i="11"/>
  <c r="H58" i="11"/>
  <c r="H56" i="11"/>
  <c r="J5" i="12"/>
  <c r="E32" i="11" s="1"/>
  <c r="Z25" i="12"/>
  <c r="Z12" i="12"/>
  <c r="L17" i="4"/>
  <c r="L50" i="4"/>
  <c r="L59" i="4"/>
  <c r="L69" i="4"/>
  <c r="L41" i="4"/>
  <c r="L58" i="4"/>
  <c r="L30" i="4"/>
  <c r="L61" i="4"/>
  <c r="L52" i="4"/>
  <c r="L43" i="4"/>
  <c r="L67" i="4"/>
  <c r="L75" i="4"/>
  <c r="L68" i="4"/>
  <c r="L51" i="4"/>
  <c r="L44" i="4"/>
  <c r="L77" i="4"/>
  <c r="L60" i="4"/>
  <c r="L42" i="4"/>
  <c r="L76" i="4"/>
  <c r="L100" i="5"/>
  <c r="L92" i="5"/>
  <c r="L74" i="5"/>
  <c r="L60" i="5"/>
  <c r="L57" i="5"/>
  <c r="L73" i="5"/>
  <c r="L99" i="5"/>
  <c r="L82" i="5"/>
  <c r="L84" i="5" s="1"/>
  <c r="L56" i="5"/>
  <c r="L41" i="5"/>
  <c r="L34" i="5"/>
  <c r="L77" i="5"/>
  <c r="L75" i="5"/>
  <c r="L93" i="5"/>
  <c r="L58" i="5"/>
  <c r="L51" i="5"/>
  <c r="L67" i="5"/>
  <c r="L55" i="5"/>
  <c r="L43" i="5"/>
  <c r="L87" i="5"/>
  <c r="L89" i="5" s="1"/>
  <c r="L62" i="4" s="1"/>
  <c r="L54" i="5"/>
  <c r="L47" i="5"/>
  <c r="L98" i="5"/>
  <c r="L50" i="5"/>
  <c r="L76" i="5"/>
  <c r="L37" i="5"/>
  <c r="L53" i="5"/>
  <c r="L49" i="5"/>
  <c r="L35" i="5"/>
  <c r="L66" i="5"/>
  <c r="L31" i="5"/>
  <c r="L48" i="5"/>
  <c r="L29" i="5"/>
  <c r="L28" i="5"/>
  <c r="L46" i="5"/>
  <c r="L27" i="5"/>
  <c r="L26" i="5"/>
  <c r="L38" i="5"/>
  <c r="L33" i="5"/>
  <c r="L30" i="5"/>
  <c r="L59" i="5"/>
  <c r="L44" i="5"/>
  <c r="L42" i="5"/>
  <c r="L45" i="5"/>
  <c r="L23" i="5"/>
  <c r="L40" i="5"/>
  <c r="L52" i="5"/>
  <c r="L39" i="5"/>
  <c r="L36" i="5"/>
  <c r="L25" i="5"/>
  <c r="L32" i="5"/>
  <c r="L22" i="5"/>
  <c r="L61" i="5"/>
  <c r="L24" i="5"/>
  <c r="L21" i="5"/>
  <c r="L10" i="1"/>
  <c r="L11" i="17"/>
  <c r="T11" i="17"/>
  <c r="DN10" i="1"/>
  <c r="U11" i="17"/>
  <c r="DZ10" i="1"/>
  <c r="V11" i="17"/>
  <c r="DB10" i="1"/>
  <c r="BR10" i="1"/>
  <c r="Q11" i="17"/>
  <c r="BF10" i="1"/>
  <c r="P11" i="17"/>
  <c r="AT10" i="1"/>
  <c r="O11" i="17"/>
  <c r="AH10" i="1"/>
  <c r="N11" i="17"/>
  <c r="V10" i="1"/>
  <c r="M11" i="17"/>
  <c r="F22" i="5"/>
  <c r="F23" i="5" s="1"/>
  <c r="CD10" i="1"/>
  <c r="R11" i="17"/>
  <c r="CP10" i="1"/>
  <c r="S11" i="17"/>
  <c r="BP10" i="1"/>
  <c r="M11" i="16"/>
  <c r="E68" i="3"/>
  <c r="L3" i="3"/>
  <c r="N5" i="3"/>
  <c r="M3" i="3"/>
  <c r="L3" i="5"/>
  <c r="M6" i="4"/>
  <c r="L4" i="4"/>
  <c r="M5" i="5"/>
  <c r="N9" i="8"/>
  <c r="N21" i="8"/>
  <c r="N22" i="8"/>
  <c r="N23" i="8"/>
  <c r="AB5" i="7"/>
  <c r="E12" i="3"/>
  <c r="N5" i="8"/>
  <c r="V9" i="8" s="1"/>
  <c r="W9" i="8" s="1"/>
  <c r="N7" i="8"/>
  <c r="N8" i="8"/>
  <c r="N10" i="8"/>
  <c r="N11" i="8"/>
  <c r="N12" i="8"/>
  <c r="N13" i="8"/>
  <c r="N14" i="8"/>
  <c r="N15" i="8"/>
  <c r="N16" i="8"/>
  <c r="N17" i="8"/>
  <c r="N18" i="8"/>
  <c r="N19" i="8"/>
  <c r="N20" i="8"/>
  <c r="M5" i="1"/>
  <c r="N5" i="1" s="1"/>
  <c r="F11" i="2"/>
  <c r="E19" i="2" s="1"/>
  <c r="K11" i="2"/>
  <c r="J19" i="2" s="1"/>
  <c r="AB7" i="7"/>
  <c r="AB8" i="7"/>
  <c r="AB9" i="7"/>
  <c r="AB10" i="7"/>
  <c r="O4" i="8"/>
  <c r="N4" i="8" s="1"/>
  <c r="L3" i="1"/>
  <c r="D52" i="11" l="1"/>
  <c r="G32" i="11"/>
  <c r="E48" i="11"/>
  <c r="J11" i="12"/>
  <c r="B4" i="2"/>
  <c r="Z9" i="12"/>
  <c r="M15" i="16"/>
  <c r="L33" i="17"/>
  <c r="L29" i="1"/>
  <c r="J20" i="2"/>
  <c r="I19" i="2"/>
  <c r="E20" i="2"/>
  <c r="D19" i="2"/>
  <c r="M12" i="16"/>
  <c r="M14" i="16"/>
  <c r="M100" i="5"/>
  <c r="M92" i="5"/>
  <c r="M74" i="5"/>
  <c r="M60" i="5"/>
  <c r="M99" i="5"/>
  <c r="M82" i="5"/>
  <c r="M84" i="5" s="1"/>
  <c r="M14" i="1" s="1"/>
  <c r="M66" i="5"/>
  <c r="M56" i="5"/>
  <c r="M98" i="5"/>
  <c r="M73" i="5"/>
  <c r="M54" i="5"/>
  <c r="M51" i="5"/>
  <c r="M43" i="5"/>
  <c r="M38" i="5"/>
  <c r="M77" i="5"/>
  <c r="M75" i="5"/>
  <c r="M47" i="5"/>
  <c r="M76" i="5"/>
  <c r="M67" i="5"/>
  <c r="M55" i="5"/>
  <c r="M87" i="5"/>
  <c r="M89" i="5" s="1"/>
  <c r="M15" i="1" s="1"/>
  <c r="M59" i="5"/>
  <c r="M44" i="5"/>
  <c r="M93" i="5"/>
  <c r="M37" i="5"/>
  <c r="M57" i="5"/>
  <c r="M32" i="5"/>
  <c r="M34" i="5"/>
  <c r="M31" i="5"/>
  <c r="M27" i="5"/>
  <c r="M30" i="5"/>
  <c r="M48" i="5"/>
  <c r="M50" i="5"/>
  <c r="M52" i="5"/>
  <c r="M40" i="5"/>
  <c r="M36" i="5"/>
  <c r="M53" i="5"/>
  <c r="M33" i="5"/>
  <c r="M35" i="5"/>
  <c r="M25" i="5"/>
  <c r="M61" i="5"/>
  <c r="M29" i="5"/>
  <c r="M28" i="5"/>
  <c r="M42" i="5"/>
  <c r="M26" i="5"/>
  <c r="M49" i="5"/>
  <c r="M45" i="5"/>
  <c r="M58" i="5"/>
  <c r="M41" i="5"/>
  <c r="M23" i="5"/>
  <c r="M46" i="5"/>
  <c r="M22" i="5"/>
  <c r="M21" i="5"/>
  <c r="M24" i="5"/>
  <c r="M52" i="4"/>
  <c r="M75" i="4"/>
  <c r="M51" i="4"/>
  <c r="M41" i="4"/>
  <c r="M69" i="4"/>
  <c r="M59" i="4"/>
  <c r="M50" i="4"/>
  <c r="M67" i="4"/>
  <c r="M77" i="4"/>
  <c r="M58" i="4"/>
  <c r="M68" i="4"/>
  <c r="M60" i="4"/>
  <c r="M76" i="4"/>
  <c r="M61" i="4"/>
  <c r="M39" i="5"/>
  <c r="N39" i="5" s="1"/>
  <c r="F24" i="5"/>
  <c r="F25" i="5" s="1"/>
  <c r="F26" i="5" s="1"/>
  <c r="F27" i="5" s="1"/>
  <c r="F28" i="5" s="1"/>
  <c r="F29" i="5" s="1"/>
  <c r="N11" i="16"/>
  <c r="L15" i="1"/>
  <c r="V5" i="8"/>
  <c r="W5" i="8" s="1"/>
  <c r="L14" i="1"/>
  <c r="L79" i="4"/>
  <c r="L72" i="4"/>
  <c r="L102" i="5"/>
  <c r="N3" i="3"/>
  <c r="O5" i="3"/>
  <c r="L64" i="4"/>
  <c r="L95" i="5"/>
  <c r="L69" i="5"/>
  <c r="L35" i="4" s="1"/>
  <c r="L37" i="4" s="1"/>
  <c r="L54" i="4"/>
  <c r="M4" i="4"/>
  <c r="N6" i="4"/>
  <c r="M3" i="5"/>
  <c r="N5" i="5"/>
  <c r="M3" i="1"/>
  <c r="L63" i="5"/>
  <c r="L79" i="5"/>
  <c r="L45" i="4" s="1"/>
  <c r="L47" i="4" s="1"/>
  <c r="AB6" i="7"/>
  <c r="V7" i="8"/>
  <c r="W7" i="8" s="1"/>
  <c r="V6" i="8"/>
  <c r="W6" i="8" s="1"/>
  <c r="O5" i="1"/>
  <c r="N3" i="1"/>
  <c r="U13" i="8" l="1"/>
  <c r="AB52" i="12"/>
  <c r="H44" i="11"/>
  <c r="H32" i="11"/>
  <c r="H33" i="11"/>
  <c r="H34" i="11"/>
  <c r="H35" i="11"/>
  <c r="H36" i="11"/>
  <c r="H37" i="11"/>
  <c r="H38" i="11"/>
  <c r="H39" i="11"/>
  <c r="H40" i="11"/>
  <c r="H41" i="11"/>
  <c r="H42" i="11"/>
  <c r="H43" i="11"/>
  <c r="H45" i="11"/>
  <c r="H46" i="11"/>
  <c r="H47" i="11"/>
  <c r="D83" i="11"/>
  <c r="G48" i="11"/>
  <c r="F48" i="11" s="1"/>
  <c r="H52" i="11"/>
  <c r="H75" i="11"/>
  <c r="H76" i="11"/>
  <c r="K6" i="12"/>
  <c r="K7" i="12"/>
  <c r="K8" i="12"/>
  <c r="K9" i="12"/>
  <c r="K10" i="12"/>
  <c r="K5" i="12"/>
  <c r="E7" i="12"/>
  <c r="Z23" i="12"/>
  <c r="N15" i="16"/>
  <c r="M16" i="16"/>
  <c r="M57" i="16" s="1"/>
  <c r="L33" i="1"/>
  <c r="L102" i="3"/>
  <c r="M79" i="4"/>
  <c r="M36" i="1" s="1"/>
  <c r="J21" i="2"/>
  <c r="I20" i="2"/>
  <c r="M62" i="4"/>
  <c r="E21" i="2"/>
  <c r="D20" i="2"/>
  <c r="N100" i="5"/>
  <c r="N92" i="5"/>
  <c r="N74" i="5"/>
  <c r="N60" i="5"/>
  <c r="N73" i="5"/>
  <c r="N66" i="5"/>
  <c r="N87" i="5"/>
  <c r="N89" i="5" s="1"/>
  <c r="N15" i="1" s="1"/>
  <c r="N77" i="5"/>
  <c r="N59" i="5"/>
  <c r="N98" i="5"/>
  <c r="N54" i="5"/>
  <c r="N51" i="5"/>
  <c r="N49" i="5"/>
  <c r="N58" i="5"/>
  <c r="N67" i="5"/>
  <c r="N55" i="5"/>
  <c r="N56" i="5"/>
  <c r="N99" i="5"/>
  <c r="N47" i="5"/>
  <c r="N44" i="5"/>
  <c r="N42" i="5"/>
  <c r="N57" i="5"/>
  <c r="N93" i="5"/>
  <c r="N76" i="5"/>
  <c r="N61" i="5"/>
  <c r="N36" i="5"/>
  <c r="N30" i="5"/>
  <c r="N27" i="5"/>
  <c r="N48" i="5"/>
  <c r="N29" i="5"/>
  <c r="N28" i="5"/>
  <c r="N52" i="5"/>
  <c r="N40" i="5"/>
  <c r="N82" i="5"/>
  <c r="N84" i="5" s="1"/>
  <c r="N14" i="1" s="1"/>
  <c r="N45" i="5"/>
  <c r="N41" i="5"/>
  <c r="N43" i="5"/>
  <c r="N38" i="5"/>
  <c r="N35" i="5"/>
  <c r="N25" i="5"/>
  <c r="N21" i="5"/>
  <c r="N46" i="5"/>
  <c r="N37" i="5"/>
  <c r="N23" i="5"/>
  <c r="N34" i="5"/>
  <c r="N22" i="5"/>
  <c r="N31" i="5"/>
  <c r="N50" i="5"/>
  <c r="N32" i="5"/>
  <c r="N33" i="5"/>
  <c r="N75" i="5"/>
  <c r="N24" i="5"/>
  <c r="N53" i="5"/>
  <c r="N26" i="5"/>
  <c r="N59" i="4"/>
  <c r="N75" i="4"/>
  <c r="N67" i="4"/>
  <c r="N50" i="4"/>
  <c r="N62" i="4"/>
  <c r="N52" i="4"/>
  <c r="N60" i="4"/>
  <c r="N61" i="4"/>
  <c r="N76" i="4"/>
  <c r="N69" i="4"/>
  <c r="N68" i="4"/>
  <c r="N77" i="4"/>
  <c r="N51" i="4"/>
  <c r="N58" i="4"/>
  <c r="L21" i="4"/>
  <c r="L22" i="4"/>
  <c r="L24" i="4"/>
  <c r="L25" i="4"/>
  <c r="L23" i="4"/>
  <c r="O11" i="16"/>
  <c r="N13" i="16"/>
  <c r="N14" i="16"/>
  <c r="N12" i="16"/>
  <c r="N16" i="16" s="1"/>
  <c r="F30" i="5"/>
  <c r="F31" i="5" s="1"/>
  <c r="F32" i="5" s="1"/>
  <c r="F33" i="5" s="1"/>
  <c r="F34" i="5" s="1"/>
  <c r="L12" i="1"/>
  <c r="L36" i="1"/>
  <c r="L34" i="1"/>
  <c r="L32" i="1"/>
  <c r="L31" i="1"/>
  <c r="M102" i="5"/>
  <c r="W12" i="8"/>
  <c r="L16" i="1"/>
  <c r="L13" i="1"/>
  <c r="P5" i="3"/>
  <c r="O3" i="3"/>
  <c r="L104" i="5"/>
  <c r="L17" i="1"/>
  <c r="L35" i="1"/>
  <c r="M64" i="4"/>
  <c r="N4" i="4"/>
  <c r="M72" i="4"/>
  <c r="M95" i="5"/>
  <c r="M16" i="1" s="1"/>
  <c r="M69" i="5"/>
  <c r="M35" i="4" s="1"/>
  <c r="M37" i="4" s="1"/>
  <c r="M79" i="5"/>
  <c r="M45" i="4" s="1"/>
  <c r="M54" i="4"/>
  <c r="M102" i="3" s="1"/>
  <c r="O6" i="4"/>
  <c r="L11" i="1"/>
  <c r="O5" i="5"/>
  <c r="N3" i="5"/>
  <c r="M63" i="5"/>
  <c r="P5" i="1"/>
  <c r="O3" i="1"/>
  <c r="K11" i="12" l="1"/>
  <c r="H77" i="11"/>
  <c r="H48" i="11"/>
  <c r="O15" i="16"/>
  <c r="N79" i="4"/>
  <c r="N36" i="1" s="1"/>
  <c r="M34" i="1"/>
  <c r="M12" i="1"/>
  <c r="M31" i="1"/>
  <c r="M13" i="1"/>
  <c r="M47" i="4"/>
  <c r="M32" i="1" s="1"/>
  <c r="J22" i="2"/>
  <c r="I21" i="2"/>
  <c r="E22" i="2"/>
  <c r="D21" i="2"/>
  <c r="O58" i="4"/>
  <c r="O50" i="4"/>
  <c r="O52" i="4"/>
  <c r="O60" i="4"/>
  <c r="O61" i="4"/>
  <c r="O69" i="4"/>
  <c r="O75" i="4"/>
  <c r="O76" i="4"/>
  <c r="O59" i="4"/>
  <c r="O77" i="4"/>
  <c r="O51" i="4"/>
  <c r="O68" i="4"/>
  <c r="O67" i="4"/>
  <c r="O73" i="5"/>
  <c r="O99" i="5"/>
  <c r="O82" i="5"/>
  <c r="O84" i="5" s="1"/>
  <c r="O14" i="1" s="1"/>
  <c r="O87" i="5"/>
  <c r="O89" i="5" s="1"/>
  <c r="O77" i="5"/>
  <c r="O59" i="5"/>
  <c r="O98" i="5"/>
  <c r="O61" i="5"/>
  <c r="O92" i="5"/>
  <c r="O75" i="5"/>
  <c r="O47" i="5"/>
  <c r="O36" i="5"/>
  <c r="O60" i="5"/>
  <c r="O58" i="5"/>
  <c r="O66" i="5"/>
  <c r="O56" i="5"/>
  <c r="O43" i="5"/>
  <c r="O57" i="5"/>
  <c r="O54" i="5"/>
  <c r="O41" i="5"/>
  <c r="O74" i="5"/>
  <c r="O45" i="5"/>
  <c r="O76" i="5"/>
  <c r="O55" i="5"/>
  <c r="O53" i="5"/>
  <c r="O35" i="5"/>
  <c r="O34" i="5"/>
  <c r="O48" i="5"/>
  <c r="O30" i="5"/>
  <c r="O29" i="5"/>
  <c r="O28" i="5"/>
  <c r="O100" i="5"/>
  <c r="O67" i="5"/>
  <c r="O49" i="5"/>
  <c r="O42" i="5"/>
  <c r="O52" i="5"/>
  <c r="O93" i="5"/>
  <c r="O27" i="5"/>
  <c r="O51" i="5"/>
  <c r="O26" i="5"/>
  <c r="O21" i="5"/>
  <c r="O24" i="5"/>
  <c r="O23" i="5"/>
  <c r="O22" i="5"/>
  <c r="O50" i="5"/>
  <c r="O37" i="5"/>
  <c r="O40" i="5"/>
  <c r="O46" i="5"/>
  <c r="O31" i="5"/>
  <c r="O25" i="5"/>
  <c r="O32" i="5"/>
  <c r="O33" i="5"/>
  <c r="O38" i="5"/>
  <c r="O44" i="5"/>
  <c r="O39" i="5"/>
  <c r="P39" i="5" s="1"/>
  <c r="M25" i="4"/>
  <c r="M24" i="4"/>
  <c r="M23" i="4"/>
  <c r="M22" i="4"/>
  <c r="M21" i="4"/>
  <c r="L27" i="4"/>
  <c r="L81" i="4" s="1"/>
  <c r="F35" i="5"/>
  <c r="F36" i="5" s="1"/>
  <c r="F37" i="5" s="1"/>
  <c r="F38" i="5" s="1"/>
  <c r="F39" i="5" s="1"/>
  <c r="F40" i="5" s="1"/>
  <c r="F41" i="5" s="1"/>
  <c r="F42" i="5" s="1"/>
  <c r="F43" i="5" s="1"/>
  <c r="F44" i="5" s="1"/>
  <c r="F45" i="5" s="1"/>
  <c r="F46" i="5" s="1"/>
  <c r="F47" i="5" s="1"/>
  <c r="F48" i="5" s="1"/>
  <c r="F49" i="5" s="1"/>
  <c r="O14" i="16"/>
  <c r="O12" i="16"/>
  <c r="P11" i="16"/>
  <c r="O13" i="16"/>
  <c r="M33" i="1"/>
  <c r="M17" i="1"/>
  <c r="N102" i="5"/>
  <c r="N17" i="1" s="1"/>
  <c r="L20" i="1"/>
  <c r="M104" i="5"/>
  <c r="M35" i="1"/>
  <c r="Q5" i="3"/>
  <c r="P3" i="3"/>
  <c r="N64" i="4"/>
  <c r="N72" i="4"/>
  <c r="N69" i="5"/>
  <c r="N35" i="4" s="1"/>
  <c r="N37" i="4" s="1"/>
  <c r="N54" i="4"/>
  <c r="N95" i="5"/>
  <c r="O4" i="4"/>
  <c r="P6" i="4"/>
  <c r="M11" i="1"/>
  <c r="N79" i="5"/>
  <c r="N45" i="4" s="1"/>
  <c r="N63" i="5"/>
  <c r="P5" i="5"/>
  <c r="O3" i="5"/>
  <c r="Q5" i="1"/>
  <c r="P3" i="1"/>
  <c r="H79" i="11" l="1"/>
  <c r="H26" i="11" s="1"/>
  <c r="H23" i="11"/>
  <c r="O15" i="1"/>
  <c r="O62" i="4"/>
  <c r="P15" i="16"/>
  <c r="O16" i="16"/>
  <c r="N33" i="1"/>
  <c r="N102" i="3"/>
  <c r="N34" i="1"/>
  <c r="N12" i="1"/>
  <c r="N31" i="1"/>
  <c r="J23" i="2"/>
  <c r="I22" i="2"/>
  <c r="N13" i="1"/>
  <c r="N47" i="4"/>
  <c r="N32" i="1" s="1"/>
  <c r="E23" i="2"/>
  <c r="D22" i="2"/>
  <c r="O79" i="4"/>
  <c r="O36" i="1" s="1"/>
  <c r="P73" i="5"/>
  <c r="P99" i="5"/>
  <c r="P82" i="5"/>
  <c r="P66" i="5"/>
  <c r="P98" i="5"/>
  <c r="P61" i="5"/>
  <c r="P76" i="5"/>
  <c r="P92" i="5"/>
  <c r="P75" i="5"/>
  <c r="P100" i="5"/>
  <c r="P49" i="5"/>
  <c r="P40" i="5"/>
  <c r="P53" i="5"/>
  <c r="P44" i="5"/>
  <c r="P55" i="5"/>
  <c r="P42" i="5"/>
  <c r="P87" i="5"/>
  <c r="P57" i="5"/>
  <c r="P54" i="5"/>
  <c r="P47" i="5"/>
  <c r="P74" i="5"/>
  <c r="P59" i="5"/>
  <c r="P45" i="5"/>
  <c r="P50" i="5"/>
  <c r="P77" i="5"/>
  <c r="P56" i="5"/>
  <c r="P36" i="5"/>
  <c r="P35" i="5"/>
  <c r="P41" i="5"/>
  <c r="P23" i="5"/>
  <c r="P52" i="5"/>
  <c r="P46" i="5"/>
  <c r="P67" i="5"/>
  <c r="P93" i="5"/>
  <c r="P33" i="5"/>
  <c r="P60" i="5"/>
  <c r="P51" i="5"/>
  <c r="P26" i="5"/>
  <c r="P24" i="5"/>
  <c r="P22" i="5"/>
  <c r="P32" i="5"/>
  <c r="P58" i="5"/>
  <c r="P34" i="5"/>
  <c r="P30" i="5"/>
  <c r="P31" i="5"/>
  <c r="P25" i="5"/>
  <c r="P38" i="5"/>
  <c r="P27" i="5"/>
  <c r="P48" i="5"/>
  <c r="P29" i="5"/>
  <c r="P43" i="5"/>
  <c r="P28" i="5"/>
  <c r="P37" i="5"/>
  <c r="P21" i="5"/>
  <c r="P61" i="4"/>
  <c r="P69" i="4"/>
  <c r="P77" i="4"/>
  <c r="P58" i="4"/>
  <c r="P59" i="4"/>
  <c r="P68" i="4"/>
  <c r="P76" i="4"/>
  <c r="P75" i="4"/>
  <c r="P60" i="4"/>
  <c r="P67" i="4"/>
  <c r="L30" i="1"/>
  <c r="M27" i="4"/>
  <c r="M81" i="4" s="1"/>
  <c r="P12" i="16"/>
  <c r="P14" i="16"/>
  <c r="P13" i="16"/>
  <c r="Q11" i="16"/>
  <c r="M20" i="1"/>
  <c r="N16" i="1"/>
  <c r="N35" i="1"/>
  <c r="O72" i="4"/>
  <c r="O102" i="5"/>
  <c r="R5" i="3"/>
  <c r="Q3" i="3"/>
  <c r="N104" i="5"/>
  <c r="O64" i="4"/>
  <c r="O69" i="5"/>
  <c r="O35" i="4" s="1"/>
  <c r="O37" i="4" s="1"/>
  <c r="O54" i="4"/>
  <c r="O95" i="5"/>
  <c r="O16" i="1" s="1"/>
  <c r="Q6" i="4"/>
  <c r="P4" i="4"/>
  <c r="N11" i="1"/>
  <c r="O63" i="5"/>
  <c r="O79" i="5"/>
  <c r="O45" i="4" s="1"/>
  <c r="O47" i="4" s="1"/>
  <c r="P84" i="5"/>
  <c r="P14" i="1" s="1"/>
  <c r="P89" i="5"/>
  <c r="P15" i="1" s="1"/>
  <c r="Q5" i="5"/>
  <c r="P3" i="5"/>
  <c r="Q3" i="1"/>
  <c r="R5" i="1"/>
  <c r="Q15" i="16" l="1"/>
  <c r="P16" i="16"/>
  <c r="O33" i="1"/>
  <c r="O102" i="3"/>
  <c r="O81" i="4"/>
  <c r="P79" i="4"/>
  <c r="P36" i="1" s="1"/>
  <c r="O34" i="1"/>
  <c r="J24" i="2"/>
  <c r="I23" i="2"/>
  <c r="P62" i="4"/>
  <c r="P64" i="4" s="1"/>
  <c r="O13" i="1"/>
  <c r="O32" i="1"/>
  <c r="O12" i="1"/>
  <c r="E24" i="2"/>
  <c r="D23" i="2"/>
  <c r="Q99" i="5"/>
  <c r="Q82" i="5"/>
  <c r="Q84" i="5" s="1"/>
  <c r="Q14" i="1" s="1"/>
  <c r="Q66" i="5"/>
  <c r="Q87" i="5"/>
  <c r="Q77" i="5"/>
  <c r="Q59" i="5"/>
  <c r="Q76" i="5"/>
  <c r="Q98" i="5"/>
  <c r="Q92" i="5"/>
  <c r="Q75" i="5"/>
  <c r="Q100" i="5"/>
  <c r="Q73" i="5"/>
  <c r="Q49" i="5"/>
  <c r="Q60" i="5"/>
  <c r="Q58" i="5"/>
  <c r="Q55" i="5"/>
  <c r="Q46" i="5"/>
  <c r="Q93" i="5"/>
  <c r="Q57" i="5"/>
  <c r="Q54" i="5"/>
  <c r="Q47" i="5"/>
  <c r="Q44" i="5"/>
  <c r="Q41" i="5"/>
  <c r="Q40" i="5"/>
  <c r="Q74" i="5"/>
  <c r="Q45" i="5"/>
  <c r="Q50" i="5"/>
  <c r="Q53" i="5"/>
  <c r="Q48" i="5"/>
  <c r="Q56" i="5"/>
  <c r="Q61" i="5"/>
  <c r="Q33" i="5"/>
  <c r="Q25" i="5"/>
  <c r="Q67" i="5"/>
  <c r="Q43" i="5"/>
  <c r="Q52" i="5"/>
  <c r="Q38" i="5"/>
  <c r="Q36" i="5"/>
  <c r="Q42" i="5"/>
  <c r="Q32" i="5"/>
  <c r="Q23" i="5"/>
  <c r="Q27" i="5"/>
  <c r="Q34" i="5"/>
  <c r="Q30" i="5"/>
  <c r="Q31" i="5"/>
  <c r="Q22" i="5"/>
  <c r="Q28" i="5"/>
  <c r="Q21" i="5"/>
  <c r="Q35" i="5"/>
  <c r="Q24" i="5"/>
  <c r="Q51" i="5"/>
  <c r="Q37" i="5"/>
  <c r="Q29" i="5"/>
  <c r="Q26" i="5"/>
  <c r="Q58" i="4"/>
  <c r="Q75" i="4"/>
  <c r="Q68" i="4"/>
  <c r="Q76" i="4"/>
  <c r="Q77" i="4"/>
  <c r="Q67" i="4"/>
  <c r="Q69" i="4"/>
  <c r="Q39" i="5"/>
  <c r="N27" i="4"/>
  <c r="N81" i="4" s="1"/>
  <c r="M30" i="1"/>
  <c r="R11" i="16"/>
  <c r="Q13" i="16"/>
  <c r="Q12" i="16"/>
  <c r="Q14" i="16"/>
  <c r="O31" i="1"/>
  <c r="P102" i="5"/>
  <c r="P17" i="1" s="1"/>
  <c r="N20" i="1"/>
  <c r="O104" i="5"/>
  <c r="O17" i="1"/>
  <c r="R3" i="3"/>
  <c r="S5" i="3"/>
  <c r="O35" i="1"/>
  <c r="R6" i="4"/>
  <c r="Q4" i="4"/>
  <c r="P72" i="4"/>
  <c r="P54" i="4"/>
  <c r="P95" i="5"/>
  <c r="P16" i="1" s="1"/>
  <c r="P63" i="5"/>
  <c r="O11" i="1"/>
  <c r="P79" i="5"/>
  <c r="P45" i="4" s="1"/>
  <c r="P47" i="4" s="1"/>
  <c r="P69" i="5"/>
  <c r="P35" i="4" s="1"/>
  <c r="P37" i="4" s="1"/>
  <c r="Q89" i="5"/>
  <c r="R5" i="5"/>
  <c r="Q3" i="5"/>
  <c r="S5" i="1"/>
  <c r="R3" i="1"/>
  <c r="Q15" i="1" l="1"/>
  <c r="Q62" i="4"/>
  <c r="Q16" i="16"/>
  <c r="R15" i="16"/>
  <c r="P33" i="1"/>
  <c r="P81" i="4"/>
  <c r="P102" i="3"/>
  <c r="P34" i="1"/>
  <c r="P12" i="1"/>
  <c r="P31" i="1"/>
  <c r="P13" i="1"/>
  <c r="P32" i="1"/>
  <c r="Q79" i="4"/>
  <c r="Q36" i="1" s="1"/>
  <c r="J25" i="2"/>
  <c r="I24" i="2"/>
  <c r="E25" i="2"/>
  <c r="D24" i="2"/>
  <c r="R66" i="5"/>
  <c r="R87" i="5"/>
  <c r="R77" i="5"/>
  <c r="R59" i="5"/>
  <c r="R98" i="5"/>
  <c r="R61" i="5"/>
  <c r="R93" i="5"/>
  <c r="R75" i="5"/>
  <c r="R67" i="5"/>
  <c r="R58" i="5"/>
  <c r="R100" i="5"/>
  <c r="R73" i="5"/>
  <c r="R60" i="5"/>
  <c r="R53" i="5"/>
  <c r="R44" i="5"/>
  <c r="R82" i="5"/>
  <c r="R84" i="5" s="1"/>
  <c r="R14" i="1" s="1"/>
  <c r="R74" i="5"/>
  <c r="R45" i="5"/>
  <c r="R99" i="5"/>
  <c r="R50" i="5"/>
  <c r="R48" i="5"/>
  <c r="R55" i="5"/>
  <c r="R57" i="5"/>
  <c r="R54" i="5"/>
  <c r="R47" i="5"/>
  <c r="R41" i="5"/>
  <c r="R49" i="5"/>
  <c r="R92" i="5"/>
  <c r="R42" i="5"/>
  <c r="R52" i="5"/>
  <c r="R40" i="5"/>
  <c r="R76" i="5"/>
  <c r="R38" i="5"/>
  <c r="R33" i="5"/>
  <c r="R25" i="5"/>
  <c r="R21" i="5"/>
  <c r="R37" i="5"/>
  <c r="R31" i="5"/>
  <c r="R56" i="5"/>
  <c r="R51" i="5"/>
  <c r="R26" i="5"/>
  <c r="R30" i="5"/>
  <c r="R23" i="5"/>
  <c r="R46" i="5"/>
  <c r="R22" i="5"/>
  <c r="R36" i="5"/>
  <c r="R32" i="5"/>
  <c r="R27" i="5"/>
  <c r="R28" i="5"/>
  <c r="R35" i="5"/>
  <c r="R24" i="5"/>
  <c r="R43" i="5"/>
  <c r="R34" i="5"/>
  <c r="R29" i="5"/>
  <c r="R39" i="5"/>
  <c r="S39" i="5" s="1"/>
  <c r="R76" i="4"/>
  <c r="R68" i="4"/>
  <c r="R75" i="4"/>
  <c r="R67" i="4"/>
  <c r="R69" i="4"/>
  <c r="R77" i="4"/>
  <c r="N30" i="1"/>
  <c r="Q95" i="5"/>
  <c r="Q16" i="1" s="1"/>
  <c r="O20" i="1"/>
  <c r="R14" i="16"/>
  <c r="S11" i="16"/>
  <c r="R12" i="16"/>
  <c r="R13" i="16"/>
  <c r="T5" i="3"/>
  <c r="S3" i="3"/>
  <c r="P35" i="1"/>
  <c r="Q102" i="5"/>
  <c r="P104" i="5"/>
  <c r="S6" i="4"/>
  <c r="R4" i="4"/>
  <c r="Q64" i="4"/>
  <c r="Q72" i="4"/>
  <c r="Q33" i="1"/>
  <c r="P11" i="1"/>
  <c r="Q63" i="5"/>
  <c r="Q79" i="5"/>
  <c r="Q45" i="4" s="1"/>
  <c r="Q47" i="4" s="1"/>
  <c r="R89" i="5"/>
  <c r="Q69" i="5"/>
  <c r="Q35" i="4" s="1"/>
  <c r="Q37" i="4" s="1"/>
  <c r="S5" i="5"/>
  <c r="R3" i="5"/>
  <c r="T6" i="4"/>
  <c r="S4" i="4"/>
  <c r="T5" i="1"/>
  <c r="S3" i="1"/>
  <c r="R15" i="1" l="1"/>
  <c r="R62" i="4"/>
  <c r="R16" i="16"/>
  <c r="S15" i="16"/>
  <c r="Q81" i="4"/>
  <c r="Q102" i="3"/>
  <c r="Q34" i="1"/>
  <c r="Q12" i="1"/>
  <c r="Q31" i="1"/>
  <c r="Q13" i="1"/>
  <c r="Q32" i="1"/>
  <c r="P20" i="1"/>
  <c r="R64" i="4"/>
  <c r="J26" i="2"/>
  <c r="I25" i="2"/>
  <c r="E26" i="2"/>
  <c r="D25" i="2"/>
  <c r="S87" i="5"/>
  <c r="S89" i="5" s="1"/>
  <c r="S62" i="4" s="1"/>
  <c r="S64" i="4" s="1"/>
  <c r="S77" i="5"/>
  <c r="S59" i="5"/>
  <c r="S98" i="5"/>
  <c r="S61" i="5"/>
  <c r="S76" i="5"/>
  <c r="S93" i="5"/>
  <c r="S75" i="5"/>
  <c r="S67" i="5"/>
  <c r="S58" i="5"/>
  <c r="S53" i="5"/>
  <c r="S55" i="5"/>
  <c r="S46" i="5"/>
  <c r="S42" i="5"/>
  <c r="S66" i="5"/>
  <c r="S50" i="5"/>
  <c r="S74" i="5"/>
  <c r="S57" i="5"/>
  <c r="S92" i="5"/>
  <c r="S99" i="5"/>
  <c r="S48" i="5"/>
  <c r="S82" i="5"/>
  <c r="S84" i="5" s="1"/>
  <c r="S14" i="1" s="1"/>
  <c r="S54" i="5"/>
  <c r="S49" i="5"/>
  <c r="S52" i="5"/>
  <c r="S29" i="5"/>
  <c r="S51" i="5"/>
  <c r="S38" i="5"/>
  <c r="S100" i="5"/>
  <c r="S33" i="5"/>
  <c r="S60" i="5"/>
  <c r="S37" i="5"/>
  <c r="S45" i="5"/>
  <c r="S41" i="5"/>
  <c r="S25" i="5"/>
  <c r="S21" i="5"/>
  <c r="S73" i="5"/>
  <c r="S43" i="5"/>
  <c r="S35" i="5"/>
  <c r="S24" i="5"/>
  <c r="S22" i="5"/>
  <c r="S31" i="5"/>
  <c r="S34" i="5"/>
  <c r="S40" i="5"/>
  <c r="S36" i="5"/>
  <c r="S32" i="5"/>
  <c r="S27" i="5"/>
  <c r="S28" i="5"/>
  <c r="S47" i="5"/>
  <c r="S56" i="5"/>
  <c r="S30" i="5"/>
  <c r="S23" i="5"/>
  <c r="S26" i="5"/>
  <c r="S44" i="5"/>
  <c r="S67" i="4"/>
  <c r="S77" i="4"/>
  <c r="S75" i="4"/>
  <c r="S76" i="4"/>
  <c r="T77" i="4"/>
  <c r="T76" i="4"/>
  <c r="T75" i="4"/>
  <c r="O30" i="1"/>
  <c r="S14" i="16"/>
  <c r="S12" i="16"/>
  <c r="T11" i="16"/>
  <c r="S13" i="16"/>
  <c r="R102" i="5"/>
  <c r="R17" i="1" s="1"/>
  <c r="R72" i="4"/>
  <c r="R33" i="1"/>
  <c r="Q104" i="5"/>
  <c r="Q17" i="1"/>
  <c r="R79" i="4"/>
  <c r="R95" i="5"/>
  <c r="Q35" i="1"/>
  <c r="U5" i="3"/>
  <c r="T3" i="3"/>
  <c r="R69" i="5"/>
  <c r="R35" i="4" s="1"/>
  <c r="R37" i="4" s="1"/>
  <c r="Q11" i="1"/>
  <c r="R79" i="5"/>
  <c r="R45" i="4" s="1"/>
  <c r="R47" i="4" s="1"/>
  <c r="R63" i="5"/>
  <c r="T5" i="5"/>
  <c r="S3" i="5"/>
  <c r="U6" i="4"/>
  <c r="T4" i="4"/>
  <c r="U5" i="1"/>
  <c r="T3" i="1"/>
  <c r="T15" i="16" l="1"/>
  <c r="S16" i="16"/>
  <c r="R81" i="4"/>
  <c r="R102" i="3"/>
  <c r="R34" i="1"/>
  <c r="S15" i="1"/>
  <c r="R13" i="1"/>
  <c r="R32" i="1"/>
  <c r="R12" i="1"/>
  <c r="R31" i="1"/>
  <c r="R35" i="1"/>
  <c r="J27" i="2"/>
  <c r="I26" i="2"/>
  <c r="E27" i="2"/>
  <c r="D26" i="2"/>
  <c r="T79" i="4"/>
  <c r="S33" i="1"/>
  <c r="U75" i="4"/>
  <c r="T98" i="5"/>
  <c r="T61" i="5"/>
  <c r="T76" i="5"/>
  <c r="T58" i="5"/>
  <c r="T55" i="5"/>
  <c r="T77" i="5"/>
  <c r="T37" i="5"/>
  <c r="T35" i="5"/>
  <c r="T93" i="5"/>
  <c r="T74" i="5"/>
  <c r="T57" i="5"/>
  <c r="T52" i="5"/>
  <c r="T48" i="5"/>
  <c r="T45" i="5"/>
  <c r="T99" i="5"/>
  <c r="T100" i="5"/>
  <c r="T73" i="5"/>
  <c r="T87" i="5"/>
  <c r="T89" i="5" s="1"/>
  <c r="T62" i="4" s="1"/>
  <c r="T64" i="4" s="1"/>
  <c r="T50" i="5"/>
  <c r="T59" i="5"/>
  <c r="T82" i="5"/>
  <c r="T84" i="5" s="1"/>
  <c r="T14" i="1" s="1"/>
  <c r="T53" i="5"/>
  <c r="T60" i="5"/>
  <c r="T43" i="5"/>
  <c r="T31" i="5"/>
  <c r="T22" i="5"/>
  <c r="T66" i="5"/>
  <c r="T44" i="5"/>
  <c r="T40" i="5"/>
  <c r="T75" i="5"/>
  <c r="T42" i="5"/>
  <c r="T33" i="5"/>
  <c r="T67" i="5"/>
  <c r="T38" i="5"/>
  <c r="T49" i="5"/>
  <c r="T32" i="5"/>
  <c r="T24" i="5"/>
  <c r="T23" i="5"/>
  <c r="T34" i="5"/>
  <c r="T47" i="5"/>
  <c r="T30" i="5"/>
  <c r="T28" i="5"/>
  <c r="T92" i="5"/>
  <c r="T41" i="5"/>
  <c r="T46" i="5"/>
  <c r="T25" i="5"/>
  <c r="T36" i="5"/>
  <c r="T27" i="5"/>
  <c r="T54" i="5"/>
  <c r="T21" i="5"/>
  <c r="T56" i="5"/>
  <c r="T51" i="5"/>
  <c r="T29" i="5"/>
  <c r="T26" i="5"/>
  <c r="T39" i="5"/>
  <c r="P30" i="1"/>
  <c r="S95" i="5"/>
  <c r="S16" i="1" s="1"/>
  <c r="U11" i="16"/>
  <c r="T14" i="16"/>
  <c r="T13" i="16"/>
  <c r="T12" i="16"/>
  <c r="T16" i="16" s="1"/>
  <c r="R36" i="1"/>
  <c r="S72" i="4"/>
  <c r="R16" i="1"/>
  <c r="Q20" i="1"/>
  <c r="S102" i="5"/>
  <c r="S79" i="4"/>
  <c r="U3" i="3"/>
  <c r="V5" i="3"/>
  <c r="R104" i="5"/>
  <c r="T72" i="4"/>
  <c r="T33" i="1"/>
  <c r="R11" i="1"/>
  <c r="S79" i="5"/>
  <c r="S45" i="4" s="1"/>
  <c r="S47" i="4" s="1"/>
  <c r="S69" i="5"/>
  <c r="S35" i="4" s="1"/>
  <c r="S37" i="4" s="1"/>
  <c r="S63" i="5"/>
  <c r="U5" i="5"/>
  <c r="T3" i="5"/>
  <c r="V6" i="4"/>
  <c r="U4" i="4"/>
  <c r="U3" i="1"/>
  <c r="V5" i="1"/>
  <c r="U15" i="16" l="1"/>
  <c r="S36" i="1"/>
  <c r="S102" i="3"/>
  <c r="S81" i="4"/>
  <c r="T36" i="1"/>
  <c r="T102" i="3"/>
  <c r="S34" i="1"/>
  <c r="S35" i="1"/>
  <c r="J28" i="2"/>
  <c r="I27" i="2"/>
  <c r="T15" i="1"/>
  <c r="S12" i="1"/>
  <c r="S31" i="1"/>
  <c r="S13" i="1"/>
  <c r="S32" i="1"/>
  <c r="E28" i="2"/>
  <c r="D27" i="2"/>
  <c r="U79" i="4"/>
  <c r="U76" i="5"/>
  <c r="U93" i="5"/>
  <c r="U75" i="5"/>
  <c r="U67" i="5"/>
  <c r="U58" i="5"/>
  <c r="U100" i="5"/>
  <c r="U92" i="5"/>
  <c r="U74" i="5"/>
  <c r="U60" i="5"/>
  <c r="U77" i="5"/>
  <c r="U66" i="5"/>
  <c r="U50" i="5"/>
  <c r="U99" i="5"/>
  <c r="U87" i="5"/>
  <c r="U89" i="5" s="1"/>
  <c r="U62" i="4" s="1"/>
  <c r="U64" i="4" s="1"/>
  <c r="U61" i="5"/>
  <c r="U56" i="5"/>
  <c r="U59" i="5"/>
  <c r="U48" i="5"/>
  <c r="U38" i="5"/>
  <c r="U82" i="5"/>
  <c r="U84" i="5" s="1"/>
  <c r="U53" i="5"/>
  <c r="U73" i="5"/>
  <c r="U52" i="5"/>
  <c r="U98" i="5"/>
  <c r="U57" i="5"/>
  <c r="U43" i="5"/>
  <c r="U46" i="5"/>
  <c r="U55" i="5"/>
  <c r="U49" i="5"/>
  <c r="U40" i="5"/>
  <c r="U54" i="5"/>
  <c r="U42" i="5"/>
  <c r="U35" i="5"/>
  <c r="U33" i="5"/>
  <c r="U23" i="5"/>
  <c r="U22" i="5"/>
  <c r="U32" i="5"/>
  <c r="U47" i="5"/>
  <c r="U37" i="5"/>
  <c r="U30" i="5"/>
  <c r="U28" i="5"/>
  <c r="U44" i="5"/>
  <c r="U29" i="5"/>
  <c r="U41" i="5"/>
  <c r="U25" i="5"/>
  <c r="U21" i="5"/>
  <c r="U45" i="5"/>
  <c r="U31" i="5"/>
  <c r="U36" i="5"/>
  <c r="U27" i="5"/>
  <c r="U24" i="5"/>
  <c r="U26" i="5"/>
  <c r="U51" i="5"/>
  <c r="U34" i="5"/>
  <c r="U39" i="5"/>
  <c r="V39" i="5" s="1"/>
  <c r="Q30" i="1"/>
  <c r="T95" i="5"/>
  <c r="T16" i="1" s="1"/>
  <c r="U12" i="16"/>
  <c r="U13" i="16"/>
  <c r="V11" i="16"/>
  <c r="U14" i="16"/>
  <c r="R20" i="1"/>
  <c r="T102" i="5"/>
  <c r="T35" i="1"/>
  <c r="S104" i="5"/>
  <c r="S17" i="1"/>
  <c r="V3" i="3"/>
  <c r="W5" i="3"/>
  <c r="T69" i="5"/>
  <c r="T35" i="4" s="1"/>
  <c r="T37" i="4" s="1"/>
  <c r="S11" i="1"/>
  <c r="T63" i="5"/>
  <c r="T79" i="5"/>
  <c r="T45" i="4" s="1"/>
  <c r="T47" i="4" s="1"/>
  <c r="V5" i="5"/>
  <c r="U3" i="5"/>
  <c r="W6" i="4"/>
  <c r="V4" i="4"/>
  <c r="W5" i="1"/>
  <c r="V3" i="1"/>
  <c r="T81" i="4" l="1"/>
  <c r="V15" i="16"/>
  <c r="U16" i="16"/>
  <c r="U36" i="1"/>
  <c r="U102" i="3"/>
  <c r="T34" i="1"/>
  <c r="T12" i="1"/>
  <c r="T31" i="1"/>
  <c r="V33" i="1"/>
  <c r="L40" i="17"/>
  <c r="J29" i="2"/>
  <c r="I28" i="2"/>
  <c r="T13" i="1"/>
  <c r="T32" i="1"/>
  <c r="L39" i="17"/>
  <c r="E29" i="2"/>
  <c r="D28" i="2"/>
  <c r="V93" i="5"/>
  <c r="V75" i="5"/>
  <c r="V67" i="5"/>
  <c r="V58" i="5"/>
  <c r="V100" i="5"/>
  <c r="V92" i="5"/>
  <c r="V74" i="5"/>
  <c r="V60" i="5"/>
  <c r="V57" i="5"/>
  <c r="V77" i="5"/>
  <c r="V66" i="5"/>
  <c r="V50" i="5"/>
  <c r="V52" i="5"/>
  <c r="V48" i="5"/>
  <c r="V45" i="5"/>
  <c r="V87" i="5"/>
  <c r="V89" i="5" s="1"/>
  <c r="V62" i="4" s="1"/>
  <c r="V64" i="4" s="1"/>
  <c r="V61" i="5"/>
  <c r="V56" i="5"/>
  <c r="V98" i="5"/>
  <c r="V82" i="5"/>
  <c r="V84" i="5" s="1"/>
  <c r="V53" i="5"/>
  <c r="V73" i="5"/>
  <c r="V46" i="5"/>
  <c r="V51" i="5"/>
  <c r="V26" i="5"/>
  <c r="V59" i="5"/>
  <c r="V42" i="5"/>
  <c r="V37" i="5"/>
  <c r="V76" i="5"/>
  <c r="V55" i="5"/>
  <c r="V49" i="5"/>
  <c r="V40" i="5"/>
  <c r="V38" i="5"/>
  <c r="V32" i="5"/>
  <c r="V54" i="5"/>
  <c r="V44" i="5"/>
  <c r="V36" i="5"/>
  <c r="V99" i="5"/>
  <c r="V43" i="5"/>
  <c r="V29" i="5"/>
  <c r="V27" i="5"/>
  <c r="V24" i="5"/>
  <c r="V41" i="5"/>
  <c r="V31" i="5"/>
  <c r="V25" i="5"/>
  <c r="V22" i="5"/>
  <c r="V28" i="5"/>
  <c r="V21" i="5"/>
  <c r="V47" i="5"/>
  <c r="V33" i="5"/>
  <c r="V35" i="5"/>
  <c r="V30" i="5"/>
  <c r="V23" i="5"/>
  <c r="V34" i="5"/>
  <c r="W39" i="5"/>
  <c r="R30" i="1"/>
  <c r="V13" i="16"/>
  <c r="V14" i="16"/>
  <c r="W11" i="16"/>
  <c r="V12" i="16"/>
  <c r="V16" i="16" s="1"/>
  <c r="U33" i="1"/>
  <c r="L37" i="17"/>
  <c r="U34" i="1"/>
  <c r="L38" i="17"/>
  <c r="U15" i="1"/>
  <c r="L16" i="17"/>
  <c r="U102" i="5"/>
  <c r="L18" i="17" s="1"/>
  <c r="U14" i="1"/>
  <c r="L15" i="17"/>
  <c r="S20" i="1"/>
  <c r="U35" i="1"/>
  <c r="V79" i="4"/>
  <c r="W3" i="3"/>
  <c r="X5" i="3"/>
  <c r="T104" i="5"/>
  <c r="T17" i="1"/>
  <c r="U69" i="5"/>
  <c r="U35" i="4" s="1"/>
  <c r="U37" i="4" s="1"/>
  <c r="U95" i="5"/>
  <c r="T11" i="1"/>
  <c r="U79" i="5"/>
  <c r="U63" i="5"/>
  <c r="W5" i="5"/>
  <c r="V3" i="5"/>
  <c r="W4" i="4"/>
  <c r="X6" i="4"/>
  <c r="W3" i="1"/>
  <c r="X5" i="1"/>
  <c r="U45" i="4" l="1"/>
  <c r="U47" i="4" s="1"/>
  <c r="U31" i="1"/>
  <c r="L35" i="17"/>
  <c r="W15" i="16"/>
  <c r="V102" i="3"/>
  <c r="L36" i="17"/>
  <c r="J30" i="2"/>
  <c r="I29" i="2"/>
  <c r="E30" i="2"/>
  <c r="D29" i="2"/>
  <c r="W93" i="5"/>
  <c r="W75" i="5"/>
  <c r="W67" i="5"/>
  <c r="W58" i="5"/>
  <c r="W73" i="5"/>
  <c r="W52" i="5"/>
  <c r="W99" i="5"/>
  <c r="W57" i="5"/>
  <c r="W54" i="5"/>
  <c r="W51" i="5"/>
  <c r="W43" i="5"/>
  <c r="W82" i="5"/>
  <c r="W84" i="5" s="1"/>
  <c r="W14" i="1" s="1"/>
  <c r="W76" i="5"/>
  <c r="W59" i="5"/>
  <c r="W46" i="5"/>
  <c r="W98" i="5"/>
  <c r="W60" i="5"/>
  <c r="W49" i="5"/>
  <c r="W77" i="5"/>
  <c r="W61" i="5"/>
  <c r="W53" i="5"/>
  <c r="W44" i="5"/>
  <c r="W40" i="5"/>
  <c r="W38" i="5"/>
  <c r="W28" i="5"/>
  <c r="W24" i="5"/>
  <c r="W21" i="5"/>
  <c r="W100" i="5"/>
  <c r="W48" i="5"/>
  <c r="W32" i="5"/>
  <c r="W37" i="5"/>
  <c r="W87" i="5"/>
  <c r="W89" i="5" s="1"/>
  <c r="W62" i="4" s="1"/>
  <c r="W64" i="4" s="1"/>
  <c r="W74" i="5"/>
  <c r="W45" i="5"/>
  <c r="W35" i="5"/>
  <c r="W34" i="5"/>
  <c r="W31" i="5"/>
  <c r="W27" i="5"/>
  <c r="W33" i="5"/>
  <c r="W23" i="5"/>
  <c r="W22" i="5"/>
  <c r="W55" i="5"/>
  <c r="W25" i="5"/>
  <c r="W36" i="5"/>
  <c r="W92" i="5"/>
  <c r="W47" i="5"/>
  <c r="W50" i="5"/>
  <c r="W56" i="5"/>
  <c r="W26" i="5"/>
  <c r="W29" i="5"/>
  <c r="W41" i="5"/>
  <c r="W30" i="5"/>
  <c r="W66" i="5"/>
  <c r="W42" i="5"/>
  <c r="X39" i="5"/>
  <c r="L12" i="17"/>
  <c r="S30" i="1"/>
  <c r="W14" i="16"/>
  <c r="W13" i="16"/>
  <c r="W12" i="16"/>
  <c r="W16" i="16" s="1"/>
  <c r="X11" i="16"/>
  <c r="V95" i="5"/>
  <c r="V16" i="1" s="1"/>
  <c r="U12" i="1"/>
  <c r="L13" i="17"/>
  <c r="V36" i="1"/>
  <c r="V34" i="1"/>
  <c r="V15" i="1"/>
  <c r="U17" i="1"/>
  <c r="V102" i="5"/>
  <c r="V17" i="1" s="1"/>
  <c r="U16" i="1"/>
  <c r="L17" i="17"/>
  <c r="V14" i="1"/>
  <c r="U13" i="1"/>
  <c r="L14" i="17"/>
  <c r="T20" i="1"/>
  <c r="W36" i="1"/>
  <c r="U104" i="5"/>
  <c r="V35" i="1"/>
  <c r="X3" i="3"/>
  <c r="Y5" i="3"/>
  <c r="V63" i="5"/>
  <c r="U11" i="1"/>
  <c r="W3" i="5"/>
  <c r="X5" i="5"/>
  <c r="V79" i="5"/>
  <c r="V69" i="5"/>
  <c r="V35" i="4" s="1"/>
  <c r="V37" i="4" s="1"/>
  <c r="V31" i="1" s="1"/>
  <c r="Y6" i="4"/>
  <c r="X4" i="4"/>
  <c r="Y5" i="1"/>
  <c r="X3" i="1"/>
  <c r="V45" i="4" l="1"/>
  <c r="V47" i="4" s="1"/>
  <c r="U81" i="4"/>
  <c r="U32" i="1"/>
  <c r="W102" i="3"/>
  <c r="X15" i="16"/>
  <c r="T30" i="1"/>
  <c r="J31" i="2"/>
  <c r="I30" i="2"/>
  <c r="W15" i="1"/>
  <c r="E31" i="2"/>
  <c r="D30" i="2"/>
  <c r="Y39" i="5"/>
  <c r="X100" i="5"/>
  <c r="X92" i="5"/>
  <c r="X74" i="5"/>
  <c r="X60" i="5"/>
  <c r="X57" i="5"/>
  <c r="X73" i="5"/>
  <c r="X99" i="5"/>
  <c r="X82" i="5"/>
  <c r="X84" i="5" s="1"/>
  <c r="X14" i="1" s="1"/>
  <c r="X87" i="5"/>
  <c r="X89" i="5" s="1"/>
  <c r="X62" i="4" s="1"/>
  <c r="X64" i="4" s="1"/>
  <c r="X61" i="5"/>
  <c r="X56" i="5"/>
  <c r="X41" i="5"/>
  <c r="X34" i="5"/>
  <c r="X76" i="5"/>
  <c r="X59" i="5"/>
  <c r="X67" i="5"/>
  <c r="X77" i="5"/>
  <c r="X75" i="5"/>
  <c r="X46" i="5"/>
  <c r="X98" i="5"/>
  <c r="X52" i="5"/>
  <c r="X49" i="5"/>
  <c r="X66" i="5"/>
  <c r="X51" i="5"/>
  <c r="X53" i="5"/>
  <c r="X44" i="5"/>
  <c r="X40" i="5"/>
  <c r="X38" i="5"/>
  <c r="X36" i="5"/>
  <c r="X37" i="5"/>
  <c r="X54" i="5"/>
  <c r="X30" i="5"/>
  <c r="X93" i="5"/>
  <c r="X50" i="5"/>
  <c r="X32" i="5"/>
  <c r="X48" i="5"/>
  <c r="X47" i="5"/>
  <c r="X31" i="5"/>
  <c r="X26" i="5"/>
  <c r="X58" i="5"/>
  <c r="X45" i="5"/>
  <c r="X42" i="5"/>
  <c r="X35" i="5"/>
  <c r="X27" i="5"/>
  <c r="X22" i="5"/>
  <c r="X28" i="5"/>
  <c r="X33" i="5"/>
  <c r="X21" i="5"/>
  <c r="X24" i="5"/>
  <c r="X29" i="5"/>
  <c r="X43" i="5"/>
  <c r="X23" i="5"/>
  <c r="X55" i="5"/>
  <c r="X25" i="5"/>
  <c r="W102" i="5"/>
  <c r="W17" i="1" s="1"/>
  <c r="X13" i="16"/>
  <c r="X12" i="16"/>
  <c r="X14" i="16"/>
  <c r="V12" i="1"/>
  <c r="W33" i="1"/>
  <c r="L21" i="17"/>
  <c r="U20" i="1"/>
  <c r="V11" i="1"/>
  <c r="V13" i="1"/>
  <c r="W35" i="1"/>
  <c r="X36" i="1"/>
  <c r="Z5" i="3"/>
  <c r="Y3" i="3"/>
  <c r="V104" i="5"/>
  <c r="X33" i="1"/>
  <c r="W95" i="5"/>
  <c r="W79" i="5"/>
  <c r="W45" i="4" s="1"/>
  <c r="W47" i="4" s="1"/>
  <c r="W63" i="5"/>
  <c r="W69" i="5"/>
  <c r="W35" i="4" s="1"/>
  <c r="W37" i="4" s="1"/>
  <c r="Y5" i="5"/>
  <c r="X3" i="5"/>
  <c r="Z6" i="4"/>
  <c r="Y4" i="4"/>
  <c r="K13" i="2"/>
  <c r="P11" i="2" s="1"/>
  <c r="P13" i="2" s="1"/>
  <c r="Z5" i="1"/>
  <c r="Y3" i="1"/>
  <c r="W81" i="4" l="1"/>
  <c r="V81" i="4"/>
  <c r="V32" i="1"/>
  <c r="X102" i="3"/>
  <c r="X16" i="16"/>
  <c r="Y36" i="1"/>
  <c r="W34" i="1"/>
  <c r="J32" i="2"/>
  <c r="I31" i="2"/>
  <c r="W12" i="1"/>
  <c r="W31" i="1"/>
  <c r="X15" i="1"/>
  <c r="W13" i="1"/>
  <c r="W32" i="1"/>
  <c r="N19" i="2"/>
  <c r="O19" i="2" s="1"/>
  <c r="E32" i="2"/>
  <c r="D31" i="2"/>
  <c r="Y100" i="5"/>
  <c r="Y92" i="5"/>
  <c r="Y74" i="5"/>
  <c r="Y60" i="5"/>
  <c r="Y99" i="5"/>
  <c r="Y82" i="5"/>
  <c r="Y84" i="5" s="1"/>
  <c r="Y14" i="1" s="1"/>
  <c r="Y66" i="5"/>
  <c r="Y87" i="5"/>
  <c r="Y89" i="5" s="1"/>
  <c r="Y62" i="4" s="1"/>
  <c r="Y64" i="4" s="1"/>
  <c r="Y61" i="5"/>
  <c r="Y57" i="5"/>
  <c r="Y56" i="5"/>
  <c r="Y93" i="5"/>
  <c r="Y54" i="5"/>
  <c r="Y51" i="5"/>
  <c r="Y43" i="5"/>
  <c r="Y38" i="5"/>
  <c r="Y67" i="5"/>
  <c r="Y47" i="5"/>
  <c r="Y46" i="5"/>
  <c r="Y98" i="5"/>
  <c r="Y73" i="5"/>
  <c r="Y52" i="5"/>
  <c r="Y49" i="5"/>
  <c r="Y77" i="5"/>
  <c r="Y42" i="5"/>
  <c r="Y37" i="5"/>
  <c r="Y32" i="5"/>
  <c r="Y45" i="5"/>
  <c r="Y35" i="5"/>
  <c r="Y34" i="5"/>
  <c r="Y36" i="5"/>
  <c r="Y31" i="5"/>
  <c r="Y50" i="5"/>
  <c r="Y41" i="5"/>
  <c r="Y29" i="5"/>
  <c r="Y28" i="5"/>
  <c r="Y76" i="5"/>
  <c r="Y48" i="5"/>
  <c r="Y30" i="5"/>
  <c r="Y59" i="5"/>
  <c r="Y44" i="5"/>
  <c r="Y26" i="5"/>
  <c r="Y58" i="5"/>
  <c r="Y55" i="5"/>
  <c r="Y75" i="5"/>
  <c r="Y27" i="5"/>
  <c r="Y22" i="5"/>
  <c r="Y40" i="5"/>
  <c r="Y33" i="5"/>
  <c r="Y21" i="5"/>
  <c r="Y24" i="5"/>
  <c r="Y23" i="5"/>
  <c r="Y53" i="5"/>
  <c r="Y25" i="5"/>
  <c r="Z39" i="5"/>
  <c r="U30" i="1"/>
  <c r="L34" i="17"/>
  <c r="N20" i="2"/>
  <c r="W16" i="1"/>
  <c r="V20" i="1"/>
  <c r="X102" i="5"/>
  <c r="X17" i="1" s="1"/>
  <c r="X35" i="1"/>
  <c r="AA5" i="3"/>
  <c r="Z3" i="3"/>
  <c r="W104" i="5"/>
  <c r="X95" i="5"/>
  <c r="X16" i="1" s="1"/>
  <c r="Y33" i="1"/>
  <c r="X69" i="5"/>
  <c r="X35" i="4" s="1"/>
  <c r="X37" i="4" s="1"/>
  <c r="X63" i="5"/>
  <c r="W11" i="1"/>
  <c r="X79" i="5"/>
  <c r="X45" i="4" s="1"/>
  <c r="X47" i="4" s="1"/>
  <c r="X81" i="4" s="1"/>
  <c r="Y3" i="5"/>
  <c r="Z5" i="5"/>
  <c r="AA6" i="4"/>
  <c r="Z4" i="4"/>
  <c r="AA5" i="1"/>
  <c r="Z3" i="1"/>
  <c r="Y102" i="3" l="1"/>
  <c r="X34" i="1"/>
  <c r="X12" i="1"/>
  <c r="X31" i="1"/>
  <c r="Y15" i="1"/>
  <c r="X13" i="1"/>
  <c r="X32" i="1"/>
  <c r="J33" i="2"/>
  <c r="I32" i="2"/>
  <c r="E33" i="2"/>
  <c r="D32" i="2"/>
  <c r="Z36" i="1"/>
  <c r="Z100" i="5"/>
  <c r="Z92" i="5"/>
  <c r="Z74" i="5"/>
  <c r="Z60" i="5"/>
  <c r="Z73" i="5"/>
  <c r="Z66" i="5"/>
  <c r="Z87" i="5"/>
  <c r="Z77" i="5"/>
  <c r="Z59" i="5"/>
  <c r="Z99" i="5"/>
  <c r="Z93" i="5"/>
  <c r="Z54" i="5"/>
  <c r="Z51" i="5"/>
  <c r="Z76" i="5"/>
  <c r="Z82" i="5"/>
  <c r="Z84" i="5" s="1"/>
  <c r="Z14" i="1" s="1"/>
  <c r="Z49" i="5"/>
  <c r="Z98" i="5"/>
  <c r="Z52" i="5"/>
  <c r="Z43" i="5"/>
  <c r="Z46" i="5"/>
  <c r="Z42" i="5"/>
  <c r="Z37" i="5"/>
  <c r="Z48" i="5"/>
  <c r="Z30" i="5"/>
  <c r="Z27" i="5"/>
  <c r="Z58" i="5"/>
  <c r="Z33" i="5"/>
  <c r="Z67" i="5"/>
  <c r="Z36" i="5"/>
  <c r="Z31" i="5"/>
  <c r="Z45" i="5"/>
  <c r="Z44" i="5"/>
  <c r="Z35" i="5"/>
  <c r="Z50" i="5"/>
  <c r="Z47" i="5"/>
  <c r="Z38" i="5"/>
  <c r="Z53" i="5"/>
  <c r="Z34" i="5"/>
  <c r="Z29" i="5"/>
  <c r="Z28" i="5"/>
  <c r="Z55" i="5"/>
  <c r="Z61" i="5"/>
  <c r="Z25" i="5"/>
  <c r="Z56" i="5"/>
  <c r="Z40" i="5"/>
  <c r="Z32" i="5"/>
  <c r="Z21" i="5"/>
  <c r="Z24" i="5"/>
  <c r="Z57" i="5"/>
  <c r="Z26" i="5"/>
  <c r="Z23" i="5"/>
  <c r="Z75" i="5"/>
  <c r="Z22" i="5"/>
  <c r="Z41" i="5"/>
  <c r="AA39" i="5"/>
  <c r="V30" i="1"/>
  <c r="Y95" i="5"/>
  <c r="Y16" i="1" s="1"/>
  <c r="W20" i="1"/>
  <c r="N21" i="2"/>
  <c r="O20" i="2"/>
  <c r="Y69" i="5"/>
  <c r="Y35" i="4" s="1"/>
  <c r="Y37" i="4" s="1"/>
  <c r="X104" i="5"/>
  <c r="X11" i="1"/>
  <c r="AB5" i="3"/>
  <c r="AA3" i="3"/>
  <c r="Y35" i="1"/>
  <c r="Y102" i="5"/>
  <c r="Z33" i="1"/>
  <c r="Y79" i="5"/>
  <c r="Y45" i="4" s="1"/>
  <c r="Y47" i="4" s="1"/>
  <c r="Y81" i="4" s="1"/>
  <c r="Y63" i="5"/>
  <c r="Z89" i="5"/>
  <c r="Z62" i="4" s="1"/>
  <c r="Z64" i="4" s="1"/>
  <c r="AA5" i="5"/>
  <c r="Z3" i="5"/>
  <c r="AB6" i="4"/>
  <c r="AA4" i="4"/>
  <c r="AA3" i="1"/>
  <c r="AB5" i="1"/>
  <c r="X20" i="1" l="1"/>
  <c r="Z102" i="3"/>
  <c r="Y34" i="1"/>
  <c r="Z15" i="1"/>
  <c r="Y12" i="1"/>
  <c r="Y31" i="1"/>
  <c r="Y13" i="1"/>
  <c r="J34" i="2"/>
  <c r="I33" i="2"/>
  <c r="E34" i="2"/>
  <c r="D33" i="2"/>
  <c r="AA73" i="5"/>
  <c r="AA99" i="5"/>
  <c r="AA82" i="5"/>
  <c r="AA84" i="5" s="1"/>
  <c r="AA14" i="1" s="1"/>
  <c r="AA87" i="5"/>
  <c r="AA89" i="5" s="1"/>
  <c r="AA62" i="4" s="1"/>
  <c r="AA64" i="4" s="1"/>
  <c r="AA77" i="5"/>
  <c r="AA59" i="5"/>
  <c r="AA98" i="5"/>
  <c r="AA61" i="5"/>
  <c r="AA93" i="5"/>
  <c r="AA76" i="5"/>
  <c r="AA74" i="5"/>
  <c r="AA67" i="5"/>
  <c r="AA47" i="5"/>
  <c r="AA36" i="5"/>
  <c r="AA49" i="5"/>
  <c r="AA66" i="5"/>
  <c r="AA60" i="5"/>
  <c r="AA51" i="5"/>
  <c r="AA43" i="5"/>
  <c r="AA42" i="5"/>
  <c r="AA55" i="5"/>
  <c r="AA44" i="5"/>
  <c r="AA52" i="5"/>
  <c r="AA48" i="5"/>
  <c r="AA50" i="5"/>
  <c r="AA41" i="5"/>
  <c r="AA57" i="5"/>
  <c r="AA45" i="5"/>
  <c r="AA35" i="5"/>
  <c r="AA27" i="5"/>
  <c r="AA100" i="5"/>
  <c r="AA54" i="5"/>
  <c r="AA34" i="5"/>
  <c r="AA30" i="5"/>
  <c r="AA29" i="5"/>
  <c r="AA28" i="5"/>
  <c r="AA56" i="5"/>
  <c r="AA53" i="5"/>
  <c r="AA31" i="5"/>
  <c r="AA58" i="5"/>
  <c r="AA25" i="5"/>
  <c r="AA21" i="5"/>
  <c r="AA32" i="5"/>
  <c r="AA40" i="5"/>
  <c r="AA46" i="5"/>
  <c r="AA92" i="5"/>
  <c r="AA33" i="5"/>
  <c r="AA24" i="5"/>
  <c r="AA26" i="5"/>
  <c r="AA38" i="5"/>
  <c r="AA23" i="5"/>
  <c r="AA75" i="5"/>
  <c r="AA37" i="5"/>
  <c r="AA22" i="5"/>
  <c r="W30" i="1"/>
  <c r="N22" i="2"/>
  <c r="O21" i="2"/>
  <c r="Y104" i="5"/>
  <c r="Y17" i="1"/>
  <c r="Z102" i="5"/>
  <c r="Z35" i="1"/>
  <c r="AC5" i="3"/>
  <c r="AB3" i="3"/>
  <c r="Z95" i="5"/>
  <c r="AA33" i="1"/>
  <c r="Y11" i="1"/>
  <c r="Z79" i="5"/>
  <c r="Z69" i="5"/>
  <c r="Z35" i="4" s="1"/>
  <c r="Z37" i="4" s="1"/>
  <c r="Z63" i="5"/>
  <c r="AA3" i="5"/>
  <c r="AB5" i="5"/>
  <c r="AC6" i="4"/>
  <c r="AB4" i="4"/>
  <c r="AC5" i="1"/>
  <c r="AB3" i="1"/>
  <c r="Z45" i="4" l="1"/>
  <c r="Z47" i="4" s="1"/>
  <c r="AA102" i="3"/>
  <c r="Z34" i="1"/>
  <c r="Z12" i="1"/>
  <c r="Z31" i="1"/>
  <c r="J35" i="2"/>
  <c r="I34" i="2"/>
  <c r="Y32" i="1"/>
  <c r="AA15" i="1"/>
  <c r="E35" i="2"/>
  <c r="D34" i="2"/>
  <c r="AB73" i="5"/>
  <c r="AB99" i="5"/>
  <c r="AB82" i="5"/>
  <c r="AB84" i="5" s="1"/>
  <c r="AB14" i="1" s="1"/>
  <c r="AB66" i="5"/>
  <c r="AB98" i="5"/>
  <c r="AB61" i="5"/>
  <c r="AB76" i="5"/>
  <c r="AB87" i="5"/>
  <c r="AB89" i="5" s="1"/>
  <c r="AB62" i="4" s="1"/>
  <c r="AB64" i="4" s="1"/>
  <c r="AB74" i="5"/>
  <c r="AB67" i="5"/>
  <c r="AB59" i="5"/>
  <c r="AB49" i="5"/>
  <c r="AB40" i="5"/>
  <c r="AB53" i="5"/>
  <c r="AB44" i="5"/>
  <c r="AB55" i="5"/>
  <c r="AB60" i="5"/>
  <c r="AB51" i="5"/>
  <c r="AB77" i="5"/>
  <c r="AB41" i="5"/>
  <c r="AB56" i="5"/>
  <c r="AB47" i="5"/>
  <c r="AB52" i="5"/>
  <c r="AB45" i="5"/>
  <c r="AB36" i="5"/>
  <c r="AB35" i="5"/>
  <c r="AB34" i="5"/>
  <c r="AB23" i="5"/>
  <c r="AB92" i="5"/>
  <c r="AB75" i="5"/>
  <c r="AB100" i="5"/>
  <c r="AB54" i="5"/>
  <c r="AB30" i="5"/>
  <c r="AB29" i="5"/>
  <c r="AB28" i="5"/>
  <c r="AB50" i="5"/>
  <c r="AB93" i="5"/>
  <c r="AB43" i="5"/>
  <c r="AB58" i="5"/>
  <c r="AB57" i="5"/>
  <c r="AB27" i="5"/>
  <c r="AB26" i="5"/>
  <c r="AB21" i="5"/>
  <c r="AB46" i="5"/>
  <c r="AB24" i="5"/>
  <c r="AB22" i="5"/>
  <c r="AB38" i="5"/>
  <c r="AB33" i="5"/>
  <c r="AB32" i="5"/>
  <c r="AB48" i="5"/>
  <c r="AB42" i="5"/>
  <c r="AB25" i="5"/>
  <c r="AB31" i="5"/>
  <c r="AB37" i="5"/>
  <c r="AB39" i="5"/>
  <c r="AC39" i="5" s="1"/>
  <c r="X30" i="1"/>
  <c r="AA36" i="1"/>
  <c r="N23" i="2"/>
  <c r="O22" i="2"/>
  <c r="Z16" i="1"/>
  <c r="Z13" i="1"/>
  <c r="AA102" i="5"/>
  <c r="AA17" i="1" s="1"/>
  <c r="Y20" i="1"/>
  <c r="Z104" i="5"/>
  <c r="Z17" i="1"/>
  <c r="AB36" i="1"/>
  <c r="AA35" i="1"/>
  <c r="AD5" i="3"/>
  <c r="AC3" i="3"/>
  <c r="AA69" i="5"/>
  <c r="AA35" i="4" s="1"/>
  <c r="AA37" i="4" s="1"/>
  <c r="AA95" i="5"/>
  <c r="AA16" i="1" s="1"/>
  <c r="AB33" i="1"/>
  <c r="Z11" i="1"/>
  <c r="AA79" i="5"/>
  <c r="AA45" i="4" s="1"/>
  <c r="AA47" i="4" s="1"/>
  <c r="AA63" i="5"/>
  <c r="AC5" i="5"/>
  <c r="AB3" i="5"/>
  <c r="AC4" i="4"/>
  <c r="AD6" i="4"/>
  <c r="AD5" i="1"/>
  <c r="AC3" i="1"/>
  <c r="AA81" i="4" l="1"/>
  <c r="Z81" i="4"/>
  <c r="Z32" i="1"/>
  <c r="AB102" i="3"/>
  <c r="AA34" i="1"/>
  <c r="AA13" i="1"/>
  <c r="AA32" i="1"/>
  <c r="J36" i="2"/>
  <c r="I35" i="2"/>
  <c r="AB15" i="1"/>
  <c r="AA12" i="1"/>
  <c r="AA31" i="1"/>
  <c r="E36" i="2"/>
  <c r="D35" i="2"/>
  <c r="AC99" i="5"/>
  <c r="AC82" i="5"/>
  <c r="AC84" i="5" s="1"/>
  <c r="AC14" i="1" s="1"/>
  <c r="AC66" i="5"/>
  <c r="AC87" i="5"/>
  <c r="AC89" i="5" s="1"/>
  <c r="AC62" i="4" s="1"/>
  <c r="AC64" i="4" s="1"/>
  <c r="AC77" i="5"/>
  <c r="AC59" i="5"/>
  <c r="AC76" i="5"/>
  <c r="AC74" i="5"/>
  <c r="AC49" i="5"/>
  <c r="AC55" i="5"/>
  <c r="AC46" i="5"/>
  <c r="AC98" i="5"/>
  <c r="AC92" i="5"/>
  <c r="AC75" i="5"/>
  <c r="AC93" i="5"/>
  <c r="AC73" i="5"/>
  <c r="AC60" i="5"/>
  <c r="AC51" i="5"/>
  <c r="AC43" i="5"/>
  <c r="AC42" i="5"/>
  <c r="AC56" i="5"/>
  <c r="AC47" i="5"/>
  <c r="AC44" i="5"/>
  <c r="AC54" i="5"/>
  <c r="AC45" i="5"/>
  <c r="AC36" i="5"/>
  <c r="AC35" i="5"/>
  <c r="AC100" i="5"/>
  <c r="AC67" i="5"/>
  <c r="AC58" i="5"/>
  <c r="AC33" i="5"/>
  <c r="AC25" i="5"/>
  <c r="AC61" i="5"/>
  <c r="AC50" i="5"/>
  <c r="AC34" i="5"/>
  <c r="AC52" i="5"/>
  <c r="AC41" i="5"/>
  <c r="AC57" i="5"/>
  <c r="AC30" i="5"/>
  <c r="AC29" i="5"/>
  <c r="AC28" i="5"/>
  <c r="AC27" i="5"/>
  <c r="AC26" i="5"/>
  <c r="AC37" i="5"/>
  <c r="AC24" i="5"/>
  <c r="AC22" i="5"/>
  <c r="AC23" i="5"/>
  <c r="AC48" i="5"/>
  <c r="AC31" i="5"/>
  <c r="AC32" i="5"/>
  <c r="AC21" i="5"/>
  <c r="AC38" i="5"/>
  <c r="AC40" i="5"/>
  <c r="AC53" i="5"/>
  <c r="AD39" i="5"/>
  <c r="Y30" i="1"/>
  <c r="AB95" i="5"/>
  <c r="AB16" i="1" s="1"/>
  <c r="N24" i="2"/>
  <c r="O23" i="2"/>
  <c r="AB102" i="5"/>
  <c r="AB17" i="1" s="1"/>
  <c r="Z20" i="1"/>
  <c r="AB35" i="1"/>
  <c r="AC36" i="1"/>
  <c r="AE5" i="3"/>
  <c r="AD3" i="3"/>
  <c r="AA104" i="5"/>
  <c r="AC33" i="1"/>
  <c r="AB79" i="5"/>
  <c r="AB45" i="4" s="1"/>
  <c r="AB47" i="4" s="1"/>
  <c r="AB69" i="5"/>
  <c r="AB35" i="4" s="1"/>
  <c r="AB37" i="4" s="1"/>
  <c r="AA11" i="1"/>
  <c r="AB63" i="5"/>
  <c r="AD5" i="5"/>
  <c r="AC3" i="5"/>
  <c r="AE6" i="4"/>
  <c r="AD4" i="4"/>
  <c r="AE5" i="1"/>
  <c r="AD3" i="1"/>
  <c r="AB81" i="4" l="1"/>
  <c r="AC102" i="3"/>
  <c r="AB34" i="1"/>
  <c r="AA20" i="1"/>
  <c r="AB12" i="1"/>
  <c r="AB31" i="1"/>
  <c r="AB13" i="1"/>
  <c r="AB32" i="1"/>
  <c r="I36" i="2"/>
  <c r="J37" i="2"/>
  <c r="AC15" i="1"/>
  <c r="D36" i="2"/>
  <c r="E37" i="2"/>
  <c r="AD66" i="5"/>
  <c r="AD87" i="5"/>
  <c r="AD89" i="5" s="1"/>
  <c r="AD62" i="4" s="1"/>
  <c r="AD64" i="4" s="1"/>
  <c r="AD77" i="5"/>
  <c r="AD59" i="5"/>
  <c r="AD98" i="5"/>
  <c r="AD61" i="5"/>
  <c r="AD93" i="5"/>
  <c r="AD75" i="5"/>
  <c r="AD67" i="5"/>
  <c r="AD58" i="5"/>
  <c r="AD99" i="5"/>
  <c r="AD76" i="5"/>
  <c r="AD53" i="5"/>
  <c r="AD44" i="5"/>
  <c r="AD92" i="5"/>
  <c r="AD100" i="5"/>
  <c r="AD73" i="5"/>
  <c r="AD41" i="5"/>
  <c r="AD40" i="5"/>
  <c r="AD56" i="5"/>
  <c r="AD47" i="5"/>
  <c r="AD55" i="5"/>
  <c r="AD54" i="5"/>
  <c r="AD45" i="5"/>
  <c r="AD60" i="5"/>
  <c r="AD51" i="5"/>
  <c r="AD50" i="5"/>
  <c r="AD74" i="5"/>
  <c r="AD52" i="5"/>
  <c r="AD57" i="5"/>
  <c r="AD46" i="5"/>
  <c r="AD82" i="5"/>
  <c r="AD37" i="5"/>
  <c r="AD34" i="5"/>
  <c r="AD23" i="5"/>
  <c r="AD33" i="5"/>
  <c r="AD49" i="5"/>
  <c r="AD43" i="5"/>
  <c r="AD36" i="5"/>
  <c r="AD21" i="5"/>
  <c r="AD24" i="5"/>
  <c r="AD28" i="5"/>
  <c r="AD38" i="5"/>
  <c r="AD26" i="5"/>
  <c r="AD35" i="5"/>
  <c r="AD29" i="5"/>
  <c r="AD48" i="5"/>
  <c r="AD30" i="5"/>
  <c r="AD42" i="5"/>
  <c r="AD25" i="5"/>
  <c r="AD27" i="5"/>
  <c r="AD31" i="5"/>
  <c r="AD22" i="5"/>
  <c r="AD32" i="5"/>
  <c r="Z30" i="1"/>
  <c r="N25" i="2"/>
  <c r="O24" i="2"/>
  <c r="AC35" i="1"/>
  <c r="AD36" i="1"/>
  <c r="AC102" i="5"/>
  <c r="AE3" i="3"/>
  <c r="AF5" i="3"/>
  <c r="AB104" i="5"/>
  <c r="AC69" i="5"/>
  <c r="AC35" i="4" s="1"/>
  <c r="AC37" i="4" s="1"/>
  <c r="AC95" i="5"/>
  <c r="AC16" i="1" s="1"/>
  <c r="AD33" i="1"/>
  <c r="AB11" i="1"/>
  <c r="AB20" i="1" s="1"/>
  <c r="AC63" i="5"/>
  <c r="AD84" i="5"/>
  <c r="AD14" i="1" s="1"/>
  <c r="AC79" i="5"/>
  <c r="AC45" i="4" s="1"/>
  <c r="AC47" i="4" s="1"/>
  <c r="AC81" i="4" s="1"/>
  <c r="AD3" i="5"/>
  <c r="AE5" i="5"/>
  <c r="AF6" i="4"/>
  <c r="AE4" i="4"/>
  <c r="AF5" i="1"/>
  <c r="AE3" i="1"/>
  <c r="AD102" i="3" l="1"/>
  <c r="AC34" i="1"/>
  <c r="AD15" i="1"/>
  <c r="J38" i="2"/>
  <c r="I37" i="2"/>
  <c r="AC12" i="1"/>
  <c r="AC31" i="1"/>
  <c r="AC13" i="1"/>
  <c r="E38" i="2"/>
  <c r="D37" i="2"/>
  <c r="AE87" i="5"/>
  <c r="AE89" i="5" s="1"/>
  <c r="AE62" i="4" s="1"/>
  <c r="AE64" i="4" s="1"/>
  <c r="AE77" i="5"/>
  <c r="AE59" i="5"/>
  <c r="AE98" i="5"/>
  <c r="AE61" i="5"/>
  <c r="AE76" i="5"/>
  <c r="AE93" i="5"/>
  <c r="AE75" i="5"/>
  <c r="AE67" i="5"/>
  <c r="AE58" i="5"/>
  <c r="AE53" i="5"/>
  <c r="AE82" i="5"/>
  <c r="AE84" i="5" s="1"/>
  <c r="AE14" i="1" s="1"/>
  <c r="AE55" i="5"/>
  <c r="AE46" i="5"/>
  <c r="AE42" i="5"/>
  <c r="AE100" i="5"/>
  <c r="AE73" i="5"/>
  <c r="AE50" i="5"/>
  <c r="AE60" i="5"/>
  <c r="AE74" i="5"/>
  <c r="AE56" i="5"/>
  <c r="AE47" i="5"/>
  <c r="AE66" i="5"/>
  <c r="AE54" i="5"/>
  <c r="AE45" i="5"/>
  <c r="AE48" i="5"/>
  <c r="AE51" i="5"/>
  <c r="AE99" i="5"/>
  <c r="AE29" i="5"/>
  <c r="AE92" i="5"/>
  <c r="AE44" i="5"/>
  <c r="AE41" i="5"/>
  <c r="AE57" i="5"/>
  <c r="AE43" i="5"/>
  <c r="AE33" i="5"/>
  <c r="AE25" i="5"/>
  <c r="AE21" i="5"/>
  <c r="AE40" i="5"/>
  <c r="AE36" i="5"/>
  <c r="AE30" i="5"/>
  <c r="AE28" i="5"/>
  <c r="AE27" i="5"/>
  <c r="AE26" i="5"/>
  <c r="AE49" i="5"/>
  <c r="AE24" i="5"/>
  <c r="AE38" i="5"/>
  <c r="AE52" i="5"/>
  <c r="AE35" i="5"/>
  <c r="AE23" i="5"/>
  <c r="AE37" i="5"/>
  <c r="AE34" i="5"/>
  <c r="AE31" i="5"/>
  <c r="AE22" i="5"/>
  <c r="AE32" i="5"/>
  <c r="AE39" i="5"/>
  <c r="AA30" i="1"/>
  <c r="N26" i="2"/>
  <c r="O25" i="2"/>
  <c r="AD102" i="5"/>
  <c r="AE36" i="1"/>
  <c r="AD35" i="1"/>
  <c r="AC104" i="5"/>
  <c r="AC17" i="1"/>
  <c r="AF3" i="3"/>
  <c r="AG5" i="3"/>
  <c r="AD69" i="5"/>
  <c r="AD35" i="4" s="1"/>
  <c r="AD37" i="4" s="1"/>
  <c r="AE33" i="1"/>
  <c r="AD95" i="5"/>
  <c r="AD16" i="1" s="1"/>
  <c r="AD79" i="5"/>
  <c r="AD45" i="4" s="1"/>
  <c r="AD47" i="4" s="1"/>
  <c r="AD81" i="4" s="1"/>
  <c r="AC11" i="1"/>
  <c r="AD63" i="5"/>
  <c r="AF5" i="5"/>
  <c r="AE3" i="5"/>
  <c r="AG6" i="4"/>
  <c r="AF4" i="4"/>
  <c r="AG5" i="1"/>
  <c r="AF3" i="1"/>
  <c r="AE102" i="3" l="1"/>
  <c r="AD34" i="1"/>
  <c r="AE15" i="1"/>
  <c r="AC32" i="1"/>
  <c r="J39" i="2"/>
  <c r="I38" i="2"/>
  <c r="AD12" i="1"/>
  <c r="AD31" i="1"/>
  <c r="AD13" i="1"/>
  <c r="AD32" i="1"/>
  <c r="E39" i="2"/>
  <c r="D38" i="2"/>
  <c r="AF39" i="5"/>
  <c r="AF98" i="5"/>
  <c r="AF61" i="5"/>
  <c r="AF76" i="5"/>
  <c r="AF82" i="5"/>
  <c r="AF59" i="5"/>
  <c r="AF55" i="5"/>
  <c r="AF92" i="5"/>
  <c r="AF37" i="5"/>
  <c r="AF35" i="5"/>
  <c r="AF75" i="5"/>
  <c r="AF60" i="5"/>
  <c r="AF52" i="5"/>
  <c r="AF48" i="5"/>
  <c r="AF45" i="5"/>
  <c r="AF99" i="5"/>
  <c r="AF66" i="5"/>
  <c r="AF54" i="5"/>
  <c r="AF44" i="5"/>
  <c r="AF77" i="5"/>
  <c r="AF93" i="5"/>
  <c r="AF58" i="5"/>
  <c r="AF57" i="5"/>
  <c r="AF50" i="5"/>
  <c r="AF100" i="5"/>
  <c r="AF67" i="5"/>
  <c r="AF41" i="5"/>
  <c r="AF31" i="5"/>
  <c r="AF22" i="5"/>
  <c r="AF74" i="5"/>
  <c r="AF56" i="5"/>
  <c r="AF47" i="5"/>
  <c r="AF87" i="5"/>
  <c r="AF89" i="5" s="1"/>
  <c r="AF62" i="4" s="1"/>
  <c r="AF64" i="4" s="1"/>
  <c r="AF43" i="5"/>
  <c r="AF73" i="5"/>
  <c r="AF25" i="5"/>
  <c r="AF21" i="5"/>
  <c r="AF24" i="5"/>
  <c r="AF46" i="5"/>
  <c r="AF40" i="5"/>
  <c r="AF36" i="5"/>
  <c r="AF33" i="5"/>
  <c r="AF32" i="5"/>
  <c r="AF53" i="5"/>
  <c r="AF34" i="5"/>
  <c r="AF29" i="5"/>
  <c r="AF38" i="5"/>
  <c r="AF28" i="5"/>
  <c r="AF26" i="5"/>
  <c r="AF23" i="5"/>
  <c r="AF30" i="5"/>
  <c r="AF51" i="5"/>
  <c r="AF42" i="5"/>
  <c r="AF49" i="5"/>
  <c r="AF27" i="5"/>
  <c r="AB30" i="1"/>
  <c r="AC30" i="1"/>
  <c r="AC20" i="1"/>
  <c r="N27" i="2"/>
  <c r="O26" i="2"/>
  <c r="AE102" i="5"/>
  <c r="AE35" i="1"/>
  <c r="AF36" i="1"/>
  <c r="AH5" i="3"/>
  <c r="AG3" i="3"/>
  <c r="AD104" i="5"/>
  <c r="AD17" i="1"/>
  <c r="AF33" i="1"/>
  <c r="AE95" i="5"/>
  <c r="AE16" i="1" s="1"/>
  <c r="AD11" i="1"/>
  <c r="AE63" i="5"/>
  <c r="AF84" i="5"/>
  <c r="AF14" i="1" s="1"/>
  <c r="AE69" i="5"/>
  <c r="AE35" i="4" s="1"/>
  <c r="AE37" i="4" s="1"/>
  <c r="AE79" i="5"/>
  <c r="AE45" i="4" s="1"/>
  <c r="AE47" i="4" s="1"/>
  <c r="AG5" i="5"/>
  <c r="AF3" i="5"/>
  <c r="AH6" i="4"/>
  <c r="AG4" i="4"/>
  <c r="AH5" i="1"/>
  <c r="AG3" i="1"/>
  <c r="AE81" i="4" l="1"/>
  <c r="AF102" i="3"/>
  <c r="AE34" i="1"/>
  <c r="AE12" i="1"/>
  <c r="AE31" i="1"/>
  <c r="J40" i="2"/>
  <c r="I39" i="2"/>
  <c r="AE13" i="1"/>
  <c r="AE32" i="1"/>
  <c r="AF15" i="1"/>
  <c r="E40" i="2"/>
  <c r="D39" i="2"/>
  <c r="AG76" i="5"/>
  <c r="AG93" i="5"/>
  <c r="AG75" i="5"/>
  <c r="AG67" i="5"/>
  <c r="AG58" i="5"/>
  <c r="AG100" i="5"/>
  <c r="AG92" i="5"/>
  <c r="AG74" i="5"/>
  <c r="AG60" i="5"/>
  <c r="AG82" i="5"/>
  <c r="AG84" i="5" s="1"/>
  <c r="AG73" i="5"/>
  <c r="AG50" i="5"/>
  <c r="AG98" i="5"/>
  <c r="AG57" i="5"/>
  <c r="AG56" i="5"/>
  <c r="AG87" i="5"/>
  <c r="AG89" i="5" s="1"/>
  <c r="AG62" i="4" s="1"/>
  <c r="AG64" i="4" s="1"/>
  <c r="AG77" i="5"/>
  <c r="AG45" i="5"/>
  <c r="AG55" i="5"/>
  <c r="AG48" i="5"/>
  <c r="AG61" i="5"/>
  <c r="AG99" i="5"/>
  <c r="AG41" i="5"/>
  <c r="AG54" i="5"/>
  <c r="AG38" i="5"/>
  <c r="AG46" i="5"/>
  <c r="AG33" i="5"/>
  <c r="AG32" i="5"/>
  <c r="AG53" i="5"/>
  <c r="AG51" i="5"/>
  <c r="AG24" i="5"/>
  <c r="AG59" i="5"/>
  <c r="AG23" i="5"/>
  <c r="AG22" i="5"/>
  <c r="AG66" i="5"/>
  <c r="AG52" i="5"/>
  <c r="AG37" i="5"/>
  <c r="AG28" i="5"/>
  <c r="AG26" i="5"/>
  <c r="AG47" i="5"/>
  <c r="AG35" i="5"/>
  <c r="AG29" i="5"/>
  <c r="AG30" i="5"/>
  <c r="AG42" i="5"/>
  <c r="AG34" i="5"/>
  <c r="AG25" i="5"/>
  <c r="AG43" i="5"/>
  <c r="AG36" i="5"/>
  <c r="AG31" i="5"/>
  <c r="AG40" i="5"/>
  <c r="AG21" i="5"/>
  <c r="AG27" i="5"/>
  <c r="AG44" i="5"/>
  <c r="AG49" i="5"/>
  <c r="AG39" i="5"/>
  <c r="AH39" i="5" s="1"/>
  <c r="N28" i="2"/>
  <c r="O27" i="2"/>
  <c r="AF102" i="5"/>
  <c r="AF17" i="1" s="1"/>
  <c r="AD20" i="1"/>
  <c r="AF35" i="1"/>
  <c r="AI5" i="3"/>
  <c r="AH3" i="3"/>
  <c r="AF95" i="5"/>
  <c r="AF16" i="1" s="1"/>
  <c r="AE104" i="5"/>
  <c r="AE17" i="1"/>
  <c r="AF69" i="5"/>
  <c r="AF35" i="4" s="1"/>
  <c r="AF37" i="4" s="1"/>
  <c r="AE11" i="1"/>
  <c r="AF63" i="5"/>
  <c r="AF79" i="5"/>
  <c r="AF45" i="4" s="1"/>
  <c r="AF47" i="4" s="1"/>
  <c r="AF81" i="4" s="1"/>
  <c r="AH5" i="5"/>
  <c r="AG3" i="5"/>
  <c r="AI6" i="4"/>
  <c r="AH4" i="4"/>
  <c r="AI5" i="1"/>
  <c r="AH3" i="1"/>
  <c r="AG102" i="3" l="1"/>
  <c r="AF34" i="1"/>
  <c r="AH36" i="1"/>
  <c r="AF13" i="1"/>
  <c r="AF32" i="1"/>
  <c r="J41" i="2"/>
  <c r="I40" i="2"/>
  <c r="M39" i="17"/>
  <c r="AF12" i="1"/>
  <c r="AF31" i="1"/>
  <c r="E41" i="2"/>
  <c r="D40" i="2"/>
  <c r="AH93" i="5"/>
  <c r="AH75" i="5"/>
  <c r="AH67" i="5"/>
  <c r="AH58" i="5"/>
  <c r="AH100" i="5"/>
  <c r="AH92" i="5"/>
  <c r="AH74" i="5"/>
  <c r="AH60" i="5"/>
  <c r="AH57" i="5"/>
  <c r="AH73" i="5"/>
  <c r="AH50" i="5"/>
  <c r="AH52" i="5"/>
  <c r="AH48" i="5"/>
  <c r="AH45" i="5"/>
  <c r="AH56" i="5"/>
  <c r="AH77" i="5"/>
  <c r="AH54" i="5"/>
  <c r="AH55" i="5"/>
  <c r="AH38" i="5"/>
  <c r="AH61" i="5"/>
  <c r="AH53" i="5"/>
  <c r="AH99" i="5"/>
  <c r="AH82" i="5"/>
  <c r="AH84" i="5" s="1"/>
  <c r="AH66" i="5"/>
  <c r="AH59" i="5"/>
  <c r="AH26" i="5"/>
  <c r="AH87" i="5"/>
  <c r="AH49" i="5"/>
  <c r="AH43" i="5"/>
  <c r="AH40" i="5"/>
  <c r="AH46" i="5"/>
  <c r="AH33" i="5"/>
  <c r="AH76" i="5"/>
  <c r="AH51" i="5"/>
  <c r="AH47" i="5"/>
  <c r="AH23" i="5"/>
  <c r="AH22" i="5"/>
  <c r="AH32" i="5"/>
  <c r="AH98" i="5"/>
  <c r="AH42" i="5"/>
  <c r="AH25" i="5"/>
  <c r="AH21" i="5"/>
  <c r="AH35" i="5"/>
  <c r="AH29" i="5"/>
  <c r="AH30" i="5"/>
  <c r="AH37" i="5"/>
  <c r="AH34" i="5"/>
  <c r="AH31" i="5"/>
  <c r="AH44" i="5"/>
  <c r="AH36" i="5"/>
  <c r="AH28" i="5"/>
  <c r="AH24" i="5"/>
  <c r="AH41" i="5"/>
  <c r="AH27" i="5"/>
  <c r="AD30" i="1"/>
  <c r="AG36" i="1"/>
  <c r="M40" i="17"/>
  <c r="AG33" i="1"/>
  <c r="M37" i="17"/>
  <c r="N29" i="2"/>
  <c r="O28" i="2"/>
  <c r="AG34" i="1"/>
  <c r="M38" i="17"/>
  <c r="AG15" i="1"/>
  <c r="M16" i="17"/>
  <c r="AG14" i="1"/>
  <c r="M15" i="17"/>
  <c r="AE20" i="1"/>
  <c r="AG69" i="5"/>
  <c r="AG35" i="4" s="1"/>
  <c r="AG37" i="4" s="1"/>
  <c r="AG35" i="1"/>
  <c r="AI3" i="3"/>
  <c r="AJ5" i="3"/>
  <c r="AG102" i="5"/>
  <c r="M18" i="17" s="1"/>
  <c r="AF104" i="5"/>
  <c r="AG95" i="5"/>
  <c r="AF11" i="1"/>
  <c r="AG79" i="5"/>
  <c r="AG45" i="4" s="1"/>
  <c r="AG47" i="4" s="1"/>
  <c r="AG63" i="5"/>
  <c r="AH89" i="5"/>
  <c r="AH62" i="4" s="1"/>
  <c r="AH64" i="4" s="1"/>
  <c r="AI5" i="5"/>
  <c r="AH3" i="5"/>
  <c r="AI4" i="4"/>
  <c r="AJ6" i="4"/>
  <c r="AI3" i="1"/>
  <c r="AJ5" i="1"/>
  <c r="AF20" i="1" l="1"/>
  <c r="AG81" i="4"/>
  <c r="AG32" i="1"/>
  <c r="M36" i="17"/>
  <c r="AG31" i="1"/>
  <c r="M35" i="17"/>
  <c r="AH102" i="3"/>
  <c r="J42" i="2"/>
  <c r="I41" i="2"/>
  <c r="E42" i="2"/>
  <c r="D41" i="2"/>
  <c r="AI93" i="5"/>
  <c r="AI75" i="5"/>
  <c r="AI67" i="5"/>
  <c r="AI58" i="5"/>
  <c r="AI73" i="5"/>
  <c r="AI92" i="5"/>
  <c r="AI52" i="5"/>
  <c r="AI100" i="5"/>
  <c r="AI98" i="5"/>
  <c r="AI77" i="5"/>
  <c r="AI57" i="5"/>
  <c r="AI54" i="5"/>
  <c r="AI51" i="5"/>
  <c r="AI43" i="5"/>
  <c r="AI66" i="5"/>
  <c r="AI82" i="5"/>
  <c r="AI84" i="5" s="1"/>
  <c r="AI14" i="1" s="1"/>
  <c r="AI76" i="5"/>
  <c r="AI61" i="5"/>
  <c r="AI48" i="5"/>
  <c r="AI53" i="5"/>
  <c r="AI50" i="5"/>
  <c r="AI60" i="5"/>
  <c r="AI59" i="5"/>
  <c r="AI45" i="5"/>
  <c r="AI47" i="5"/>
  <c r="AI28" i="5"/>
  <c r="AI24" i="5"/>
  <c r="AI21" i="5"/>
  <c r="AI55" i="5"/>
  <c r="AI37" i="5"/>
  <c r="AI87" i="5"/>
  <c r="AI89" i="5" s="1"/>
  <c r="AI62" i="4" s="1"/>
  <c r="AI64" i="4" s="1"/>
  <c r="AI74" i="5"/>
  <c r="AI32" i="5"/>
  <c r="AI56" i="5"/>
  <c r="AI42" i="5"/>
  <c r="AI99" i="5"/>
  <c r="AI44" i="5"/>
  <c r="AI36" i="5"/>
  <c r="AI41" i="5"/>
  <c r="AI38" i="5"/>
  <c r="AI35" i="5"/>
  <c r="AI31" i="5"/>
  <c r="AI46" i="5"/>
  <c r="AI33" i="5"/>
  <c r="AI26" i="5"/>
  <c r="AI29" i="5"/>
  <c r="AI23" i="5"/>
  <c r="AI30" i="5"/>
  <c r="AI34" i="5"/>
  <c r="AI25" i="5"/>
  <c r="AI27" i="5"/>
  <c r="AI22" i="5"/>
  <c r="AI49" i="5"/>
  <c r="AI40" i="5"/>
  <c r="AI39" i="5"/>
  <c r="AJ39" i="5" s="1"/>
  <c r="M12" i="17"/>
  <c r="AE30" i="1"/>
  <c r="AG12" i="1"/>
  <c r="M13" i="17"/>
  <c r="AH33" i="1"/>
  <c r="N30" i="2"/>
  <c r="O29" i="2"/>
  <c r="AH34" i="1"/>
  <c r="AH15" i="1"/>
  <c r="AH102" i="5"/>
  <c r="AH17" i="1" s="1"/>
  <c r="AG16" i="1"/>
  <c r="M17" i="17"/>
  <c r="AH14" i="1"/>
  <c r="AG13" i="1"/>
  <c r="M14" i="17"/>
  <c r="AH35" i="1"/>
  <c r="AJ3" i="3"/>
  <c r="AK5" i="3"/>
  <c r="AG104" i="5"/>
  <c r="AG17" i="1"/>
  <c r="AH69" i="5"/>
  <c r="AI33" i="1"/>
  <c r="AH95" i="5"/>
  <c r="AG11" i="1"/>
  <c r="AH63" i="5"/>
  <c r="AH79" i="5"/>
  <c r="AH45" i="4" s="1"/>
  <c r="AH47" i="4" s="1"/>
  <c r="AI3" i="5"/>
  <c r="AJ5" i="5"/>
  <c r="AK6" i="4"/>
  <c r="AJ4" i="4"/>
  <c r="AK5" i="1"/>
  <c r="AJ3" i="1"/>
  <c r="AH35" i="4" l="1"/>
  <c r="AH37" i="4" s="1"/>
  <c r="AI102" i="3"/>
  <c r="J43" i="2"/>
  <c r="I42" i="2"/>
  <c r="AH32" i="1"/>
  <c r="AI15" i="1"/>
  <c r="E43" i="2"/>
  <c r="D42" i="2"/>
  <c r="AJ100" i="5"/>
  <c r="AJ92" i="5"/>
  <c r="AJ74" i="5"/>
  <c r="AJ60" i="5"/>
  <c r="AJ57" i="5"/>
  <c r="AJ73" i="5"/>
  <c r="AJ99" i="5"/>
  <c r="AJ82" i="5"/>
  <c r="AJ84" i="5" s="1"/>
  <c r="AJ14" i="1" s="1"/>
  <c r="AJ98" i="5"/>
  <c r="AJ56" i="5"/>
  <c r="AJ41" i="5"/>
  <c r="AJ34" i="5"/>
  <c r="AJ66" i="5"/>
  <c r="AJ58" i="5"/>
  <c r="AJ67" i="5"/>
  <c r="AJ61" i="5"/>
  <c r="AJ48" i="5"/>
  <c r="AJ53" i="5"/>
  <c r="AJ50" i="5"/>
  <c r="AJ93" i="5"/>
  <c r="AJ76" i="5"/>
  <c r="AJ46" i="5"/>
  <c r="AJ59" i="5"/>
  <c r="AJ47" i="5"/>
  <c r="AJ75" i="5"/>
  <c r="AJ87" i="5"/>
  <c r="AJ32" i="5"/>
  <c r="AJ51" i="5"/>
  <c r="AJ40" i="5"/>
  <c r="AJ38" i="5"/>
  <c r="AJ31" i="5"/>
  <c r="AJ44" i="5"/>
  <c r="AJ36" i="5"/>
  <c r="AJ54" i="5"/>
  <c r="AJ42" i="5"/>
  <c r="AJ35" i="5"/>
  <c r="AJ77" i="5"/>
  <c r="AJ49" i="5"/>
  <c r="AJ30" i="5"/>
  <c r="AJ27" i="5"/>
  <c r="AJ24" i="5"/>
  <c r="AJ23" i="5"/>
  <c r="AJ22" i="5"/>
  <c r="AJ29" i="5"/>
  <c r="AJ52" i="5"/>
  <c r="AJ37" i="5"/>
  <c r="AJ25" i="5"/>
  <c r="AJ43" i="5"/>
  <c r="AJ55" i="5"/>
  <c r="AJ28" i="5"/>
  <c r="AJ33" i="5"/>
  <c r="AJ45" i="5"/>
  <c r="AJ21" i="5"/>
  <c r="AJ26" i="5"/>
  <c r="AF30" i="1"/>
  <c r="AH12" i="1"/>
  <c r="AI36" i="1"/>
  <c r="N31" i="2"/>
  <c r="O30" i="2"/>
  <c r="M21" i="17"/>
  <c r="AH16" i="1"/>
  <c r="AH13" i="1"/>
  <c r="AG20" i="1"/>
  <c r="AH104" i="5"/>
  <c r="AJ36" i="1"/>
  <c r="AK3" i="3"/>
  <c r="AL5" i="3"/>
  <c r="AI35" i="1"/>
  <c r="AI102" i="5"/>
  <c r="AI95" i="5"/>
  <c r="AI16" i="1" s="1"/>
  <c r="AJ33" i="1"/>
  <c r="AI69" i="5"/>
  <c r="AI35" i="4" s="1"/>
  <c r="AI37" i="4" s="1"/>
  <c r="AH11" i="1"/>
  <c r="AI79" i="5"/>
  <c r="AI45" i="4" s="1"/>
  <c r="AI47" i="4" s="1"/>
  <c r="AI81" i="4" s="1"/>
  <c r="AI63" i="5"/>
  <c r="AJ89" i="5"/>
  <c r="AJ62" i="4" s="1"/>
  <c r="AJ64" i="4" s="1"/>
  <c r="AK5" i="5"/>
  <c r="AJ3" i="5"/>
  <c r="AK4" i="4"/>
  <c r="AL6" i="4"/>
  <c r="AL5" i="1"/>
  <c r="AK3" i="1"/>
  <c r="AH81" i="4" l="1"/>
  <c r="AH31" i="1"/>
  <c r="AJ102" i="3"/>
  <c r="AI34" i="1"/>
  <c r="AI13" i="1"/>
  <c r="AI12" i="1"/>
  <c r="AI31" i="1"/>
  <c r="AJ15" i="1"/>
  <c r="J44" i="2"/>
  <c r="I43" i="2"/>
  <c r="L43" i="2"/>
  <c r="E44" i="2"/>
  <c r="D43" i="2"/>
  <c r="G43" i="2"/>
  <c r="AK100" i="5"/>
  <c r="AK92" i="5"/>
  <c r="AK74" i="5"/>
  <c r="AK60" i="5"/>
  <c r="AK99" i="5"/>
  <c r="AK82" i="5"/>
  <c r="AK84" i="5" s="1"/>
  <c r="AK14" i="1" s="1"/>
  <c r="AK66" i="5"/>
  <c r="AK98" i="5"/>
  <c r="AK73" i="5"/>
  <c r="AK56" i="5"/>
  <c r="AK77" i="5"/>
  <c r="AK75" i="5"/>
  <c r="AK54" i="5"/>
  <c r="AK51" i="5"/>
  <c r="AK43" i="5"/>
  <c r="AK38" i="5"/>
  <c r="AK58" i="5"/>
  <c r="AK47" i="5"/>
  <c r="AK53" i="5"/>
  <c r="AK50" i="5"/>
  <c r="AK93" i="5"/>
  <c r="AK76" i="5"/>
  <c r="AK57" i="5"/>
  <c r="AK46" i="5"/>
  <c r="AK67" i="5"/>
  <c r="AK87" i="5"/>
  <c r="AK89" i="5" s="1"/>
  <c r="AK62" i="4" s="1"/>
  <c r="AK64" i="4" s="1"/>
  <c r="AK49" i="5"/>
  <c r="AK40" i="5"/>
  <c r="AK32" i="5"/>
  <c r="AK44" i="5"/>
  <c r="AK42" i="5"/>
  <c r="AK36" i="5"/>
  <c r="AK37" i="5"/>
  <c r="AK30" i="5"/>
  <c r="AK59" i="5"/>
  <c r="AK33" i="5"/>
  <c r="AK55" i="5"/>
  <c r="AK61" i="5"/>
  <c r="AK41" i="5"/>
  <c r="AK31" i="5"/>
  <c r="AK27" i="5"/>
  <c r="AK29" i="5"/>
  <c r="AK28" i="5"/>
  <c r="AK26" i="5"/>
  <c r="AK35" i="5"/>
  <c r="AK52" i="5"/>
  <c r="AK23" i="5"/>
  <c r="AK34" i="5"/>
  <c r="AK25" i="5"/>
  <c r="AK48" i="5"/>
  <c r="AK22" i="5"/>
  <c r="AK24" i="5"/>
  <c r="AK21" i="5"/>
  <c r="AK45" i="5"/>
  <c r="AK39" i="5"/>
  <c r="AL39" i="5" s="1"/>
  <c r="AG30" i="1"/>
  <c r="M34" i="17"/>
  <c r="AH20" i="1"/>
  <c r="N32" i="2"/>
  <c r="O31" i="2"/>
  <c r="AI104" i="5"/>
  <c r="AI17" i="1"/>
  <c r="AK36" i="1"/>
  <c r="AJ102" i="5"/>
  <c r="AJ35" i="1"/>
  <c r="AL3" i="3"/>
  <c r="AM5" i="3"/>
  <c r="AJ95" i="5"/>
  <c r="AJ69" i="5"/>
  <c r="AJ35" i="4" s="1"/>
  <c r="AJ37" i="4" s="1"/>
  <c r="AK33" i="1"/>
  <c r="AI11" i="1"/>
  <c r="AJ79" i="5"/>
  <c r="AJ45" i="4" s="1"/>
  <c r="AJ47" i="4" s="1"/>
  <c r="AJ63" i="5"/>
  <c r="AK3" i="5"/>
  <c r="AL5" i="5"/>
  <c r="AM6" i="4"/>
  <c r="AL4" i="4"/>
  <c r="AL3" i="1"/>
  <c r="AM5" i="1"/>
  <c r="AJ81" i="4" l="1"/>
  <c r="AK102" i="3"/>
  <c r="AJ34" i="1"/>
  <c r="AK15" i="1"/>
  <c r="AJ13" i="1"/>
  <c r="AJ32" i="1"/>
  <c r="AJ12" i="1"/>
  <c r="AJ31" i="1"/>
  <c r="AL36" i="1"/>
  <c r="J45" i="2"/>
  <c r="I44" i="2"/>
  <c r="L44" i="2"/>
  <c r="AI32" i="1"/>
  <c r="E45" i="2"/>
  <c r="D44" i="2"/>
  <c r="G44" i="2"/>
  <c r="AL100" i="5"/>
  <c r="AL92" i="5"/>
  <c r="AL74" i="5"/>
  <c r="AL60" i="5"/>
  <c r="AL73" i="5"/>
  <c r="AL66" i="5"/>
  <c r="AL87" i="5"/>
  <c r="AL77" i="5"/>
  <c r="AL59" i="5"/>
  <c r="AL75" i="5"/>
  <c r="AL54" i="5"/>
  <c r="AL51" i="5"/>
  <c r="AL57" i="5"/>
  <c r="AL49" i="5"/>
  <c r="AL61" i="5"/>
  <c r="AL93" i="5"/>
  <c r="AL76" i="5"/>
  <c r="AL46" i="5"/>
  <c r="AL58" i="5"/>
  <c r="AL67" i="5"/>
  <c r="AL52" i="5"/>
  <c r="AL82" i="5"/>
  <c r="AL84" i="5" s="1"/>
  <c r="AL14" i="1" s="1"/>
  <c r="AL50" i="5"/>
  <c r="AL40" i="5"/>
  <c r="AL55" i="5"/>
  <c r="AL38" i="5"/>
  <c r="AL37" i="5"/>
  <c r="AL30" i="5"/>
  <c r="AL27" i="5"/>
  <c r="AL53" i="5"/>
  <c r="AL35" i="5"/>
  <c r="AL34" i="5"/>
  <c r="AL33" i="5"/>
  <c r="AL99" i="5"/>
  <c r="AL98" i="5"/>
  <c r="AL42" i="5"/>
  <c r="AL31" i="5"/>
  <c r="AL56" i="5"/>
  <c r="AL47" i="5"/>
  <c r="AL29" i="5"/>
  <c r="AL28" i="5"/>
  <c r="AL26" i="5"/>
  <c r="AL23" i="5"/>
  <c r="AL25" i="5"/>
  <c r="AL22" i="5"/>
  <c r="AL48" i="5"/>
  <c r="AL43" i="5"/>
  <c r="AL44" i="5"/>
  <c r="AL41" i="5"/>
  <c r="AL36" i="5"/>
  <c r="AL24" i="5"/>
  <c r="AL21" i="5"/>
  <c r="AL45" i="5"/>
  <c r="AL32" i="5"/>
  <c r="AH30" i="1"/>
  <c r="N33" i="2"/>
  <c r="O32" i="2"/>
  <c r="AJ16" i="1"/>
  <c r="AI20" i="1"/>
  <c r="AK35" i="1"/>
  <c r="AJ104" i="5"/>
  <c r="AJ17" i="1"/>
  <c r="AN5" i="3"/>
  <c r="AM3" i="3"/>
  <c r="AK102" i="5"/>
  <c r="AK95" i="5"/>
  <c r="AK16" i="1" s="1"/>
  <c r="AK69" i="5"/>
  <c r="AK35" i="4" s="1"/>
  <c r="AK37" i="4" s="1"/>
  <c r="AL33" i="1"/>
  <c r="AK63" i="5"/>
  <c r="AJ11" i="1"/>
  <c r="AK79" i="5"/>
  <c r="AL89" i="5"/>
  <c r="AL62" i="4" s="1"/>
  <c r="AL64" i="4" s="1"/>
  <c r="AL3" i="5"/>
  <c r="AM5" i="5"/>
  <c r="AN6" i="4"/>
  <c r="AM4" i="4"/>
  <c r="AN5" i="1"/>
  <c r="AM3" i="1"/>
  <c r="AK45" i="4" l="1"/>
  <c r="AK47" i="4" s="1"/>
  <c r="AL102" i="3"/>
  <c r="AK34" i="1"/>
  <c r="AL15" i="1"/>
  <c r="J46" i="2"/>
  <c r="I45" i="2"/>
  <c r="L45" i="2"/>
  <c r="AJ42" i="1"/>
  <c r="AK42" i="1"/>
  <c r="AK12" i="1"/>
  <c r="AK31" i="1"/>
  <c r="E46" i="2"/>
  <c r="D45" i="2"/>
  <c r="G45" i="2"/>
  <c r="AJ41" i="1"/>
  <c r="AK41" i="1"/>
  <c r="AM73" i="5"/>
  <c r="AM99" i="5"/>
  <c r="AM82" i="5"/>
  <c r="AM84" i="5" s="1"/>
  <c r="AM14" i="1" s="1"/>
  <c r="AM87" i="5"/>
  <c r="AM89" i="5" s="1"/>
  <c r="AM62" i="4" s="1"/>
  <c r="AM64" i="4" s="1"/>
  <c r="AM77" i="5"/>
  <c r="AM59" i="5"/>
  <c r="AM98" i="5"/>
  <c r="AM61" i="5"/>
  <c r="AM92" i="5"/>
  <c r="AM75" i="5"/>
  <c r="AM100" i="5"/>
  <c r="AM57" i="5"/>
  <c r="AM60" i="5"/>
  <c r="AM58" i="5"/>
  <c r="AM47" i="5"/>
  <c r="AM36" i="5"/>
  <c r="AM93" i="5"/>
  <c r="AM76" i="5"/>
  <c r="AM46" i="5"/>
  <c r="AM67" i="5"/>
  <c r="AM52" i="5"/>
  <c r="AM49" i="5"/>
  <c r="AM66" i="5"/>
  <c r="AM55" i="5"/>
  <c r="AM38" i="5"/>
  <c r="AM37" i="5"/>
  <c r="AM56" i="5"/>
  <c r="AM43" i="5"/>
  <c r="AM74" i="5"/>
  <c r="AM42" i="5"/>
  <c r="AM31" i="5"/>
  <c r="AM51" i="5"/>
  <c r="AM27" i="5"/>
  <c r="AM53" i="5"/>
  <c r="AM48" i="5"/>
  <c r="AM33" i="5"/>
  <c r="AM54" i="5"/>
  <c r="AM40" i="5"/>
  <c r="AM30" i="5"/>
  <c r="AM29" i="5"/>
  <c r="AM28" i="5"/>
  <c r="AM34" i="5"/>
  <c r="AM25" i="5"/>
  <c r="AM44" i="5"/>
  <c r="AM35" i="5"/>
  <c r="AM23" i="5"/>
  <c r="AM50" i="5"/>
  <c r="AM22" i="5"/>
  <c r="AM41" i="5"/>
  <c r="AM21" i="5"/>
  <c r="AM45" i="5"/>
  <c r="AM24" i="5"/>
  <c r="AM26" i="5"/>
  <c r="AM32" i="5"/>
  <c r="AM39" i="5"/>
  <c r="AN39" i="5" s="1"/>
  <c r="AK11" i="1"/>
  <c r="AI30" i="1"/>
  <c r="N34" i="2"/>
  <c r="O33" i="2"/>
  <c r="AL102" i="5"/>
  <c r="AL17" i="1" s="1"/>
  <c r="AK13" i="1"/>
  <c r="AJ20" i="1"/>
  <c r="AO5" i="3"/>
  <c r="AN3" i="3"/>
  <c r="AL35" i="1"/>
  <c r="AK104" i="5"/>
  <c r="AK17" i="1"/>
  <c r="AL95" i="5"/>
  <c r="AL16" i="1" s="1"/>
  <c r="AL69" i="5"/>
  <c r="AL35" i="4" s="1"/>
  <c r="AL37" i="4" s="1"/>
  <c r="AM33" i="1"/>
  <c r="AL63" i="5"/>
  <c r="AN5" i="5"/>
  <c r="AM3" i="5"/>
  <c r="AL79" i="5"/>
  <c r="AL45" i="4" s="1"/>
  <c r="AL47" i="4" s="1"/>
  <c r="AN4" i="4"/>
  <c r="AO6" i="4"/>
  <c r="AN3" i="1"/>
  <c r="AO5" i="1"/>
  <c r="AL81" i="4" l="1"/>
  <c r="AL41" i="1"/>
  <c r="AK81" i="4"/>
  <c r="AK32" i="1"/>
  <c r="AM102" i="3"/>
  <c r="AL34" i="1"/>
  <c r="AM15" i="1"/>
  <c r="J47" i="2"/>
  <c r="I46" i="2"/>
  <c r="L46" i="2"/>
  <c r="AL13" i="1"/>
  <c r="AL42" i="1"/>
  <c r="AL12" i="1"/>
  <c r="AL31" i="1"/>
  <c r="E47" i="2"/>
  <c r="D46" i="2"/>
  <c r="G46" i="2"/>
  <c r="AN73" i="5"/>
  <c r="AN99" i="5"/>
  <c r="AN82" i="5"/>
  <c r="AN84" i="5" s="1"/>
  <c r="AN14" i="1" s="1"/>
  <c r="AN66" i="5"/>
  <c r="AN98" i="5"/>
  <c r="AN61" i="5"/>
  <c r="AN76" i="5"/>
  <c r="AN100" i="5"/>
  <c r="AN77" i="5"/>
  <c r="AN60" i="5"/>
  <c r="AN58" i="5"/>
  <c r="AN49" i="5"/>
  <c r="AN40" i="5"/>
  <c r="AN93" i="5"/>
  <c r="AN53" i="5"/>
  <c r="AN44" i="5"/>
  <c r="AN87" i="5"/>
  <c r="AN89" i="5" s="1"/>
  <c r="AN62" i="4" s="1"/>
  <c r="AN64" i="4" s="1"/>
  <c r="AN55" i="5"/>
  <c r="AN67" i="5"/>
  <c r="AN57" i="5"/>
  <c r="AN52" i="5"/>
  <c r="AN42" i="5"/>
  <c r="AN43" i="5"/>
  <c r="AN56" i="5"/>
  <c r="AN74" i="5"/>
  <c r="AN54" i="5"/>
  <c r="AN23" i="5"/>
  <c r="AN46" i="5"/>
  <c r="AN59" i="5"/>
  <c r="AN51" i="5"/>
  <c r="AN27" i="5"/>
  <c r="AN47" i="5"/>
  <c r="AN30" i="5"/>
  <c r="AN29" i="5"/>
  <c r="AN28" i="5"/>
  <c r="AN48" i="5"/>
  <c r="AN36" i="5"/>
  <c r="AN35" i="5"/>
  <c r="AN34" i="5"/>
  <c r="AN41" i="5"/>
  <c r="AN32" i="5"/>
  <c r="AN38" i="5"/>
  <c r="AN25" i="5"/>
  <c r="AN45" i="5"/>
  <c r="AN21" i="5"/>
  <c r="AN92" i="5"/>
  <c r="AN50" i="5"/>
  <c r="AN22" i="5"/>
  <c r="AN37" i="5"/>
  <c r="AN75" i="5"/>
  <c r="AN31" i="5"/>
  <c r="AN24" i="5"/>
  <c r="AN33" i="5"/>
  <c r="AN26" i="5"/>
  <c r="AJ30" i="1"/>
  <c r="AK20" i="1"/>
  <c r="AM36" i="1"/>
  <c r="N35" i="2"/>
  <c r="O34" i="2"/>
  <c r="AM102" i="5"/>
  <c r="AM17" i="1" s="1"/>
  <c r="AM35" i="1"/>
  <c r="AN36" i="1"/>
  <c r="AO3" i="3"/>
  <c r="AP5" i="3"/>
  <c r="AL104" i="5"/>
  <c r="AM95" i="5"/>
  <c r="AM16" i="1" s="1"/>
  <c r="AM69" i="5"/>
  <c r="AM35" i="4" s="1"/>
  <c r="AM37" i="4" s="1"/>
  <c r="AN33" i="1"/>
  <c r="AL11" i="1"/>
  <c r="AM63" i="5"/>
  <c r="AM79" i="5"/>
  <c r="AM45" i="4" s="1"/>
  <c r="AM47" i="4" s="1"/>
  <c r="AO5" i="5"/>
  <c r="AO39" i="5" s="1"/>
  <c r="AN3" i="5"/>
  <c r="AO4" i="4"/>
  <c r="AP6" i="4"/>
  <c r="AO3" i="1"/>
  <c r="AP5" i="1"/>
  <c r="AM81" i="4" l="1"/>
  <c r="AN102" i="3"/>
  <c r="AK30" i="1"/>
  <c r="AM34" i="1"/>
  <c r="AN15" i="1"/>
  <c r="AM12" i="1"/>
  <c r="AM31" i="1"/>
  <c r="AM13" i="1"/>
  <c r="J48" i="2"/>
  <c r="I47" i="2"/>
  <c r="L47" i="2"/>
  <c r="AL32" i="1"/>
  <c r="AL20" i="1"/>
  <c r="E48" i="2"/>
  <c r="D47" i="2"/>
  <c r="G47" i="2"/>
  <c r="AO99" i="5"/>
  <c r="AO82" i="5"/>
  <c r="AO84" i="5" s="1"/>
  <c r="AO14" i="1" s="1"/>
  <c r="AO66" i="5"/>
  <c r="AO87" i="5"/>
  <c r="AO89" i="5" s="1"/>
  <c r="AO62" i="4" s="1"/>
  <c r="AO64" i="4" s="1"/>
  <c r="AO77" i="5"/>
  <c r="AO59" i="5"/>
  <c r="AO76" i="5"/>
  <c r="AO49" i="5"/>
  <c r="AO61" i="5"/>
  <c r="AO55" i="5"/>
  <c r="AO46" i="5"/>
  <c r="AO74" i="5"/>
  <c r="AO67" i="5"/>
  <c r="AO98" i="5"/>
  <c r="AO92" i="5"/>
  <c r="AO75" i="5"/>
  <c r="AO57" i="5"/>
  <c r="AO52" i="5"/>
  <c r="AO58" i="5"/>
  <c r="AO43" i="5"/>
  <c r="AO41" i="5"/>
  <c r="AO51" i="5"/>
  <c r="AO100" i="5"/>
  <c r="AO56" i="5"/>
  <c r="AO54" i="5"/>
  <c r="AO73" i="5"/>
  <c r="AO44" i="5"/>
  <c r="AO42" i="5"/>
  <c r="AO36" i="5"/>
  <c r="AO35" i="5"/>
  <c r="AO34" i="5"/>
  <c r="AO33" i="5"/>
  <c r="AO25" i="5"/>
  <c r="AO48" i="5"/>
  <c r="AO47" i="5"/>
  <c r="AO30" i="5"/>
  <c r="AO29" i="5"/>
  <c r="AO28" i="5"/>
  <c r="AO40" i="5"/>
  <c r="AO38" i="5"/>
  <c r="AO37" i="5"/>
  <c r="AO93" i="5"/>
  <c r="AO60" i="5"/>
  <c r="AO53" i="5"/>
  <c r="AO32" i="5"/>
  <c r="AO26" i="5"/>
  <c r="AO45" i="5"/>
  <c r="AO21" i="5"/>
  <c r="AO24" i="5"/>
  <c r="AO22" i="5"/>
  <c r="AO50" i="5"/>
  <c r="AO31" i="5"/>
  <c r="AO27" i="5"/>
  <c r="AO23" i="5"/>
  <c r="N36" i="2"/>
  <c r="O35" i="2"/>
  <c r="AM104" i="5"/>
  <c r="AN35" i="1"/>
  <c r="AQ5" i="3"/>
  <c r="AP3" i="3"/>
  <c r="AN102" i="5"/>
  <c r="AO36" i="1"/>
  <c r="AN69" i="5"/>
  <c r="AN35" i="4" s="1"/>
  <c r="AN37" i="4" s="1"/>
  <c r="AO33" i="1"/>
  <c r="AN95" i="5"/>
  <c r="AN16" i="1" s="1"/>
  <c r="AM11" i="1"/>
  <c r="AN79" i="5"/>
  <c r="AN63" i="5"/>
  <c r="AP5" i="5"/>
  <c r="AO3" i="5"/>
  <c r="AP4" i="4"/>
  <c r="AQ6" i="4"/>
  <c r="AQ5" i="1"/>
  <c r="AP3" i="1"/>
  <c r="AN45" i="4" l="1"/>
  <c r="AN47" i="4" s="1"/>
  <c r="AO102" i="3"/>
  <c r="AN34" i="1"/>
  <c r="AO15" i="1"/>
  <c r="AN12" i="1"/>
  <c r="AM32" i="1"/>
  <c r="AM20" i="1"/>
  <c r="J49" i="2"/>
  <c r="I48" i="2"/>
  <c r="L48" i="2"/>
  <c r="E49" i="2"/>
  <c r="D48" i="2"/>
  <c r="G48" i="2"/>
  <c r="AP66" i="5"/>
  <c r="AP87" i="5"/>
  <c r="AP77" i="5"/>
  <c r="AP59" i="5"/>
  <c r="AP98" i="5"/>
  <c r="AP61" i="5"/>
  <c r="AP56" i="5"/>
  <c r="AP93" i="5"/>
  <c r="AP75" i="5"/>
  <c r="AP67" i="5"/>
  <c r="AP58" i="5"/>
  <c r="AP53" i="5"/>
  <c r="AP44" i="5"/>
  <c r="AP74" i="5"/>
  <c r="AP99" i="5"/>
  <c r="AP76" i="5"/>
  <c r="AP100" i="5"/>
  <c r="AP73" i="5"/>
  <c r="AP42" i="5"/>
  <c r="AP51" i="5"/>
  <c r="AP49" i="5"/>
  <c r="AP92" i="5"/>
  <c r="AP47" i="5"/>
  <c r="AP82" i="5"/>
  <c r="AP55" i="5"/>
  <c r="AP54" i="5"/>
  <c r="AP43" i="5"/>
  <c r="AP36" i="5"/>
  <c r="AP35" i="5"/>
  <c r="AP34" i="5"/>
  <c r="AP57" i="5"/>
  <c r="AP52" i="5"/>
  <c r="AP60" i="5"/>
  <c r="AP40" i="5"/>
  <c r="AP38" i="5"/>
  <c r="AP37" i="5"/>
  <c r="AP48" i="5"/>
  <c r="AP41" i="5"/>
  <c r="AP26" i="5"/>
  <c r="AP31" i="5"/>
  <c r="AP24" i="5"/>
  <c r="AP22" i="5"/>
  <c r="AP50" i="5"/>
  <c r="AP23" i="5"/>
  <c r="AP33" i="5"/>
  <c r="AP29" i="5"/>
  <c r="AP25" i="5"/>
  <c r="AP30" i="5"/>
  <c r="AP27" i="5"/>
  <c r="AP21" i="5"/>
  <c r="AP45" i="5"/>
  <c r="AP32" i="5"/>
  <c r="AP28" i="5"/>
  <c r="AP46" i="5"/>
  <c r="AP39" i="5"/>
  <c r="AQ39" i="5" s="1"/>
  <c r="AL30" i="1"/>
  <c r="N37" i="2"/>
  <c r="O36" i="2"/>
  <c r="AN13" i="1"/>
  <c r="AO35" i="1"/>
  <c r="AN104" i="5"/>
  <c r="AN17" i="1"/>
  <c r="AP36" i="1"/>
  <c r="AR5" i="3"/>
  <c r="AQ3" i="3"/>
  <c r="AO102" i="5"/>
  <c r="AO95" i="5"/>
  <c r="AO16" i="1" s="1"/>
  <c r="AO69" i="5"/>
  <c r="AO35" i="4" s="1"/>
  <c r="AO37" i="4" s="1"/>
  <c r="AP33" i="1"/>
  <c r="AN11" i="1"/>
  <c r="AO79" i="5"/>
  <c r="AO45" i="4" s="1"/>
  <c r="AO47" i="4" s="1"/>
  <c r="AO81" i="4" s="1"/>
  <c r="AO63" i="5"/>
  <c r="AP84" i="5"/>
  <c r="AP14" i="1" s="1"/>
  <c r="AP89" i="5"/>
  <c r="AP62" i="4" s="1"/>
  <c r="AP64" i="4" s="1"/>
  <c r="AQ5" i="5"/>
  <c r="AP3" i="5"/>
  <c r="AR6" i="4"/>
  <c r="AQ4" i="4"/>
  <c r="AR5" i="1"/>
  <c r="AQ3" i="1"/>
  <c r="AN81" i="4" l="1"/>
  <c r="AN32" i="1"/>
  <c r="AP102" i="3"/>
  <c r="AO34" i="1"/>
  <c r="AQ33" i="1"/>
  <c r="AO13" i="1"/>
  <c r="AN31" i="1"/>
  <c r="AP15" i="1"/>
  <c r="J50" i="2"/>
  <c r="I49" i="2"/>
  <c r="L49" i="2"/>
  <c r="AO12" i="1"/>
  <c r="AO31" i="1"/>
  <c r="E50" i="2"/>
  <c r="D49" i="2"/>
  <c r="G49" i="2"/>
  <c r="AQ87" i="5"/>
  <c r="AQ77" i="5"/>
  <c r="AQ59" i="5"/>
  <c r="AQ98" i="5"/>
  <c r="AQ61" i="5"/>
  <c r="AQ76" i="5"/>
  <c r="AQ93" i="5"/>
  <c r="AQ75" i="5"/>
  <c r="AQ67" i="5"/>
  <c r="AQ58" i="5"/>
  <c r="AQ53" i="5"/>
  <c r="AQ66" i="5"/>
  <c r="AQ55" i="5"/>
  <c r="AQ46" i="5"/>
  <c r="AQ42" i="5"/>
  <c r="AQ99" i="5"/>
  <c r="AQ50" i="5"/>
  <c r="AQ43" i="5"/>
  <c r="AQ41" i="5"/>
  <c r="AQ40" i="5"/>
  <c r="AQ51" i="5"/>
  <c r="AQ49" i="5"/>
  <c r="AQ92" i="5"/>
  <c r="AQ47" i="5"/>
  <c r="AQ100" i="5"/>
  <c r="AQ45" i="5"/>
  <c r="AQ44" i="5"/>
  <c r="AQ74" i="5"/>
  <c r="AQ73" i="5"/>
  <c r="AQ29" i="5"/>
  <c r="AQ57" i="5"/>
  <c r="AQ48" i="5"/>
  <c r="AQ60" i="5"/>
  <c r="AQ56" i="5"/>
  <c r="AQ82" i="5"/>
  <c r="AQ84" i="5" s="1"/>
  <c r="AQ14" i="1" s="1"/>
  <c r="AQ54" i="5"/>
  <c r="AQ31" i="5"/>
  <c r="AQ35" i="5"/>
  <c r="AQ27" i="5"/>
  <c r="AQ34" i="5"/>
  <c r="AQ23" i="5"/>
  <c r="AQ36" i="5"/>
  <c r="AQ32" i="5"/>
  <c r="AQ38" i="5"/>
  <c r="AQ52" i="5"/>
  <c r="AQ25" i="5"/>
  <c r="AQ30" i="5"/>
  <c r="AQ22" i="5"/>
  <c r="AQ37" i="5"/>
  <c r="AQ21" i="5"/>
  <c r="AQ24" i="5"/>
  <c r="AQ28" i="5"/>
  <c r="AQ33" i="5"/>
  <c r="AQ26" i="5"/>
  <c r="AR39" i="5"/>
  <c r="AM30" i="1"/>
  <c r="N38" i="2"/>
  <c r="O37" i="2"/>
  <c r="AP102" i="5"/>
  <c r="AP17" i="1" s="1"/>
  <c r="AN20" i="1"/>
  <c r="AO104" i="5"/>
  <c r="AO17" i="1"/>
  <c r="AQ36" i="1"/>
  <c r="AP35" i="1"/>
  <c r="AR3" i="3"/>
  <c r="AS5" i="3"/>
  <c r="AP69" i="5"/>
  <c r="AP35" i="4" s="1"/>
  <c r="AP37" i="4" s="1"/>
  <c r="AP95" i="5"/>
  <c r="AP16" i="1" s="1"/>
  <c r="AO11" i="1"/>
  <c r="AP79" i="5"/>
  <c r="AP45" i="4" s="1"/>
  <c r="AP47" i="4" s="1"/>
  <c r="AP63" i="5"/>
  <c r="AQ89" i="5"/>
  <c r="AQ62" i="4" s="1"/>
  <c r="AQ64" i="4" s="1"/>
  <c r="AR5" i="5"/>
  <c r="AQ3" i="5"/>
  <c r="AS6" i="4"/>
  <c r="AR4" i="4"/>
  <c r="AS5" i="1"/>
  <c r="AR3" i="1"/>
  <c r="AP81" i="4" l="1"/>
  <c r="AQ102" i="3"/>
  <c r="AP34" i="1"/>
  <c r="AQ15" i="1"/>
  <c r="AO32" i="1"/>
  <c r="J51" i="2"/>
  <c r="I50" i="2"/>
  <c r="L50" i="2"/>
  <c r="AM42" i="1"/>
  <c r="AN42" i="1"/>
  <c r="AO42" i="1"/>
  <c r="AP42" i="1"/>
  <c r="AP13" i="1"/>
  <c r="AP32" i="1"/>
  <c r="AP12" i="1"/>
  <c r="AP31" i="1"/>
  <c r="E51" i="2"/>
  <c r="D50" i="2"/>
  <c r="G50" i="2"/>
  <c r="AM41" i="1"/>
  <c r="AN41" i="1"/>
  <c r="AO41" i="1"/>
  <c r="AP41" i="1"/>
  <c r="AR98" i="5"/>
  <c r="AR61" i="5"/>
  <c r="AR76" i="5"/>
  <c r="AR56" i="5"/>
  <c r="AR77" i="5"/>
  <c r="AR66" i="5"/>
  <c r="AR55" i="5"/>
  <c r="AR93" i="5"/>
  <c r="AR74" i="5"/>
  <c r="AR37" i="5"/>
  <c r="AR35" i="5"/>
  <c r="AR87" i="5"/>
  <c r="AR89" i="5" s="1"/>
  <c r="AR62" i="4" s="1"/>
  <c r="AR64" i="4" s="1"/>
  <c r="AR67" i="5"/>
  <c r="AR52" i="5"/>
  <c r="AR48" i="5"/>
  <c r="AR45" i="5"/>
  <c r="AR58" i="5"/>
  <c r="AR51" i="5"/>
  <c r="AR49" i="5"/>
  <c r="AR92" i="5"/>
  <c r="AR47" i="5"/>
  <c r="AR100" i="5"/>
  <c r="AR44" i="5"/>
  <c r="AR75" i="5"/>
  <c r="AR59" i="5"/>
  <c r="AR73" i="5"/>
  <c r="AR42" i="5"/>
  <c r="AR53" i="5"/>
  <c r="AR31" i="5"/>
  <c r="AR22" i="5"/>
  <c r="AR41" i="5"/>
  <c r="AR82" i="5"/>
  <c r="AR84" i="5" s="1"/>
  <c r="AR14" i="1" s="1"/>
  <c r="AR60" i="5"/>
  <c r="AR36" i="5"/>
  <c r="AR34" i="5"/>
  <c r="AR99" i="5"/>
  <c r="AR40" i="5"/>
  <c r="AR27" i="5"/>
  <c r="AR46" i="5"/>
  <c r="AR30" i="5"/>
  <c r="AR28" i="5"/>
  <c r="AR25" i="5"/>
  <c r="AR21" i="5"/>
  <c r="AR50" i="5"/>
  <c r="AR57" i="5"/>
  <c r="AR26" i="5"/>
  <c r="AR54" i="5"/>
  <c r="AR43" i="5"/>
  <c r="AR24" i="5"/>
  <c r="AR32" i="5"/>
  <c r="AR33" i="5"/>
  <c r="AR38" i="5"/>
  <c r="AR29" i="5"/>
  <c r="AR23" i="5"/>
  <c r="AN30" i="1"/>
  <c r="N39" i="2"/>
  <c r="O38" i="2"/>
  <c r="AQ102" i="5"/>
  <c r="AQ17" i="1" s="1"/>
  <c r="AO20" i="1"/>
  <c r="AQ35" i="1"/>
  <c r="AP104" i="5"/>
  <c r="AR36" i="1"/>
  <c r="AT5" i="3"/>
  <c r="AS3" i="3"/>
  <c r="AQ95" i="5"/>
  <c r="AQ16" i="1" s="1"/>
  <c r="AQ69" i="5"/>
  <c r="AQ35" i="4" s="1"/>
  <c r="AQ37" i="4" s="1"/>
  <c r="AR33" i="1"/>
  <c r="AP11" i="1"/>
  <c r="AQ63" i="5"/>
  <c r="AQ79" i="5"/>
  <c r="AQ45" i="4" s="1"/>
  <c r="AQ47" i="4" s="1"/>
  <c r="AQ81" i="4" s="1"/>
  <c r="AS5" i="5"/>
  <c r="AR3" i="5"/>
  <c r="AT6" i="4"/>
  <c r="AS4" i="4"/>
  <c r="AT5" i="1"/>
  <c r="AS3" i="1"/>
  <c r="AR102" i="3" l="1"/>
  <c r="AQ42" i="1"/>
  <c r="AQ34" i="1"/>
  <c r="AR15" i="1"/>
  <c r="AP20" i="1"/>
  <c r="J52" i="2"/>
  <c r="I51" i="2"/>
  <c r="L51" i="2"/>
  <c r="AQ13" i="1"/>
  <c r="AQ12" i="1"/>
  <c r="AQ31" i="1"/>
  <c r="AQ41" i="1"/>
  <c r="E52" i="2"/>
  <c r="D51" i="2"/>
  <c r="G51" i="2"/>
  <c r="AS76" i="5"/>
  <c r="AS93" i="5"/>
  <c r="AS75" i="5"/>
  <c r="AS67" i="5"/>
  <c r="AS58" i="5"/>
  <c r="AS100" i="5"/>
  <c r="AS92" i="5"/>
  <c r="AS74" i="5"/>
  <c r="AS60" i="5"/>
  <c r="AS99" i="5"/>
  <c r="AS50" i="5"/>
  <c r="AS82" i="5"/>
  <c r="AS84" i="5" s="1"/>
  <c r="AS59" i="5"/>
  <c r="AS47" i="5"/>
  <c r="AS44" i="5"/>
  <c r="AS45" i="5"/>
  <c r="AS54" i="5"/>
  <c r="AS66" i="5"/>
  <c r="AS87" i="5"/>
  <c r="AS89" i="5" s="1"/>
  <c r="AS62" i="4" s="1"/>
  <c r="AS64" i="4" s="1"/>
  <c r="AS53" i="5"/>
  <c r="AS49" i="5"/>
  <c r="AS57" i="5"/>
  <c r="AS48" i="5"/>
  <c r="AS46" i="5"/>
  <c r="AS51" i="5"/>
  <c r="AS77" i="5"/>
  <c r="AS56" i="5"/>
  <c r="AS36" i="5"/>
  <c r="AS34" i="5"/>
  <c r="AS35" i="5"/>
  <c r="AS33" i="5"/>
  <c r="AS73" i="5"/>
  <c r="AS30" i="5"/>
  <c r="AS28" i="5"/>
  <c r="AS25" i="5"/>
  <c r="AS21" i="5"/>
  <c r="AS24" i="5"/>
  <c r="AS55" i="5"/>
  <c r="AS38" i="5"/>
  <c r="AS29" i="5"/>
  <c r="AS98" i="5"/>
  <c r="AS43" i="5"/>
  <c r="AS37" i="5"/>
  <c r="AS52" i="5"/>
  <c r="AS22" i="5"/>
  <c r="AS31" i="5"/>
  <c r="AS27" i="5"/>
  <c r="AS32" i="5"/>
  <c r="AS42" i="5"/>
  <c r="AS41" i="5"/>
  <c r="AS61" i="5"/>
  <c r="AS26" i="5"/>
  <c r="AS40" i="5"/>
  <c r="AS23" i="5"/>
  <c r="AS39" i="5"/>
  <c r="AT39" i="5" s="1"/>
  <c r="AO30" i="1"/>
  <c r="N40" i="2"/>
  <c r="O39" i="2"/>
  <c r="AR102" i="5"/>
  <c r="AR17" i="1" s="1"/>
  <c r="AQ104" i="5"/>
  <c r="AR35" i="1"/>
  <c r="AU5" i="3"/>
  <c r="AT3" i="3"/>
  <c r="AR95" i="5"/>
  <c r="AR16" i="1" s="1"/>
  <c r="AQ11" i="1"/>
  <c r="AR79" i="5"/>
  <c r="AR45" i="4" s="1"/>
  <c r="AR47" i="4" s="1"/>
  <c r="AR63" i="5"/>
  <c r="AR69" i="5"/>
  <c r="AR35" i="4" s="1"/>
  <c r="AR37" i="4" s="1"/>
  <c r="AT5" i="5"/>
  <c r="AS3" i="5"/>
  <c r="AU6" i="4"/>
  <c r="AT4" i="4"/>
  <c r="AU5" i="1"/>
  <c r="AT3" i="1"/>
  <c r="AR81" i="4" l="1"/>
  <c r="AS102" i="3"/>
  <c r="AR34" i="1"/>
  <c r="J53" i="2"/>
  <c r="I52" i="2"/>
  <c r="L52" i="2"/>
  <c r="AR42" i="1"/>
  <c r="AS42" i="1"/>
  <c r="AR12" i="1"/>
  <c r="AR31" i="1"/>
  <c r="AR13" i="1"/>
  <c r="AQ20" i="1"/>
  <c r="AQ32" i="1"/>
  <c r="N39" i="17"/>
  <c r="E53" i="2"/>
  <c r="D52" i="2"/>
  <c r="G52" i="2"/>
  <c r="AR41" i="1"/>
  <c r="AU36" i="1"/>
  <c r="AT93" i="5"/>
  <c r="AT75" i="5"/>
  <c r="AT67" i="5"/>
  <c r="AT58" i="5"/>
  <c r="AT100" i="5"/>
  <c r="AT92" i="5"/>
  <c r="AT74" i="5"/>
  <c r="AT60" i="5"/>
  <c r="AT57" i="5"/>
  <c r="AT99" i="5"/>
  <c r="AT50" i="5"/>
  <c r="AT87" i="5"/>
  <c r="AT61" i="5"/>
  <c r="AT52" i="5"/>
  <c r="AT48" i="5"/>
  <c r="AT45" i="5"/>
  <c r="AT82" i="5"/>
  <c r="AT84" i="5" s="1"/>
  <c r="AT76" i="5"/>
  <c r="AT59" i="5"/>
  <c r="AT54" i="5"/>
  <c r="AT77" i="5"/>
  <c r="AT44" i="5"/>
  <c r="AT56" i="5"/>
  <c r="AT53" i="5"/>
  <c r="AT46" i="5"/>
  <c r="AT26" i="5"/>
  <c r="AT73" i="5"/>
  <c r="AT35" i="5"/>
  <c r="AT41" i="5"/>
  <c r="AT32" i="5"/>
  <c r="AT55" i="5"/>
  <c r="AT66" i="5"/>
  <c r="AT38" i="5"/>
  <c r="AT29" i="5"/>
  <c r="AT24" i="5"/>
  <c r="AT23" i="5"/>
  <c r="AT22" i="5"/>
  <c r="AT49" i="5"/>
  <c r="AT43" i="5"/>
  <c r="AT37" i="5"/>
  <c r="AT47" i="5"/>
  <c r="AT40" i="5"/>
  <c r="AT31" i="5"/>
  <c r="AT27" i="5"/>
  <c r="AT98" i="5"/>
  <c r="AT25" i="5"/>
  <c r="AT30" i="5"/>
  <c r="AT34" i="5"/>
  <c r="AT21" i="5"/>
  <c r="AT42" i="5"/>
  <c r="AT51" i="5"/>
  <c r="AT33" i="5"/>
  <c r="AT28" i="5"/>
  <c r="AT36" i="5"/>
  <c r="AP30" i="1"/>
  <c r="AT36" i="1"/>
  <c r="AS36" i="1"/>
  <c r="N40" i="17"/>
  <c r="AS33" i="1"/>
  <c r="N37" i="17"/>
  <c r="N41" i="2"/>
  <c r="O40" i="2"/>
  <c r="AS34" i="1"/>
  <c r="N38" i="17"/>
  <c r="AS15" i="1"/>
  <c r="N16" i="17"/>
  <c r="AS102" i="5"/>
  <c r="N18" i="17" s="1"/>
  <c r="AS14" i="1"/>
  <c r="N15" i="17"/>
  <c r="AR104" i="5"/>
  <c r="AS35" i="1"/>
  <c r="AV5" i="3"/>
  <c r="AU3" i="3"/>
  <c r="AS69" i="5"/>
  <c r="AS95" i="5"/>
  <c r="AS79" i="5"/>
  <c r="AR11" i="1"/>
  <c r="AR20" i="1" s="1"/>
  <c r="AS63" i="5"/>
  <c r="AT89" i="5"/>
  <c r="AT62" i="4" s="1"/>
  <c r="AT64" i="4" s="1"/>
  <c r="AU5" i="5"/>
  <c r="AT3" i="5"/>
  <c r="AU4" i="4"/>
  <c r="AV6" i="4"/>
  <c r="AU3" i="1"/>
  <c r="AV5" i="1"/>
  <c r="AS45" i="4" l="1"/>
  <c r="AS47" i="4" s="1"/>
  <c r="AS35" i="4"/>
  <c r="AS37" i="4" s="1"/>
  <c r="AT102" i="3"/>
  <c r="AQ30" i="1"/>
  <c r="AR32" i="1"/>
  <c r="N36" i="17"/>
  <c r="J54" i="2"/>
  <c r="I53" i="2"/>
  <c r="L53" i="2"/>
  <c r="E54" i="2"/>
  <c r="D53" i="2"/>
  <c r="G53" i="2"/>
  <c r="AS41" i="1"/>
  <c r="AU93" i="5"/>
  <c r="AU75" i="5"/>
  <c r="AU67" i="5"/>
  <c r="AU58" i="5"/>
  <c r="AU73" i="5"/>
  <c r="AU99" i="5"/>
  <c r="AU87" i="5"/>
  <c r="AU89" i="5" s="1"/>
  <c r="AU62" i="4" s="1"/>
  <c r="AU64" i="4" s="1"/>
  <c r="AU74" i="5"/>
  <c r="AU61" i="5"/>
  <c r="AU52" i="5"/>
  <c r="AU54" i="5"/>
  <c r="AU51" i="5"/>
  <c r="AU43" i="5"/>
  <c r="AU56" i="5"/>
  <c r="AU66" i="5"/>
  <c r="AU92" i="5"/>
  <c r="AU38" i="5"/>
  <c r="AU100" i="5"/>
  <c r="AU45" i="5"/>
  <c r="AU59" i="5"/>
  <c r="AU55" i="5"/>
  <c r="AU48" i="5"/>
  <c r="AU57" i="5"/>
  <c r="AU44" i="5"/>
  <c r="AU41" i="5"/>
  <c r="AU28" i="5"/>
  <c r="AU24" i="5"/>
  <c r="AU21" i="5"/>
  <c r="AU53" i="5"/>
  <c r="AU33" i="5"/>
  <c r="AU76" i="5"/>
  <c r="AU82" i="5"/>
  <c r="AU84" i="5" s="1"/>
  <c r="AU14" i="1" s="1"/>
  <c r="AU49" i="5"/>
  <c r="AU46" i="5"/>
  <c r="AU35" i="5"/>
  <c r="AU23" i="5"/>
  <c r="AU22" i="5"/>
  <c r="AU42" i="5"/>
  <c r="AU98" i="5"/>
  <c r="AU77" i="5"/>
  <c r="AU30" i="5"/>
  <c r="AU25" i="5"/>
  <c r="AU50" i="5"/>
  <c r="AU47" i="5"/>
  <c r="AU37" i="5"/>
  <c r="AU34" i="5"/>
  <c r="AU31" i="5"/>
  <c r="AU27" i="5"/>
  <c r="AU32" i="5"/>
  <c r="AU26" i="5"/>
  <c r="AU40" i="5"/>
  <c r="AU36" i="5"/>
  <c r="AU29" i="5"/>
  <c r="AU60" i="5"/>
  <c r="AU39" i="5"/>
  <c r="AV39" i="5" s="1"/>
  <c r="N12" i="17"/>
  <c r="AS17" i="1"/>
  <c r="AS12" i="1"/>
  <c r="N13" i="17"/>
  <c r="AT33" i="1"/>
  <c r="N42" i="2"/>
  <c r="O41" i="2"/>
  <c r="AT34" i="1"/>
  <c r="AT15" i="1"/>
  <c r="AS16" i="1"/>
  <c r="N17" i="17"/>
  <c r="AT14" i="1"/>
  <c r="AS13" i="1"/>
  <c r="N14" i="17"/>
  <c r="AS104" i="5"/>
  <c r="AT35" i="1"/>
  <c r="AW5" i="3"/>
  <c r="AV3" i="3"/>
  <c r="AT102" i="5"/>
  <c r="AU33" i="1"/>
  <c r="AT95" i="5"/>
  <c r="AS11" i="1"/>
  <c r="AT79" i="5"/>
  <c r="AT63" i="5"/>
  <c r="AT69" i="5"/>
  <c r="AU3" i="5"/>
  <c r="AV5" i="5"/>
  <c r="AV4" i="4"/>
  <c r="AW6" i="4"/>
  <c r="AW5" i="1"/>
  <c r="AV3" i="1"/>
  <c r="AT35" i="4" l="1"/>
  <c r="AT37" i="4" s="1"/>
  <c r="AT31" i="1" s="1"/>
  <c r="AT45" i="4"/>
  <c r="AT47" i="4" s="1"/>
  <c r="N35" i="17"/>
  <c r="AS31" i="1"/>
  <c r="AS81" i="4"/>
  <c r="AS32" i="1"/>
  <c r="AU102" i="3"/>
  <c r="I54" i="2"/>
  <c r="L54" i="2"/>
  <c r="AV42" i="1" s="1"/>
  <c r="AT42" i="1"/>
  <c r="AU15" i="1"/>
  <c r="AT41" i="1"/>
  <c r="E55" i="2"/>
  <c r="D54" i="2"/>
  <c r="G54" i="2"/>
  <c r="AW41" i="1" s="1"/>
  <c r="AV100" i="5"/>
  <c r="AV92" i="5"/>
  <c r="AV74" i="5"/>
  <c r="AV60" i="5"/>
  <c r="AV57" i="5"/>
  <c r="AV73" i="5"/>
  <c r="AV99" i="5"/>
  <c r="AV82" i="5"/>
  <c r="AV84" i="5" s="1"/>
  <c r="AV14" i="1" s="1"/>
  <c r="AV87" i="5"/>
  <c r="AV89" i="5" s="1"/>
  <c r="AV62" i="4" s="1"/>
  <c r="AV64" i="4" s="1"/>
  <c r="AV93" i="5"/>
  <c r="AV76" i="5"/>
  <c r="AV59" i="5"/>
  <c r="AV41" i="5"/>
  <c r="AV34" i="5"/>
  <c r="AV56" i="5"/>
  <c r="AV67" i="5"/>
  <c r="AV45" i="5"/>
  <c r="AV75" i="5"/>
  <c r="AV55" i="5"/>
  <c r="AV54" i="5"/>
  <c r="AV48" i="5"/>
  <c r="AV58" i="5"/>
  <c r="AV52" i="5"/>
  <c r="AV40" i="5"/>
  <c r="AV38" i="5"/>
  <c r="AV37" i="5"/>
  <c r="AV98" i="5"/>
  <c r="AV66" i="5"/>
  <c r="AV53" i="5"/>
  <c r="AV33" i="5"/>
  <c r="AV32" i="5"/>
  <c r="AV49" i="5"/>
  <c r="AV61" i="5"/>
  <c r="AV42" i="5"/>
  <c r="AV51" i="5"/>
  <c r="AV29" i="5"/>
  <c r="AV28" i="5"/>
  <c r="AV21" i="5"/>
  <c r="AV50" i="5"/>
  <c r="AV30" i="5"/>
  <c r="AV22" i="5"/>
  <c r="AV47" i="5"/>
  <c r="AV31" i="5"/>
  <c r="AV27" i="5"/>
  <c r="AV43" i="5"/>
  <c r="AV24" i="5"/>
  <c r="AV77" i="5"/>
  <c r="AV26" i="5"/>
  <c r="AV44" i="5"/>
  <c r="AV36" i="5"/>
  <c r="AV25" i="5"/>
  <c r="AV46" i="5"/>
  <c r="AV35" i="5"/>
  <c r="AV23" i="5"/>
  <c r="AR30" i="1"/>
  <c r="AT12" i="1"/>
  <c r="N43" i="2"/>
  <c r="O42" i="2"/>
  <c r="N21" i="17"/>
  <c r="AT16" i="1"/>
  <c r="AT13" i="1"/>
  <c r="AS20" i="1"/>
  <c r="AT104" i="5"/>
  <c r="AT17" i="1"/>
  <c r="AU35" i="1"/>
  <c r="AU102" i="5"/>
  <c r="AX5" i="3"/>
  <c r="AW3" i="3"/>
  <c r="AV33" i="1"/>
  <c r="AU95" i="5"/>
  <c r="AU16" i="1" s="1"/>
  <c r="AU69" i="5"/>
  <c r="AU35" i="4" s="1"/>
  <c r="AU37" i="4" s="1"/>
  <c r="AT11" i="1"/>
  <c r="AU79" i="5"/>
  <c r="AU45" i="4" s="1"/>
  <c r="AU47" i="4" s="1"/>
  <c r="AU81" i="4" s="1"/>
  <c r="AU63" i="5"/>
  <c r="AW5" i="5"/>
  <c r="AV3" i="5"/>
  <c r="AW4" i="4"/>
  <c r="AX6" i="4"/>
  <c r="AW42" i="1"/>
  <c r="AW3" i="1"/>
  <c r="AX5" i="1"/>
  <c r="AT81" i="4" l="1"/>
  <c r="AT32" i="1"/>
  <c r="AV102" i="3"/>
  <c r="AU42" i="1"/>
  <c r="AU34" i="1"/>
  <c r="AU12" i="1"/>
  <c r="AU31" i="1"/>
  <c r="AU13" i="1"/>
  <c r="AU32" i="1"/>
  <c r="AV15" i="1"/>
  <c r="N34" i="17"/>
  <c r="AU41" i="1"/>
  <c r="AV41" i="1"/>
  <c r="E56" i="2"/>
  <c r="D55" i="2"/>
  <c r="AW100" i="5"/>
  <c r="AW92" i="5"/>
  <c r="AW74" i="5"/>
  <c r="AW60" i="5"/>
  <c r="AW99" i="5"/>
  <c r="AW82" i="5"/>
  <c r="AW84" i="5" s="1"/>
  <c r="AW14" i="1" s="1"/>
  <c r="AW66" i="5"/>
  <c r="AW93" i="5"/>
  <c r="AW76" i="5"/>
  <c r="AW59" i="5"/>
  <c r="AW67" i="5"/>
  <c r="AW54" i="5"/>
  <c r="AW51" i="5"/>
  <c r="AW43" i="5"/>
  <c r="AW38" i="5"/>
  <c r="AW47" i="5"/>
  <c r="AW98" i="5"/>
  <c r="AW73" i="5"/>
  <c r="AW57" i="5"/>
  <c r="AW75" i="5"/>
  <c r="AW55" i="5"/>
  <c r="AW48" i="5"/>
  <c r="AW56" i="5"/>
  <c r="AW53" i="5"/>
  <c r="AW50" i="5"/>
  <c r="AW87" i="5"/>
  <c r="AW58" i="5"/>
  <c r="AW52" i="5"/>
  <c r="AW41" i="5"/>
  <c r="AW32" i="5"/>
  <c r="AW45" i="5"/>
  <c r="AW61" i="5"/>
  <c r="AW49" i="5"/>
  <c r="AW31" i="5"/>
  <c r="AW27" i="5"/>
  <c r="AW34" i="5"/>
  <c r="AW77" i="5"/>
  <c r="AW46" i="5"/>
  <c r="AW35" i="5"/>
  <c r="AW24" i="5"/>
  <c r="AW23" i="5"/>
  <c r="AW22" i="5"/>
  <c r="AW37" i="5"/>
  <c r="AW21" i="5"/>
  <c r="AW42" i="5"/>
  <c r="AW26" i="5"/>
  <c r="AW44" i="5"/>
  <c r="AW36" i="5"/>
  <c r="AW40" i="5"/>
  <c r="AW33" i="5"/>
  <c r="AW28" i="5"/>
  <c r="AW25" i="5"/>
  <c r="AW30" i="5"/>
  <c r="AW29" i="5"/>
  <c r="AW39" i="5"/>
  <c r="AS30" i="1"/>
  <c r="AT20" i="1"/>
  <c r="AV36" i="1"/>
  <c r="N44" i="2"/>
  <c r="O43" i="2"/>
  <c r="AV34" i="1"/>
  <c r="AU104" i="5"/>
  <c r="AU17" i="1"/>
  <c r="AV35" i="1"/>
  <c r="AW36" i="1"/>
  <c r="AV102" i="5"/>
  <c r="AX3" i="3"/>
  <c r="AY5" i="3"/>
  <c r="AV69" i="5"/>
  <c r="AV35" i="4" s="1"/>
  <c r="AV37" i="4" s="1"/>
  <c r="AV95" i="5"/>
  <c r="AV16" i="1" s="1"/>
  <c r="AW33" i="1"/>
  <c r="AU11" i="1"/>
  <c r="AV63" i="5"/>
  <c r="AV79" i="5"/>
  <c r="AV45" i="4" s="1"/>
  <c r="AV47" i="4" s="1"/>
  <c r="AW89" i="5"/>
  <c r="AW62" i="4" s="1"/>
  <c r="AW64" i="4" s="1"/>
  <c r="AW3" i="5"/>
  <c r="AX5" i="5"/>
  <c r="AY6" i="4"/>
  <c r="AX4" i="4"/>
  <c r="AX41" i="1"/>
  <c r="AX42" i="1"/>
  <c r="AY5" i="1"/>
  <c r="AX3" i="1"/>
  <c r="AV81" i="4" l="1"/>
  <c r="AW102" i="3"/>
  <c r="AT30" i="1"/>
  <c r="AV12" i="1"/>
  <c r="AV31" i="1"/>
  <c r="AV13" i="1"/>
  <c r="AW15" i="1"/>
  <c r="E57" i="2"/>
  <c r="D56" i="2"/>
  <c r="AX39" i="5"/>
  <c r="AX100" i="5"/>
  <c r="AX92" i="5"/>
  <c r="AX74" i="5"/>
  <c r="AX60" i="5"/>
  <c r="AX73" i="5"/>
  <c r="AX66" i="5"/>
  <c r="AX87" i="5"/>
  <c r="AX89" i="5" s="1"/>
  <c r="AX62" i="4" s="1"/>
  <c r="AX64" i="4" s="1"/>
  <c r="AX77" i="5"/>
  <c r="AX59" i="5"/>
  <c r="AX76" i="5"/>
  <c r="AX67" i="5"/>
  <c r="AX54" i="5"/>
  <c r="AX51" i="5"/>
  <c r="AX82" i="5"/>
  <c r="AX84" i="5" s="1"/>
  <c r="AX14" i="1" s="1"/>
  <c r="AX56" i="5"/>
  <c r="AX98" i="5"/>
  <c r="AX57" i="5"/>
  <c r="AX49" i="5"/>
  <c r="AX75" i="5"/>
  <c r="AX55" i="5"/>
  <c r="AX48" i="5"/>
  <c r="AX53" i="5"/>
  <c r="AX50" i="5"/>
  <c r="AX46" i="5"/>
  <c r="AX52" i="5"/>
  <c r="AX30" i="5"/>
  <c r="AX27" i="5"/>
  <c r="AX61" i="5"/>
  <c r="AX36" i="5"/>
  <c r="AX33" i="5"/>
  <c r="AX93" i="5"/>
  <c r="AX32" i="5"/>
  <c r="AX99" i="5"/>
  <c r="AX58" i="5"/>
  <c r="AX44" i="5"/>
  <c r="AX34" i="5"/>
  <c r="AX37" i="5"/>
  <c r="AX26" i="5"/>
  <c r="AX42" i="5"/>
  <c r="AX41" i="5"/>
  <c r="AX47" i="5"/>
  <c r="AX31" i="5"/>
  <c r="AX21" i="5"/>
  <c r="AX43" i="5"/>
  <c r="AX24" i="5"/>
  <c r="AX40" i="5"/>
  <c r="AX28" i="5"/>
  <c r="AX45" i="5"/>
  <c r="AX23" i="5"/>
  <c r="AX25" i="5"/>
  <c r="AX38" i="5"/>
  <c r="AX22" i="5"/>
  <c r="AX35" i="5"/>
  <c r="AX29" i="5"/>
  <c r="AU20" i="1"/>
  <c r="N45" i="2"/>
  <c r="O44" i="2"/>
  <c r="AW102" i="5"/>
  <c r="AW17" i="1" s="1"/>
  <c r="AW69" i="5"/>
  <c r="AW35" i="4" s="1"/>
  <c r="AW37" i="4" s="1"/>
  <c r="AX36" i="1"/>
  <c r="AW35" i="1"/>
  <c r="AV104" i="5"/>
  <c r="AV17" i="1"/>
  <c r="AY3" i="3"/>
  <c r="AZ5" i="3"/>
  <c r="AW95" i="5"/>
  <c r="AW16" i="1" s="1"/>
  <c r="AX33" i="1"/>
  <c r="AV11" i="1"/>
  <c r="AW63" i="5"/>
  <c r="AW79" i="5"/>
  <c r="AY5" i="5"/>
  <c r="AX3" i="5"/>
  <c r="AZ6" i="4"/>
  <c r="AY4" i="4"/>
  <c r="AY41" i="1"/>
  <c r="AY42" i="1"/>
  <c r="AZ5" i="1"/>
  <c r="AY3" i="1"/>
  <c r="AW45" i="4" l="1"/>
  <c r="AW47" i="4" s="1"/>
  <c r="AX102" i="3"/>
  <c r="AW34" i="1"/>
  <c r="AW12" i="1"/>
  <c r="AW31" i="1"/>
  <c r="AV32" i="1"/>
  <c r="AX15" i="1"/>
  <c r="E58" i="2"/>
  <c r="D57" i="2"/>
  <c r="AY36" i="1"/>
  <c r="AY73" i="5"/>
  <c r="AY99" i="5"/>
  <c r="AY82" i="5"/>
  <c r="AY84" i="5" s="1"/>
  <c r="AY14" i="1" s="1"/>
  <c r="AY87" i="5"/>
  <c r="AY89" i="5" s="1"/>
  <c r="AY62" i="4" s="1"/>
  <c r="AY64" i="4" s="1"/>
  <c r="AY77" i="5"/>
  <c r="AY59" i="5"/>
  <c r="AY98" i="5"/>
  <c r="AY61" i="5"/>
  <c r="AY74" i="5"/>
  <c r="AY56" i="5"/>
  <c r="AY47" i="5"/>
  <c r="AY36" i="5"/>
  <c r="AY92" i="5"/>
  <c r="AY75" i="5"/>
  <c r="AY93" i="5"/>
  <c r="AY100" i="5"/>
  <c r="AY54" i="5"/>
  <c r="AY53" i="5"/>
  <c r="AY50" i="5"/>
  <c r="AY46" i="5"/>
  <c r="AY57" i="5"/>
  <c r="AY48" i="5"/>
  <c r="AY51" i="5"/>
  <c r="AY40" i="5"/>
  <c r="AY37" i="5"/>
  <c r="AY35" i="5"/>
  <c r="AY34" i="5"/>
  <c r="AY76" i="5"/>
  <c r="AY60" i="5"/>
  <c r="AY58" i="5"/>
  <c r="AY49" i="5"/>
  <c r="AY41" i="5"/>
  <c r="AY31" i="5"/>
  <c r="AY55" i="5"/>
  <c r="AY45" i="5"/>
  <c r="AY43" i="5"/>
  <c r="AY30" i="5"/>
  <c r="AY29" i="5"/>
  <c r="AY28" i="5"/>
  <c r="AY66" i="5"/>
  <c r="AY26" i="5"/>
  <c r="AY67" i="5"/>
  <c r="AY52" i="5"/>
  <c r="AY33" i="5"/>
  <c r="AY38" i="5"/>
  <c r="AY27" i="5"/>
  <c r="AY21" i="5"/>
  <c r="AY24" i="5"/>
  <c r="AY42" i="5"/>
  <c r="AY32" i="5"/>
  <c r="AY44" i="5"/>
  <c r="AY23" i="5"/>
  <c r="AY25" i="5"/>
  <c r="AY22" i="5"/>
  <c r="AY39" i="5"/>
  <c r="AZ39" i="5" s="1"/>
  <c r="AU30" i="1"/>
  <c r="N46" i="2"/>
  <c r="O45" i="2"/>
  <c r="AX102" i="5"/>
  <c r="AX17" i="1" s="1"/>
  <c r="AW13" i="1"/>
  <c r="AW104" i="5"/>
  <c r="AX35" i="1"/>
  <c r="BA5" i="3"/>
  <c r="AZ3" i="3"/>
  <c r="AV20" i="1"/>
  <c r="AX95" i="5"/>
  <c r="AX16" i="1" s="1"/>
  <c r="AX69" i="5"/>
  <c r="AX35" i="4" s="1"/>
  <c r="AX37" i="4" s="1"/>
  <c r="AY33" i="1"/>
  <c r="AW11" i="1"/>
  <c r="AX79" i="5"/>
  <c r="AX45" i="4" s="1"/>
  <c r="AX47" i="4" s="1"/>
  <c r="AX81" i="4" s="1"/>
  <c r="AX63" i="5"/>
  <c r="AZ5" i="5"/>
  <c r="AY3" i="5"/>
  <c r="BA6" i="4"/>
  <c r="AZ4" i="4"/>
  <c r="AZ41" i="1"/>
  <c r="AZ42" i="1"/>
  <c r="AZ3" i="1"/>
  <c r="BA5" i="1"/>
  <c r="AW81" i="4" l="1"/>
  <c r="AW32" i="1"/>
  <c r="AY102" i="3"/>
  <c r="AX34" i="1"/>
  <c r="AX12" i="1"/>
  <c r="AX31" i="1"/>
  <c r="AY15" i="1"/>
  <c r="AX13" i="1"/>
  <c r="E59" i="2"/>
  <c r="D58" i="2"/>
  <c r="AZ73" i="5"/>
  <c r="AZ99" i="5"/>
  <c r="AZ82" i="5"/>
  <c r="AZ84" i="5" s="1"/>
  <c r="AZ14" i="1" s="1"/>
  <c r="AZ66" i="5"/>
  <c r="AZ98" i="5"/>
  <c r="AZ61" i="5"/>
  <c r="AZ76" i="5"/>
  <c r="AZ57" i="5"/>
  <c r="AZ49" i="5"/>
  <c r="AZ40" i="5"/>
  <c r="AZ92" i="5"/>
  <c r="AZ75" i="5"/>
  <c r="AZ53" i="5"/>
  <c r="AZ44" i="5"/>
  <c r="AZ100" i="5"/>
  <c r="AZ55" i="5"/>
  <c r="AZ87" i="5"/>
  <c r="AZ89" i="5" s="1"/>
  <c r="AZ62" i="4" s="1"/>
  <c r="AZ64" i="4" s="1"/>
  <c r="AZ54" i="5"/>
  <c r="AZ50" i="5"/>
  <c r="AZ59" i="5"/>
  <c r="AZ56" i="5"/>
  <c r="AZ46" i="5"/>
  <c r="AZ60" i="5"/>
  <c r="AZ74" i="5"/>
  <c r="AZ51" i="5"/>
  <c r="AZ37" i="5"/>
  <c r="AZ45" i="5"/>
  <c r="AZ38" i="5"/>
  <c r="AZ23" i="5"/>
  <c r="AZ93" i="5"/>
  <c r="AZ47" i="5"/>
  <c r="AZ42" i="5"/>
  <c r="AZ77" i="5"/>
  <c r="AZ67" i="5"/>
  <c r="AZ41" i="5"/>
  <c r="AZ31" i="5"/>
  <c r="AZ27" i="5"/>
  <c r="AZ58" i="5"/>
  <c r="AZ52" i="5"/>
  <c r="AZ43" i="5"/>
  <c r="AZ33" i="5"/>
  <c r="AZ36" i="5"/>
  <c r="AZ32" i="5"/>
  <c r="AZ25" i="5"/>
  <c r="AZ21" i="5"/>
  <c r="AZ34" i="5"/>
  <c r="AZ24" i="5"/>
  <c r="AZ26" i="5"/>
  <c r="AZ48" i="5"/>
  <c r="AZ28" i="5"/>
  <c r="AZ29" i="5"/>
  <c r="AZ35" i="5"/>
  <c r="AZ22" i="5"/>
  <c r="AZ30" i="5"/>
  <c r="AV30" i="1"/>
  <c r="AY102" i="5"/>
  <c r="AY17" i="1" s="1"/>
  <c r="N47" i="2"/>
  <c r="O46" i="2"/>
  <c r="AW20" i="1"/>
  <c r="AX104" i="5"/>
  <c r="AY35" i="1"/>
  <c r="BA3" i="3"/>
  <c r="BB5" i="3"/>
  <c r="AZ36" i="1"/>
  <c r="AY95" i="5"/>
  <c r="AY16" i="1" s="1"/>
  <c r="AY69" i="5"/>
  <c r="AY35" i="4" s="1"/>
  <c r="AY37" i="4" s="1"/>
  <c r="AY79" i="5"/>
  <c r="AY45" i="4" s="1"/>
  <c r="AY47" i="4" s="1"/>
  <c r="AY81" i="4" s="1"/>
  <c r="AZ33" i="1"/>
  <c r="AX11" i="1"/>
  <c r="AY63" i="5"/>
  <c r="BA5" i="5"/>
  <c r="AZ3" i="5"/>
  <c r="BB6" i="4"/>
  <c r="BA4" i="4"/>
  <c r="BA41" i="1"/>
  <c r="BA42" i="1"/>
  <c r="BB5" i="1"/>
  <c r="BA3" i="1"/>
  <c r="AX20" i="1" l="1"/>
  <c r="AZ102" i="3"/>
  <c r="AY34" i="1"/>
  <c r="AZ15" i="1"/>
  <c r="AY12" i="1"/>
  <c r="AY31" i="1"/>
  <c r="AY13" i="1"/>
  <c r="AY32" i="1"/>
  <c r="AX32" i="1"/>
  <c r="E60" i="2"/>
  <c r="D59" i="2"/>
  <c r="BA36" i="1"/>
  <c r="BB36" i="1"/>
  <c r="BA99" i="5"/>
  <c r="BA82" i="5"/>
  <c r="BA84" i="5" s="1"/>
  <c r="BA14" i="1" s="1"/>
  <c r="BA66" i="5"/>
  <c r="BA87" i="5"/>
  <c r="BA89" i="5" s="1"/>
  <c r="BA62" i="4" s="1"/>
  <c r="BA64" i="4" s="1"/>
  <c r="BA77" i="5"/>
  <c r="BA59" i="5"/>
  <c r="BA76" i="5"/>
  <c r="BA57" i="5"/>
  <c r="BA49" i="5"/>
  <c r="BA100" i="5"/>
  <c r="BA73" i="5"/>
  <c r="BA55" i="5"/>
  <c r="BA46" i="5"/>
  <c r="BA60" i="5"/>
  <c r="BA58" i="5"/>
  <c r="BA74" i="5"/>
  <c r="BA67" i="5"/>
  <c r="BA56" i="5"/>
  <c r="BA53" i="5"/>
  <c r="BA42" i="5"/>
  <c r="BA52" i="5"/>
  <c r="BA51" i="5"/>
  <c r="BA45" i="5"/>
  <c r="BA40" i="5"/>
  <c r="BA38" i="5"/>
  <c r="BA33" i="5"/>
  <c r="BA25" i="5"/>
  <c r="BA98" i="5"/>
  <c r="BA50" i="5"/>
  <c r="BA43" i="5"/>
  <c r="BA27" i="5"/>
  <c r="BA93" i="5"/>
  <c r="BA44" i="5"/>
  <c r="BA30" i="5"/>
  <c r="BA29" i="5"/>
  <c r="BA28" i="5"/>
  <c r="BA61" i="5"/>
  <c r="BA37" i="5"/>
  <c r="BA36" i="5"/>
  <c r="BA32" i="5"/>
  <c r="BA48" i="5"/>
  <c r="BA21" i="5"/>
  <c r="BA92" i="5"/>
  <c r="BA75" i="5"/>
  <c r="BA54" i="5"/>
  <c r="BA34" i="5"/>
  <c r="BA31" i="5"/>
  <c r="BA24" i="5"/>
  <c r="BA26" i="5"/>
  <c r="BA41" i="5"/>
  <c r="BA23" i="5"/>
  <c r="BA35" i="5"/>
  <c r="BA47" i="5"/>
  <c r="BA22" i="5"/>
  <c r="BA39" i="5"/>
  <c r="BB39" i="5" s="1"/>
  <c r="AW30" i="1"/>
  <c r="N48" i="2"/>
  <c r="O47" i="2"/>
  <c r="AY104" i="5"/>
  <c r="BB3" i="3"/>
  <c r="BC5" i="3"/>
  <c r="AZ35" i="1"/>
  <c r="AZ102" i="5"/>
  <c r="BA33" i="1"/>
  <c r="AZ69" i="5"/>
  <c r="AZ35" i="4" s="1"/>
  <c r="AZ37" i="4" s="1"/>
  <c r="AZ95" i="5"/>
  <c r="AZ16" i="1" s="1"/>
  <c r="AY11" i="1"/>
  <c r="AZ79" i="5"/>
  <c r="AZ45" i="4" s="1"/>
  <c r="AZ47" i="4" s="1"/>
  <c r="AZ81" i="4" s="1"/>
  <c r="AZ63" i="5"/>
  <c r="BA3" i="5"/>
  <c r="BB5" i="5"/>
  <c r="BB4" i="4"/>
  <c r="BC6" i="4"/>
  <c r="BB41" i="1"/>
  <c r="BB42" i="1"/>
  <c r="BC5" i="1"/>
  <c r="BB3" i="1"/>
  <c r="BA102" i="3" l="1"/>
  <c r="AZ34" i="1"/>
  <c r="BA15" i="1"/>
  <c r="AZ12" i="1"/>
  <c r="AZ31" i="1"/>
  <c r="AY20" i="1"/>
  <c r="AZ13" i="1"/>
  <c r="AZ32" i="1"/>
  <c r="E61" i="2"/>
  <c r="D60" i="2"/>
  <c r="BB66" i="5"/>
  <c r="BB87" i="5"/>
  <c r="BB89" i="5" s="1"/>
  <c r="BB62" i="4" s="1"/>
  <c r="BB64" i="4" s="1"/>
  <c r="BB77" i="5"/>
  <c r="BB59" i="5"/>
  <c r="BB98" i="5"/>
  <c r="BB61" i="5"/>
  <c r="BB56" i="5"/>
  <c r="BB93" i="5"/>
  <c r="BB75" i="5"/>
  <c r="BB67" i="5"/>
  <c r="BB58" i="5"/>
  <c r="BB82" i="5"/>
  <c r="BB84" i="5" s="1"/>
  <c r="BB14" i="1" s="1"/>
  <c r="BB92" i="5"/>
  <c r="BB53" i="5"/>
  <c r="BB44" i="5"/>
  <c r="BB60" i="5"/>
  <c r="BB99" i="5"/>
  <c r="BB76" i="5"/>
  <c r="BB46" i="5"/>
  <c r="BB52" i="5"/>
  <c r="BB41" i="5"/>
  <c r="BB40" i="5"/>
  <c r="BB74" i="5"/>
  <c r="BB43" i="5"/>
  <c r="BB100" i="5"/>
  <c r="BB36" i="5"/>
  <c r="BB35" i="5"/>
  <c r="BB34" i="5"/>
  <c r="BB49" i="5"/>
  <c r="BB30" i="5"/>
  <c r="BB29" i="5"/>
  <c r="BB28" i="5"/>
  <c r="BB55" i="5"/>
  <c r="BB73" i="5"/>
  <c r="BB50" i="5"/>
  <c r="BB45" i="5"/>
  <c r="BB26" i="5"/>
  <c r="BB51" i="5"/>
  <c r="BB48" i="5"/>
  <c r="BB25" i="5"/>
  <c r="BB21" i="5"/>
  <c r="BB47" i="5"/>
  <c r="BB31" i="5"/>
  <c r="BB24" i="5"/>
  <c r="BB22" i="5"/>
  <c r="BB37" i="5"/>
  <c r="BB27" i="5"/>
  <c r="BB54" i="5"/>
  <c r="BB42" i="5"/>
  <c r="BB32" i="5"/>
  <c r="BB57" i="5"/>
  <c r="BB23" i="5"/>
  <c r="BB33" i="5"/>
  <c r="BB38" i="5"/>
  <c r="AX30" i="1"/>
  <c r="N49" i="2"/>
  <c r="O48" i="2"/>
  <c r="BC3" i="3"/>
  <c r="BD5" i="3"/>
  <c r="BA102" i="5"/>
  <c r="AZ104" i="5"/>
  <c r="AZ17" i="1"/>
  <c r="BA35" i="1"/>
  <c r="BB33" i="1"/>
  <c r="BA95" i="5"/>
  <c r="BA16" i="1" s="1"/>
  <c r="BA63" i="5"/>
  <c r="AZ11" i="1"/>
  <c r="BA69" i="5"/>
  <c r="BA35" i="4" s="1"/>
  <c r="BA37" i="4" s="1"/>
  <c r="BA79" i="5"/>
  <c r="BA45" i="4" s="1"/>
  <c r="BA47" i="4" s="1"/>
  <c r="BB3" i="5"/>
  <c r="BC5" i="5"/>
  <c r="BD6" i="4"/>
  <c r="BC4" i="4"/>
  <c r="BC41" i="1"/>
  <c r="BC42" i="1"/>
  <c r="BD5" i="1"/>
  <c r="BC3" i="1"/>
  <c r="BA81" i="4" l="1"/>
  <c r="BB102" i="3"/>
  <c r="AY30" i="1"/>
  <c r="BA34" i="1"/>
  <c r="BB15" i="1"/>
  <c r="BA13" i="1"/>
  <c r="BC36" i="1"/>
  <c r="BA12" i="1"/>
  <c r="BA31" i="1"/>
  <c r="E62" i="2"/>
  <c r="D61" i="2"/>
  <c r="BC87" i="5"/>
  <c r="BC89" i="5" s="1"/>
  <c r="BC62" i="4" s="1"/>
  <c r="BC64" i="4" s="1"/>
  <c r="BC77" i="5"/>
  <c r="BC59" i="5"/>
  <c r="BC98" i="5"/>
  <c r="BC61" i="5"/>
  <c r="BC76" i="5"/>
  <c r="BC93" i="5"/>
  <c r="BC75" i="5"/>
  <c r="BC67" i="5"/>
  <c r="BC58" i="5"/>
  <c r="BC82" i="5"/>
  <c r="BC84" i="5" s="1"/>
  <c r="BC14" i="1" s="1"/>
  <c r="BC92" i="5"/>
  <c r="BC53" i="5"/>
  <c r="BC100" i="5"/>
  <c r="BC73" i="5"/>
  <c r="BC55" i="5"/>
  <c r="BC46" i="5"/>
  <c r="BC42" i="5"/>
  <c r="BC50" i="5"/>
  <c r="BC52" i="5"/>
  <c r="BC74" i="5"/>
  <c r="BC60" i="5"/>
  <c r="BC43" i="5"/>
  <c r="BC99" i="5"/>
  <c r="BC36" i="5"/>
  <c r="BC35" i="5"/>
  <c r="BC34" i="5"/>
  <c r="BC47" i="5"/>
  <c r="BC29" i="5"/>
  <c r="BC57" i="5"/>
  <c r="BC44" i="5"/>
  <c r="BC45" i="5"/>
  <c r="BC66" i="5"/>
  <c r="BC37" i="5"/>
  <c r="BC26" i="5"/>
  <c r="BC31" i="5"/>
  <c r="BC24" i="5"/>
  <c r="BC22" i="5"/>
  <c r="BC56" i="5"/>
  <c r="BC27" i="5"/>
  <c r="BC23" i="5"/>
  <c r="BC54" i="5"/>
  <c r="BC32" i="5"/>
  <c r="BC48" i="5"/>
  <c r="BC28" i="5"/>
  <c r="BC41" i="5"/>
  <c r="BC40" i="5"/>
  <c r="BC33" i="5"/>
  <c r="BC51" i="5"/>
  <c r="BC25" i="5"/>
  <c r="BC49" i="5"/>
  <c r="BC38" i="5"/>
  <c r="BC21" i="5"/>
  <c r="BC30" i="5"/>
  <c r="BC39" i="5"/>
  <c r="BA11" i="1"/>
  <c r="N50" i="2"/>
  <c r="O49" i="2"/>
  <c r="AZ20" i="1"/>
  <c r="BB35" i="1"/>
  <c r="BA104" i="5"/>
  <c r="BA17" i="1"/>
  <c r="BE5" i="3"/>
  <c r="BD3" i="3"/>
  <c r="BB102" i="5"/>
  <c r="BC33" i="1"/>
  <c r="BB95" i="5"/>
  <c r="BB16" i="1" s="1"/>
  <c r="BB63" i="5"/>
  <c r="BB69" i="5"/>
  <c r="BB35" i="4" s="1"/>
  <c r="BB37" i="4" s="1"/>
  <c r="BB79" i="5"/>
  <c r="BB45" i="4" s="1"/>
  <c r="BB47" i="4" s="1"/>
  <c r="BD5" i="5"/>
  <c r="BC3" i="5"/>
  <c r="BE6" i="4"/>
  <c r="BD4" i="4"/>
  <c r="BD41" i="1"/>
  <c r="BD42" i="1"/>
  <c r="BE5" i="1"/>
  <c r="BD3" i="1"/>
  <c r="BB81" i="4" l="1"/>
  <c r="BC102" i="3"/>
  <c r="AZ30" i="1"/>
  <c r="BB34" i="1"/>
  <c r="BC15" i="1"/>
  <c r="BA32" i="1"/>
  <c r="BB12" i="1"/>
  <c r="BB31" i="1"/>
  <c r="BB13" i="1"/>
  <c r="E63" i="2"/>
  <c r="D62" i="2"/>
  <c r="BD36" i="1"/>
  <c r="BD98" i="5"/>
  <c r="BD61" i="5"/>
  <c r="BD76" i="5"/>
  <c r="BD56" i="5"/>
  <c r="BD92" i="5"/>
  <c r="BD100" i="5"/>
  <c r="BD73" i="5"/>
  <c r="BD55" i="5"/>
  <c r="BD75" i="5"/>
  <c r="BD60" i="5"/>
  <c r="BD37" i="5"/>
  <c r="BD35" i="5"/>
  <c r="BD58" i="5"/>
  <c r="BD52" i="5"/>
  <c r="BD48" i="5"/>
  <c r="BD45" i="5"/>
  <c r="BD77" i="5"/>
  <c r="BD59" i="5"/>
  <c r="BD42" i="5"/>
  <c r="BD41" i="5"/>
  <c r="BD40" i="5"/>
  <c r="BD74" i="5"/>
  <c r="BD99" i="5"/>
  <c r="BD87" i="5"/>
  <c r="BD89" i="5" s="1"/>
  <c r="BD62" i="4" s="1"/>
  <c r="BD64" i="4" s="1"/>
  <c r="BD66" i="5"/>
  <c r="BD57" i="5"/>
  <c r="BD51" i="5"/>
  <c r="BD49" i="5"/>
  <c r="BD47" i="5"/>
  <c r="BD31" i="5"/>
  <c r="BD22" i="5"/>
  <c r="BD93" i="5"/>
  <c r="BD26" i="5"/>
  <c r="BD43" i="5"/>
  <c r="BD82" i="5"/>
  <c r="BD84" i="5" s="1"/>
  <c r="BD50" i="5"/>
  <c r="BD38" i="5"/>
  <c r="BD54" i="5"/>
  <c r="BD33" i="5"/>
  <c r="BD32" i="5"/>
  <c r="BD67" i="5"/>
  <c r="BD27" i="5"/>
  <c r="BD23" i="5"/>
  <c r="BD30" i="5"/>
  <c r="BD28" i="5"/>
  <c r="BD34" i="5"/>
  <c r="BD44" i="5"/>
  <c r="BD36" i="5"/>
  <c r="BD29" i="5"/>
  <c r="BD25" i="5"/>
  <c r="BD53" i="5"/>
  <c r="BD24" i="5"/>
  <c r="BD21" i="5"/>
  <c r="BD46" i="5"/>
  <c r="BD39" i="5"/>
  <c r="BA20" i="1"/>
  <c r="N51" i="2"/>
  <c r="O50" i="2"/>
  <c r="BC102" i="5"/>
  <c r="BC17" i="1" s="1"/>
  <c r="BC35" i="1"/>
  <c r="BF5" i="3"/>
  <c r="BE3" i="3"/>
  <c r="BB104" i="5"/>
  <c r="BB17" i="1"/>
  <c r="BC69" i="5"/>
  <c r="BC35" i="4" s="1"/>
  <c r="BC37" i="4" s="1"/>
  <c r="BC95" i="5"/>
  <c r="BC16" i="1" s="1"/>
  <c r="BB11" i="1"/>
  <c r="BC63" i="5"/>
  <c r="BC79" i="5"/>
  <c r="BC45" i="4" s="1"/>
  <c r="BC47" i="4" s="1"/>
  <c r="BC81" i="4" s="1"/>
  <c r="BE5" i="5"/>
  <c r="BD3" i="5"/>
  <c r="BF6" i="4"/>
  <c r="BE4" i="4"/>
  <c r="BE41" i="1"/>
  <c r="BE42" i="1"/>
  <c r="BF5" i="1"/>
  <c r="BE3" i="1"/>
  <c r="BD102" i="3" l="1"/>
  <c r="BC34" i="1"/>
  <c r="BC12" i="1"/>
  <c r="BC31" i="1"/>
  <c r="BB32" i="1"/>
  <c r="BD15" i="1"/>
  <c r="BC13" i="1"/>
  <c r="BC32" i="1"/>
  <c r="E64" i="2"/>
  <c r="D63" i="2"/>
  <c r="BE36" i="1"/>
  <c r="BE76" i="5"/>
  <c r="BE93" i="5"/>
  <c r="BE75" i="5"/>
  <c r="BE67" i="5"/>
  <c r="BE58" i="5"/>
  <c r="BE100" i="5"/>
  <c r="BE92" i="5"/>
  <c r="BE74" i="5"/>
  <c r="BE60" i="5"/>
  <c r="BE57" i="5"/>
  <c r="BE73" i="5"/>
  <c r="BE98" i="5"/>
  <c r="BE50" i="5"/>
  <c r="BE77" i="5"/>
  <c r="BE66" i="5"/>
  <c r="BE82" i="5"/>
  <c r="BE52" i="5"/>
  <c r="BE43" i="5"/>
  <c r="BE99" i="5"/>
  <c r="BE87" i="5"/>
  <c r="BE89" i="5" s="1"/>
  <c r="BE62" i="4" s="1"/>
  <c r="BE64" i="4" s="1"/>
  <c r="BE51" i="5"/>
  <c r="BE49" i="5"/>
  <c r="BE47" i="5"/>
  <c r="BE44" i="5"/>
  <c r="BE54" i="5"/>
  <c r="BE45" i="5"/>
  <c r="BE55" i="5"/>
  <c r="BE61" i="5"/>
  <c r="BE42" i="5"/>
  <c r="BE33" i="5"/>
  <c r="BE32" i="5"/>
  <c r="BE25" i="5"/>
  <c r="BE21" i="5"/>
  <c r="BE56" i="5"/>
  <c r="BE30" i="5"/>
  <c r="BE28" i="5"/>
  <c r="BE40" i="5"/>
  <c r="BE29" i="5"/>
  <c r="BE37" i="5"/>
  <c r="BE26" i="5"/>
  <c r="BE48" i="5"/>
  <c r="BE41" i="5"/>
  <c r="BE36" i="5"/>
  <c r="BE23" i="5"/>
  <c r="BE53" i="5"/>
  <c r="BE38" i="5"/>
  <c r="BE35" i="5"/>
  <c r="BE22" i="5"/>
  <c r="BE46" i="5"/>
  <c r="BE59" i="5"/>
  <c r="BE31" i="5"/>
  <c r="BE27" i="5"/>
  <c r="BE34" i="5"/>
  <c r="BE24" i="5"/>
  <c r="BE39" i="5"/>
  <c r="BF39" i="5" s="1"/>
  <c r="BA30" i="1"/>
  <c r="BB20" i="1"/>
  <c r="BD14" i="1"/>
  <c r="N52" i="2"/>
  <c r="O51" i="2"/>
  <c r="BD35" i="1"/>
  <c r="BC104" i="5"/>
  <c r="BF3" i="3"/>
  <c r="BG5" i="3"/>
  <c r="BD102" i="5"/>
  <c r="BD95" i="5"/>
  <c r="BD16" i="1" s="1"/>
  <c r="BC11" i="1"/>
  <c r="BD79" i="5"/>
  <c r="BD45" i="4" s="1"/>
  <c r="BD47" i="4" s="1"/>
  <c r="BD63" i="5"/>
  <c r="BD69" i="5"/>
  <c r="BD35" i="4" s="1"/>
  <c r="BD37" i="4" s="1"/>
  <c r="BF5" i="5"/>
  <c r="BE3" i="5"/>
  <c r="BG6" i="4"/>
  <c r="BF4" i="4"/>
  <c r="BF41" i="1"/>
  <c r="BF42" i="1"/>
  <c r="BG5" i="1"/>
  <c r="BF3" i="1"/>
  <c r="BC20" i="1" l="1"/>
  <c r="BD81" i="4"/>
  <c r="BE102" i="3"/>
  <c r="BD34" i="1"/>
  <c r="BD12" i="1"/>
  <c r="BD31" i="1"/>
  <c r="BD13" i="1"/>
  <c r="BD32" i="1"/>
  <c r="O39" i="17"/>
  <c r="O40" i="17"/>
  <c r="E65" i="2"/>
  <c r="D65" i="2" s="1"/>
  <c r="D64" i="2"/>
  <c r="BF93" i="5"/>
  <c r="BF75" i="5"/>
  <c r="BF67" i="5"/>
  <c r="BF58" i="5"/>
  <c r="BF100" i="5"/>
  <c r="BF92" i="5"/>
  <c r="BF74" i="5"/>
  <c r="BF60" i="5"/>
  <c r="BF57" i="5"/>
  <c r="BF98" i="5"/>
  <c r="BF50" i="5"/>
  <c r="BF52" i="5"/>
  <c r="BF48" i="5"/>
  <c r="BF45" i="5"/>
  <c r="BF66" i="5"/>
  <c r="BF54" i="5"/>
  <c r="BF99" i="5"/>
  <c r="BF87" i="5"/>
  <c r="BF89" i="5" s="1"/>
  <c r="BF62" i="4" s="1"/>
  <c r="BF64" i="4" s="1"/>
  <c r="BF51" i="5"/>
  <c r="BF49" i="5"/>
  <c r="BF47" i="5"/>
  <c r="BF44" i="5"/>
  <c r="BF61" i="5"/>
  <c r="BF42" i="5"/>
  <c r="BF26" i="5"/>
  <c r="BF77" i="5"/>
  <c r="BF76" i="5"/>
  <c r="BF55" i="5"/>
  <c r="BF43" i="5"/>
  <c r="BF38" i="5"/>
  <c r="BF37" i="5"/>
  <c r="BF73" i="5"/>
  <c r="BF46" i="5"/>
  <c r="BF40" i="5"/>
  <c r="BF36" i="5"/>
  <c r="BF34" i="5"/>
  <c r="BF25" i="5"/>
  <c r="BF21" i="5"/>
  <c r="BF24" i="5"/>
  <c r="BF29" i="5"/>
  <c r="BF35" i="5"/>
  <c r="BF59" i="5"/>
  <c r="BF32" i="5"/>
  <c r="BF41" i="5"/>
  <c r="BF28" i="5"/>
  <c r="BF23" i="5"/>
  <c r="BF33" i="5"/>
  <c r="BF56" i="5"/>
  <c r="BF53" i="5"/>
  <c r="BF22" i="5"/>
  <c r="BF31" i="5"/>
  <c r="BF27" i="5"/>
  <c r="BF30" i="5"/>
  <c r="BF82" i="5"/>
  <c r="BF84" i="5" s="1"/>
  <c r="BE84" i="5"/>
  <c r="BE14" i="1" s="1"/>
  <c r="BB30" i="1"/>
  <c r="N53" i="2"/>
  <c r="O52" i="2"/>
  <c r="BE34" i="1"/>
  <c r="O38" i="17"/>
  <c r="BE15" i="1"/>
  <c r="O16" i="17"/>
  <c r="BE102" i="5"/>
  <c r="O18" i="17" s="1"/>
  <c r="BG3" i="3"/>
  <c r="BH5" i="3"/>
  <c r="BE35" i="1"/>
  <c r="BD104" i="5"/>
  <c r="BD17" i="1"/>
  <c r="BE95" i="5"/>
  <c r="BE69" i="5"/>
  <c r="BE63" i="5"/>
  <c r="BD11" i="1"/>
  <c r="BE79" i="5"/>
  <c r="BG5" i="5"/>
  <c r="BG39" i="5" s="1"/>
  <c r="BF3" i="5"/>
  <c r="BG4" i="4"/>
  <c r="BH6" i="4"/>
  <c r="BG41" i="1"/>
  <c r="BG42" i="1"/>
  <c r="BG3" i="1"/>
  <c r="BH5" i="1"/>
  <c r="O15" i="17" l="1"/>
  <c r="BE45" i="4"/>
  <c r="BE47" i="4" s="1"/>
  <c r="BE35" i="4"/>
  <c r="BE37" i="4" s="1"/>
  <c r="BE31" i="1" s="1"/>
  <c r="BF102" i="3"/>
  <c r="O35" i="17"/>
  <c r="O36" i="17"/>
  <c r="BG36" i="1"/>
  <c r="BG82" i="5"/>
  <c r="BG93" i="5"/>
  <c r="BG75" i="5"/>
  <c r="BG67" i="5"/>
  <c r="BG58" i="5"/>
  <c r="BG73" i="5"/>
  <c r="BG100" i="5"/>
  <c r="BG98" i="5"/>
  <c r="BG60" i="5"/>
  <c r="BG52" i="5"/>
  <c r="BG48" i="5"/>
  <c r="BG77" i="5"/>
  <c r="BG54" i="5"/>
  <c r="BG51" i="5"/>
  <c r="BG43" i="5"/>
  <c r="BG99" i="5"/>
  <c r="BG87" i="5"/>
  <c r="BG89" i="5" s="1"/>
  <c r="BG62" i="4" s="1"/>
  <c r="BG64" i="4" s="1"/>
  <c r="BG74" i="5"/>
  <c r="BG49" i="5"/>
  <c r="BG47" i="5"/>
  <c r="BG44" i="5"/>
  <c r="BG66" i="5"/>
  <c r="BG57" i="5"/>
  <c r="BG61" i="5"/>
  <c r="BG45" i="5"/>
  <c r="BG42" i="5"/>
  <c r="BG92" i="5"/>
  <c r="BG50" i="5"/>
  <c r="BG28" i="5"/>
  <c r="BG24" i="5"/>
  <c r="BG21" i="5"/>
  <c r="BG55" i="5"/>
  <c r="BG41" i="5"/>
  <c r="BG38" i="5"/>
  <c r="BG37" i="5"/>
  <c r="BG76" i="5"/>
  <c r="BG35" i="5"/>
  <c r="BG33" i="5"/>
  <c r="BG32" i="5"/>
  <c r="BG36" i="5"/>
  <c r="BG31" i="5"/>
  <c r="BG27" i="5"/>
  <c r="BG23" i="5"/>
  <c r="BG22" i="5"/>
  <c r="BG56" i="5"/>
  <c r="BG40" i="5"/>
  <c r="BG26" i="5"/>
  <c r="BG53" i="5"/>
  <c r="BG29" i="5"/>
  <c r="BG25" i="5"/>
  <c r="BG46" i="5"/>
  <c r="BG30" i="5"/>
  <c r="BG59" i="5"/>
  <c r="BG34" i="5"/>
  <c r="BE17" i="1"/>
  <c r="BC30" i="1"/>
  <c r="BD33" i="1"/>
  <c r="BE12" i="1"/>
  <c r="O13" i="17"/>
  <c r="BF36" i="1"/>
  <c r="N54" i="2"/>
  <c r="O53" i="2"/>
  <c r="BF34" i="1"/>
  <c r="BF15" i="1"/>
  <c r="BD20" i="1"/>
  <c r="BE16" i="1"/>
  <c r="O17" i="17"/>
  <c r="BE11" i="1"/>
  <c r="O12" i="17"/>
  <c r="BF14" i="1"/>
  <c r="BE13" i="1"/>
  <c r="O14" i="17"/>
  <c r="BI5" i="3"/>
  <c r="BH3" i="3"/>
  <c r="BF35" i="1"/>
  <c r="BF102" i="5"/>
  <c r="BE104" i="5"/>
  <c r="BF95" i="5"/>
  <c r="BF69" i="5"/>
  <c r="BF35" i="4" s="1"/>
  <c r="BF37" i="4" s="1"/>
  <c r="BF31" i="1" s="1"/>
  <c r="BF79" i="5"/>
  <c r="BF45" i="4" s="1"/>
  <c r="BF47" i="4" s="1"/>
  <c r="BF63" i="5"/>
  <c r="BG3" i="5"/>
  <c r="BH5" i="5"/>
  <c r="BI6" i="4"/>
  <c r="BH4" i="4"/>
  <c r="BH41" i="1"/>
  <c r="BH42" i="1"/>
  <c r="BI5" i="1"/>
  <c r="BH3" i="1"/>
  <c r="BF81" i="4" l="1"/>
  <c r="BF32" i="1"/>
  <c r="BE81" i="4"/>
  <c r="BE32" i="1"/>
  <c r="BG102" i="3"/>
  <c r="BG35" i="1"/>
  <c r="BG15" i="1"/>
  <c r="BH82" i="5"/>
  <c r="BH84" i="5" s="1"/>
  <c r="BG84" i="5"/>
  <c r="BG14" i="1" s="1"/>
  <c r="BH100" i="5"/>
  <c r="BH92" i="5"/>
  <c r="BH74" i="5"/>
  <c r="BH60" i="5"/>
  <c r="BH57" i="5"/>
  <c r="BH73" i="5"/>
  <c r="BH99" i="5"/>
  <c r="BH77" i="5"/>
  <c r="BH75" i="5"/>
  <c r="BH66" i="5"/>
  <c r="BH41" i="5"/>
  <c r="BH34" i="5"/>
  <c r="BH87" i="5"/>
  <c r="BH89" i="5" s="1"/>
  <c r="BH62" i="4" s="1"/>
  <c r="BH64" i="4" s="1"/>
  <c r="BH61" i="5"/>
  <c r="BH51" i="5"/>
  <c r="BH44" i="5"/>
  <c r="BH38" i="5"/>
  <c r="BH45" i="5"/>
  <c r="BH50" i="5"/>
  <c r="BH47" i="5"/>
  <c r="BH93" i="5"/>
  <c r="BH43" i="5"/>
  <c r="BH56" i="5"/>
  <c r="BH53" i="5"/>
  <c r="BH49" i="5"/>
  <c r="BH46" i="5"/>
  <c r="BH59" i="5"/>
  <c r="BH76" i="5"/>
  <c r="BH58" i="5"/>
  <c r="BH40" i="5"/>
  <c r="BH36" i="5"/>
  <c r="BH54" i="5"/>
  <c r="BH52" i="5"/>
  <c r="BH55" i="5"/>
  <c r="BH31" i="5"/>
  <c r="BH27" i="5"/>
  <c r="BH24" i="5"/>
  <c r="BH23" i="5"/>
  <c r="BH22" i="5"/>
  <c r="BH98" i="5"/>
  <c r="BH48" i="5"/>
  <c r="BH30" i="5"/>
  <c r="BH35" i="5"/>
  <c r="BH33" i="5"/>
  <c r="BH32" i="5"/>
  <c r="BH25" i="5"/>
  <c r="BH26" i="5"/>
  <c r="BH42" i="5"/>
  <c r="BH28" i="5"/>
  <c r="BH29" i="5"/>
  <c r="BH21" i="5"/>
  <c r="BH67" i="5"/>
  <c r="BH37" i="5"/>
  <c r="BH39" i="5"/>
  <c r="BD30" i="1"/>
  <c r="BF12" i="1"/>
  <c r="BE33" i="1"/>
  <c r="O37" i="17"/>
  <c r="N55" i="2"/>
  <c r="O54" i="2"/>
  <c r="O21" i="17"/>
  <c r="BF16" i="1"/>
  <c r="BE20" i="1"/>
  <c r="BF13" i="1"/>
  <c r="BF104" i="5"/>
  <c r="BF17" i="1"/>
  <c r="BG102" i="5"/>
  <c r="BJ5" i="3"/>
  <c r="BI3" i="3"/>
  <c r="BG69" i="5"/>
  <c r="BG35" i="4" s="1"/>
  <c r="BG37" i="4" s="1"/>
  <c r="BG95" i="5"/>
  <c r="BG16" i="1" s="1"/>
  <c r="BF11" i="1"/>
  <c r="BG63" i="5"/>
  <c r="BG79" i="5"/>
  <c r="BG45" i="4" s="1"/>
  <c r="BG47" i="4" s="1"/>
  <c r="BG81" i="4" s="1"/>
  <c r="BI5" i="5"/>
  <c r="BH3" i="5"/>
  <c r="BJ6" i="4"/>
  <c r="BI4" i="4"/>
  <c r="BI41" i="1"/>
  <c r="BI42" i="1"/>
  <c r="BJ5" i="1"/>
  <c r="BI3" i="1"/>
  <c r="BH102" i="3" l="1"/>
  <c r="BE30" i="1"/>
  <c r="BG34" i="1"/>
  <c r="BG12" i="1"/>
  <c r="BG31" i="1"/>
  <c r="BH15" i="1"/>
  <c r="BG13" i="1"/>
  <c r="BG32" i="1"/>
  <c r="BF33" i="1"/>
  <c r="O34" i="17"/>
  <c r="BI100" i="5"/>
  <c r="BI92" i="5"/>
  <c r="BI74" i="5"/>
  <c r="BI60" i="5"/>
  <c r="BI99" i="5"/>
  <c r="BI66" i="5"/>
  <c r="BI77" i="5"/>
  <c r="BI75" i="5"/>
  <c r="BJ75" i="5" s="1"/>
  <c r="BI58" i="5"/>
  <c r="BI54" i="5"/>
  <c r="BI51" i="5"/>
  <c r="BI43" i="5"/>
  <c r="BI38" i="5"/>
  <c r="BI87" i="5"/>
  <c r="BI61" i="5"/>
  <c r="BI47" i="5"/>
  <c r="BI93" i="5"/>
  <c r="BI56" i="5"/>
  <c r="BI98" i="5"/>
  <c r="BI73" i="5"/>
  <c r="BJ73" i="5" s="1"/>
  <c r="BI57" i="5"/>
  <c r="BI45" i="5"/>
  <c r="BI76" i="5"/>
  <c r="BJ76" i="5" s="1"/>
  <c r="BI32" i="5"/>
  <c r="BI59" i="5"/>
  <c r="BI44" i="5"/>
  <c r="BI37" i="5"/>
  <c r="BI40" i="5"/>
  <c r="BI36" i="5"/>
  <c r="BI46" i="5"/>
  <c r="BI42" i="5"/>
  <c r="BI35" i="5"/>
  <c r="BI34" i="5"/>
  <c r="BI33" i="5"/>
  <c r="BI52" i="5"/>
  <c r="BI50" i="5"/>
  <c r="BI48" i="5"/>
  <c r="BI30" i="5"/>
  <c r="BI29" i="5"/>
  <c r="BI28" i="5"/>
  <c r="BI67" i="5"/>
  <c r="BI53" i="5"/>
  <c r="BI41" i="5"/>
  <c r="BI21" i="5"/>
  <c r="BI23" i="5"/>
  <c r="BI25" i="5"/>
  <c r="BI22" i="5"/>
  <c r="BI49" i="5"/>
  <c r="BI55" i="5"/>
  <c r="BI31" i="5"/>
  <c r="BI26" i="5"/>
  <c r="BI27" i="5"/>
  <c r="BI24" i="5"/>
  <c r="BI39" i="5"/>
  <c r="BI82" i="5"/>
  <c r="BH69" i="5"/>
  <c r="BH35" i="4" s="1"/>
  <c r="BH37" i="4" s="1"/>
  <c r="BH14" i="1"/>
  <c r="BF20" i="1"/>
  <c r="BH36" i="1"/>
  <c r="N56" i="2"/>
  <c r="O55" i="2"/>
  <c r="BK5" i="3"/>
  <c r="BJ3" i="3"/>
  <c r="BH35" i="1"/>
  <c r="BG104" i="5"/>
  <c r="BG17" i="1"/>
  <c r="BH102" i="5"/>
  <c r="BH95" i="5"/>
  <c r="BH16" i="1" s="1"/>
  <c r="BG11" i="1"/>
  <c r="BH63" i="5"/>
  <c r="BI89" i="5"/>
  <c r="BH79" i="5"/>
  <c r="BH45" i="4" s="1"/>
  <c r="BH47" i="4" s="1"/>
  <c r="BH81" i="4" s="1"/>
  <c r="BI3" i="5"/>
  <c r="BJ5" i="5"/>
  <c r="BK6" i="4"/>
  <c r="BJ4" i="4"/>
  <c r="BJ41" i="1"/>
  <c r="BJ42" i="1"/>
  <c r="BK5" i="1"/>
  <c r="BJ3" i="1"/>
  <c r="BI15" i="1" l="1"/>
  <c r="BI62" i="4"/>
  <c r="BI64" i="4" s="1"/>
  <c r="BF30" i="1"/>
  <c r="BH34" i="1"/>
  <c r="BI34" i="1"/>
  <c r="BH12" i="1"/>
  <c r="BH31" i="1"/>
  <c r="BJ82" i="5"/>
  <c r="BJ84" i="5" s="1"/>
  <c r="BJ77" i="5"/>
  <c r="BJ39" i="5"/>
  <c r="BH13" i="1"/>
  <c r="BJ100" i="5"/>
  <c r="BK100" i="5" s="1"/>
  <c r="BJ92" i="5"/>
  <c r="BJ74" i="5"/>
  <c r="BJ60" i="5"/>
  <c r="BJ66" i="5"/>
  <c r="BJ87" i="5"/>
  <c r="BJ89" i="5" s="1"/>
  <c r="BJ59" i="5"/>
  <c r="BJ58" i="5"/>
  <c r="BJ54" i="5"/>
  <c r="BJ99" i="5"/>
  <c r="BJ93" i="5"/>
  <c r="BJ56" i="5"/>
  <c r="BJ49" i="5"/>
  <c r="BJ45" i="5"/>
  <c r="BJ61" i="5"/>
  <c r="BJ98" i="5"/>
  <c r="BJ48" i="5"/>
  <c r="BJ43" i="5"/>
  <c r="BJ55" i="5"/>
  <c r="BJ30" i="5"/>
  <c r="BJ27" i="5"/>
  <c r="BJ33" i="5"/>
  <c r="BJ67" i="5"/>
  <c r="BJ46" i="5"/>
  <c r="BJ42" i="5"/>
  <c r="BJ35" i="5"/>
  <c r="BJ34" i="5"/>
  <c r="BJ52" i="5"/>
  <c r="BJ50" i="5"/>
  <c r="BJ32" i="5"/>
  <c r="BJ31" i="5"/>
  <c r="BJ36" i="5"/>
  <c r="BJ29" i="5"/>
  <c r="BJ28" i="5"/>
  <c r="BJ53" i="5"/>
  <c r="BJ47" i="5"/>
  <c r="BJ41" i="5"/>
  <c r="BJ44" i="5"/>
  <c r="BJ24" i="5"/>
  <c r="BJ23" i="5"/>
  <c r="BJ22" i="5"/>
  <c r="BJ40" i="5"/>
  <c r="BJ25" i="5"/>
  <c r="BJ38" i="5"/>
  <c r="BJ21" i="5"/>
  <c r="BJ26" i="5"/>
  <c r="BJ37" i="5"/>
  <c r="BI84" i="5"/>
  <c r="BI14" i="1" s="1"/>
  <c r="BG33" i="1"/>
  <c r="N57" i="2"/>
  <c r="O56" i="2"/>
  <c r="BG20" i="1"/>
  <c r="BH104" i="5"/>
  <c r="BH17" i="1"/>
  <c r="BI102" i="5"/>
  <c r="BK3" i="3"/>
  <c r="BL5" i="3"/>
  <c r="BI69" i="5"/>
  <c r="BI95" i="5"/>
  <c r="BH11" i="1"/>
  <c r="BI63" i="5"/>
  <c r="BI79" i="5"/>
  <c r="BJ3" i="5"/>
  <c r="BK5" i="5"/>
  <c r="BL6" i="4"/>
  <c r="BK4" i="4"/>
  <c r="BK41" i="1"/>
  <c r="BK42" i="1"/>
  <c r="BL5" i="1"/>
  <c r="BK3" i="1"/>
  <c r="BJ50" i="4" l="1"/>
  <c r="BJ52" i="4"/>
  <c r="BJ51" i="4"/>
  <c r="BI45" i="4"/>
  <c r="BI41" i="4"/>
  <c r="BI44" i="4"/>
  <c r="BI43" i="4"/>
  <c r="BI42" i="4"/>
  <c r="BI35" i="4"/>
  <c r="BI37" i="4" s="1"/>
  <c r="BI31" i="1" s="1"/>
  <c r="BJ62" i="4"/>
  <c r="BJ61" i="4"/>
  <c r="BJ60" i="4"/>
  <c r="BJ59" i="4"/>
  <c r="BJ58" i="4"/>
  <c r="BJ64" i="4" s="1"/>
  <c r="BG30" i="1"/>
  <c r="BH33" i="1"/>
  <c r="BJ15" i="1"/>
  <c r="BH32" i="1"/>
  <c r="BK87" i="5"/>
  <c r="BK59" i="5"/>
  <c r="BK61" i="5"/>
  <c r="BK66" i="5"/>
  <c r="BK47" i="5"/>
  <c r="BK36" i="5"/>
  <c r="BK67" i="5"/>
  <c r="BK60" i="5"/>
  <c r="BK48" i="5"/>
  <c r="BK55" i="5"/>
  <c r="BK53" i="5"/>
  <c r="BK46" i="5"/>
  <c r="BK41" i="5"/>
  <c r="BK40" i="5"/>
  <c r="BK38" i="5"/>
  <c r="BK50" i="5"/>
  <c r="BK32" i="5"/>
  <c r="BK54" i="5"/>
  <c r="BK43" i="5"/>
  <c r="BK56" i="5"/>
  <c r="BK49" i="5"/>
  <c r="BK44" i="5"/>
  <c r="BK31" i="5"/>
  <c r="BK42" i="5"/>
  <c r="BK28" i="5"/>
  <c r="BK23" i="5"/>
  <c r="BK25" i="5"/>
  <c r="BK29" i="5"/>
  <c r="BK22" i="5"/>
  <c r="BK35" i="5"/>
  <c r="BK30" i="5"/>
  <c r="BK26" i="5"/>
  <c r="BK37" i="5"/>
  <c r="BK34" i="5"/>
  <c r="BK24" i="5"/>
  <c r="BK27" i="5"/>
  <c r="BK21" i="5"/>
  <c r="BK39" i="5"/>
  <c r="BK33" i="5"/>
  <c r="BL33" i="5" s="1"/>
  <c r="BK99" i="5"/>
  <c r="BK75" i="5"/>
  <c r="BK93" i="5"/>
  <c r="BK73" i="5"/>
  <c r="BK98" i="5"/>
  <c r="BI16" i="1"/>
  <c r="BK45" i="5"/>
  <c r="BK77" i="5"/>
  <c r="BK74" i="5"/>
  <c r="BK82" i="5"/>
  <c r="BK84" i="5" s="1"/>
  <c r="BK92" i="5"/>
  <c r="BK76" i="5"/>
  <c r="BL76" i="5" s="1"/>
  <c r="BH20" i="1"/>
  <c r="BI33" i="1"/>
  <c r="BJ95" i="5"/>
  <c r="BJ14" i="1"/>
  <c r="BI13" i="1"/>
  <c r="BI12" i="1"/>
  <c r="N58" i="2"/>
  <c r="O57" i="2"/>
  <c r="BJ102" i="5"/>
  <c r="BJ17" i="1" s="1"/>
  <c r="BM5" i="3"/>
  <c r="BL3" i="3"/>
  <c r="BI104" i="5"/>
  <c r="BI101" i="3" s="1"/>
  <c r="BI17" i="1"/>
  <c r="BI11" i="1"/>
  <c r="BJ79" i="5"/>
  <c r="BJ69" i="5"/>
  <c r="BJ35" i="4" s="1"/>
  <c r="BJ37" i="4" s="1"/>
  <c r="BJ31" i="1" s="1"/>
  <c r="BK89" i="5"/>
  <c r="BK3" i="5"/>
  <c r="BL5" i="5"/>
  <c r="BL4" i="4"/>
  <c r="BM6" i="4"/>
  <c r="BL41" i="1"/>
  <c r="BL42" i="1"/>
  <c r="BL3" i="1"/>
  <c r="BM5" i="1"/>
  <c r="BK50" i="4" l="1"/>
  <c r="BK52" i="4"/>
  <c r="BK51" i="4"/>
  <c r="BJ45" i="4"/>
  <c r="BJ41" i="4"/>
  <c r="BJ44" i="4"/>
  <c r="BJ43" i="4"/>
  <c r="BJ42" i="4"/>
  <c r="BJ16" i="1"/>
  <c r="BJ69" i="4"/>
  <c r="BJ68" i="4"/>
  <c r="BJ67" i="4"/>
  <c r="BJ72" i="4" s="1"/>
  <c r="BI47" i="4"/>
  <c r="BI81" i="4" s="1"/>
  <c r="BI102" i="3" s="1"/>
  <c r="BJ54" i="4"/>
  <c r="BK62" i="4"/>
  <c r="BK61" i="4"/>
  <c r="BK60" i="4"/>
  <c r="BK59" i="4"/>
  <c r="BK58" i="4"/>
  <c r="BK64" i="4" s="1"/>
  <c r="BJ12" i="1"/>
  <c r="BI35" i="1"/>
  <c r="BL39" i="5"/>
  <c r="BL66" i="5"/>
  <c r="BL61" i="5"/>
  <c r="BL56" i="5"/>
  <c r="BL49" i="5"/>
  <c r="BL67" i="5"/>
  <c r="BL44" i="5"/>
  <c r="BL55" i="5"/>
  <c r="BL60" i="5"/>
  <c r="BL48" i="5"/>
  <c r="BL50" i="5"/>
  <c r="BL41" i="5"/>
  <c r="BL54" i="5"/>
  <c r="BL37" i="5"/>
  <c r="BL23" i="5"/>
  <c r="BL36" i="5"/>
  <c r="BL35" i="5"/>
  <c r="BL31" i="5"/>
  <c r="BL30" i="5"/>
  <c r="BL29" i="5"/>
  <c r="BL42" i="5"/>
  <c r="BL38" i="5"/>
  <c r="BL26" i="5"/>
  <c r="BL25" i="5"/>
  <c r="BL43" i="5"/>
  <c r="BL87" i="5"/>
  <c r="BM87" i="5" s="1"/>
  <c r="BL24" i="5"/>
  <c r="BL47" i="5"/>
  <c r="BM47" i="5" s="1"/>
  <c r="BL32" i="5"/>
  <c r="BL34" i="5"/>
  <c r="BL27" i="5"/>
  <c r="BL40" i="5"/>
  <c r="BL21" i="5"/>
  <c r="BL92" i="5"/>
  <c r="BL28" i="5"/>
  <c r="BM28" i="5" s="1"/>
  <c r="BL46" i="5"/>
  <c r="BM46" i="5" s="1"/>
  <c r="BK15" i="1"/>
  <c r="BL82" i="5"/>
  <c r="BL84" i="5" s="1"/>
  <c r="BL74" i="5"/>
  <c r="BI36" i="1"/>
  <c r="BM76" i="5"/>
  <c r="BL77" i="5"/>
  <c r="BM77" i="5" s="1"/>
  <c r="BL73" i="5"/>
  <c r="BM73" i="5" s="1"/>
  <c r="BL45" i="5"/>
  <c r="BM45" i="5" s="1"/>
  <c r="BL93" i="5"/>
  <c r="BL100" i="5"/>
  <c r="BL75" i="5"/>
  <c r="BL98" i="5"/>
  <c r="BL99" i="5"/>
  <c r="BL22" i="5"/>
  <c r="BH30" i="1"/>
  <c r="BI30" i="1"/>
  <c r="BJ13" i="1"/>
  <c r="BK14" i="1"/>
  <c r="N59" i="2"/>
  <c r="O58" i="2"/>
  <c r="BI20" i="1"/>
  <c r="BN5" i="3"/>
  <c r="BM3" i="3"/>
  <c r="BK102" i="5"/>
  <c r="BK95" i="5"/>
  <c r="BK79" i="5"/>
  <c r="BK69" i="5"/>
  <c r="BK35" i="4" s="1"/>
  <c r="BK37" i="4" s="1"/>
  <c r="BM5" i="5"/>
  <c r="BM33" i="5" s="1"/>
  <c r="BL3" i="5"/>
  <c r="BN6" i="4"/>
  <c r="BM4" i="4"/>
  <c r="BM41" i="1"/>
  <c r="BM42" i="1"/>
  <c r="BM3" i="1"/>
  <c r="BN5" i="1"/>
  <c r="BK45" i="4" l="1"/>
  <c r="BK41" i="4"/>
  <c r="BK44" i="4"/>
  <c r="BK43" i="4"/>
  <c r="BK42" i="4"/>
  <c r="BK69" i="4"/>
  <c r="BK68" i="4"/>
  <c r="BK67" i="4"/>
  <c r="BK72" i="4" s="1"/>
  <c r="BL50" i="4"/>
  <c r="BL52" i="4"/>
  <c r="BL51" i="4"/>
  <c r="BJ47" i="4"/>
  <c r="BK54" i="4"/>
  <c r="BK12" i="1"/>
  <c r="BK31" i="1"/>
  <c r="BJ34" i="1"/>
  <c r="BJ33" i="1"/>
  <c r="BM23" i="5"/>
  <c r="BM22" i="5"/>
  <c r="BM92" i="5"/>
  <c r="BM74" i="5"/>
  <c r="BM21" i="5"/>
  <c r="BN21" i="5" s="1"/>
  <c r="BL89" i="5"/>
  <c r="BM82" i="5"/>
  <c r="BM84" i="5" s="1"/>
  <c r="BM98" i="5"/>
  <c r="BM40" i="5"/>
  <c r="BM66" i="5"/>
  <c r="BM56" i="5"/>
  <c r="BM49" i="5"/>
  <c r="BM61" i="5"/>
  <c r="BM55" i="5"/>
  <c r="BM48" i="5"/>
  <c r="BN48" i="5" s="1"/>
  <c r="BM50" i="5"/>
  <c r="BM42" i="5"/>
  <c r="BM37" i="5"/>
  <c r="BM44" i="5"/>
  <c r="BM25" i="5"/>
  <c r="BM67" i="5"/>
  <c r="BM31" i="5"/>
  <c r="BM38" i="5"/>
  <c r="BM26" i="5"/>
  <c r="BM43" i="5"/>
  <c r="BM30" i="5"/>
  <c r="BM36" i="5"/>
  <c r="BM24" i="5"/>
  <c r="BM32" i="5"/>
  <c r="BM41" i="5"/>
  <c r="BM99" i="5"/>
  <c r="BM27" i="5"/>
  <c r="BM29" i="5"/>
  <c r="BN29" i="5" s="1"/>
  <c r="BM75" i="5"/>
  <c r="BN75" i="5" s="1"/>
  <c r="BM100" i="5"/>
  <c r="BM34" i="5"/>
  <c r="BM93" i="5"/>
  <c r="BK34" i="1"/>
  <c r="BM35" i="5"/>
  <c r="BM39" i="5"/>
  <c r="BL95" i="5"/>
  <c r="BJ36" i="1"/>
  <c r="BK33" i="1"/>
  <c r="BK13" i="1"/>
  <c r="BL14" i="1"/>
  <c r="BI32" i="1"/>
  <c r="N60" i="2"/>
  <c r="O59" i="2"/>
  <c r="BK16" i="1"/>
  <c r="BL102" i="5"/>
  <c r="BN3" i="3"/>
  <c r="BO5" i="3"/>
  <c r="BK17" i="1"/>
  <c r="BL79" i="5"/>
  <c r="BL69" i="5"/>
  <c r="BM89" i="5"/>
  <c r="BN5" i="5"/>
  <c r="BM3" i="5"/>
  <c r="BO6" i="4"/>
  <c r="BN4" i="4"/>
  <c r="BN41" i="1"/>
  <c r="BN42" i="1"/>
  <c r="BO5" i="1"/>
  <c r="BN3" i="1"/>
  <c r="BL35" i="4" l="1"/>
  <c r="BL37" i="4" s="1"/>
  <c r="BL31" i="1" s="1"/>
  <c r="BL45" i="4"/>
  <c r="BL41" i="4"/>
  <c r="BL44" i="4"/>
  <c r="BL43" i="4"/>
  <c r="BL42" i="4"/>
  <c r="BL69" i="4"/>
  <c r="BL68" i="4"/>
  <c r="BL67" i="4"/>
  <c r="BL72" i="4" s="1"/>
  <c r="BM50" i="4"/>
  <c r="BM52" i="4"/>
  <c r="BM51" i="4"/>
  <c r="BL54" i="4"/>
  <c r="BK47" i="4"/>
  <c r="BM62" i="4"/>
  <c r="BM61" i="4"/>
  <c r="BM60" i="4"/>
  <c r="BM59" i="4"/>
  <c r="BM58" i="4"/>
  <c r="BM64" i="4" s="1"/>
  <c r="BL62" i="4"/>
  <c r="BL61" i="4"/>
  <c r="BL60" i="4"/>
  <c r="BL59" i="4"/>
  <c r="BL58" i="4"/>
  <c r="BL64" i="4" s="1"/>
  <c r="BJ32" i="1"/>
  <c r="BL16" i="1"/>
  <c r="BL15" i="1"/>
  <c r="BN74" i="5"/>
  <c r="BO74" i="5" s="1"/>
  <c r="BN35" i="5"/>
  <c r="BO35" i="5" s="1"/>
  <c r="BN99" i="5"/>
  <c r="BO99" i="5" s="1"/>
  <c r="BN22" i="5"/>
  <c r="BO22" i="5" s="1"/>
  <c r="BN46" i="5"/>
  <c r="BN47" i="5"/>
  <c r="BN93" i="5"/>
  <c r="BN76" i="5"/>
  <c r="BN92" i="5"/>
  <c r="BO92" i="5" s="1"/>
  <c r="BN28" i="5"/>
  <c r="BO28" i="5" s="1"/>
  <c r="BN41" i="5"/>
  <c r="BO41" i="5" s="1"/>
  <c r="BN87" i="5"/>
  <c r="BO87" i="5" s="1"/>
  <c r="BN34" i="5"/>
  <c r="BN77" i="5"/>
  <c r="BN23" i="5"/>
  <c r="BN100" i="5"/>
  <c r="BN24" i="5"/>
  <c r="BN40" i="5"/>
  <c r="BO40" i="5" s="1"/>
  <c r="BN66" i="5"/>
  <c r="BO66" i="5" s="1"/>
  <c r="BN56" i="5"/>
  <c r="BN67" i="5"/>
  <c r="BO67" i="5" s="1"/>
  <c r="BN44" i="5"/>
  <c r="BN50" i="5"/>
  <c r="BN49" i="5"/>
  <c r="BN38" i="5"/>
  <c r="BN25" i="5"/>
  <c r="BN43" i="5"/>
  <c r="BO43" i="5" s="1"/>
  <c r="BN31" i="5"/>
  <c r="BO31" i="5" s="1"/>
  <c r="BN26" i="5"/>
  <c r="BN37" i="5"/>
  <c r="BO37" i="5" s="1"/>
  <c r="BN32" i="5"/>
  <c r="BN42" i="5"/>
  <c r="BO42" i="5" s="1"/>
  <c r="BN45" i="5"/>
  <c r="BN36" i="5"/>
  <c r="BN98" i="5"/>
  <c r="BN73" i="5"/>
  <c r="BO73" i="5" s="1"/>
  <c r="BN39" i="5"/>
  <c r="BO39" i="5" s="1"/>
  <c r="BN27" i="5"/>
  <c r="BO27" i="5" s="1"/>
  <c r="BN30" i="5"/>
  <c r="BO30" i="5" s="1"/>
  <c r="BN82" i="5"/>
  <c r="BO82" i="5" s="1"/>
  <c r="BN33" i="5"/>
  <c r="BO33" i="5" s="1"/>
  <c r="BK36" i="1"/>
  <c r="BM15" i="1"/>
  <c r="BK32" i="1"/>
  <c r="BM14" i="1"/>
  <c r="BL12" i="1"/>
  <c r="BL13" i="1"/>
  <c r="BL33" i="1"/>
  <c r="N61" i="2"/>
  <c r="O60" i="2"/>
  <c r="BM102" i="5"/>
  <c r="BP5" i="3"/>
  <c r="BO3" i="3"/>
  <c r="BL17" i="1"/>
  <c r="BM95" i="5"/>
  <c r="BM79" i="5"/>
  <c r="BM69" i="5"/>
  <c r="BN3" i="5"/>
  <c r="BO5" i="5"/>
  <c r="BO75" i="5" s="1"/>
  <c r="BP6" i="4"/>
  <c r="BO4" i="4"/>
  <c r="BO41" i="1"/>
  <c r="BO42" i="1"/>
  <c r="BP5" i="1"/>
  <c r="BO3" i="1"/>
  <c r="BM35" i="4" l="1"/>
  <c r="BM34" i="4"/>
  <c r="BM33" i="4"/>
  <c r="BM32" i="4"/>
  <c r="BM31" i="4"/>
  <c r="BM30" i="4"/>
  <c r="BM45" i="4"/>
  <c r="BM41" i="4"/>
  <c r="BM44" i="4"/>
  <c r="BM43" i="4"/>
  <c r="BM42" i="4"/>
  <c r="BM69" i="4"/>
  <c r="BM68" i="4"/>
  <c r="BM67" i="4"/>
  <c r="BM54" i="4"/>
  <c r="BL47" i="4"/>
  <c r="BL32" i="1" s="1"/>
  <c r="BN89" i="5"/>
  <c r="BL34" i="1"/>
  <c r="BP87" i="5"/>
  <c r="BP99" i="5"/>
  <c r="BO24" i="5"/>
  <c r="BO76" i="5"/>
  <c r="BO29" i="5"/>
  <c r="BP28" i="5"/>
  <c r="BP27" i="5"/>
  <c r="BO25" i="5"/>
  <c r="BO100" i="5"/>
  <c r="BO44" i="5"/>
  <c r="BO38" i="5"/>
  <c r="BO36" i="5"/>
  <c r="BP36" i="5" s="1"/>
  <c r="BO26" i="5"/>
  <c r="BO32" i="5"/>
  <c r="BO23" i="5"/>
  <c r="BO48" i="5"/>
  <c r="BO98" i="5"/>
  <c r="BO93" i="5"/>
  <c r="BO49" i="5"/>
  <c r="BO47" i="5"/>
  <c r="BM12" i="1"/>
  <c r="BO45" i="5"/>
  <c r="BP45" i="5" s="1"/>
  <c r="BO77" i="5"/>
  <c r="BP77" i="5" s="1"/>
  <c r="BO46" i="5"/>
  <c r="BN84" i="5"/>
  <c r="BO34" i="5"/>
  <c r="BO21" i="5"/>
  <c r="BM34" i="1"/>
  <c r="BL36" i="1"/>
  <c r="BM33" i="1"/>
  <c r="BM13" i="1"/>
  <c r="BM16" i="1"/>
  <c r="N62" i="2"/>
  <c r="O61" i="2"/>
  <c r="BN69" i="5"/>
  <c r="BN102" i="5"/>
  <c r="BM17" i="1"/>
  <c r="BP3" i="3"/>
  <c r="BQ5" i="3"/>
  <c r="BN95" i="5"/>
  <c r="BN79" i="5"/>
  <c r="BO89" i="5"/>
  <c r="BO84" i="5"/>
  <c r="BP5" i="5"/>
  <c r="BP75" i="5" s="1"/>
  <c r="BO3" i="5"/>
  <c r="BQ6" i="4"/>
  <c r="BP4" i="4"/>
  <c r="BP41" i="1"/>
  <c r="BP42" i="1"/>
  <c r="BQ5" i="1"/>
  <c r="BP3" i="1"/>
  <c r="BM37" i="4" l="1"/>
  <c r="BM72" i="4"/>
  <c r="BO50" i="4"/>
  <c r="BO52" i="4"/>
  <c r="BO51" i="4"/>
  <c r="BN45" i="4"/>
  <c r="BN41" i="4"/>
  <c r="BN44" i="4"/>
  <c r="BN43" i="4"/>
  <c r="BN42" i="4"/>
  <c r="BN69" i="4"/>
  <c r="BN68" i="4"/>
  <c r="BN67" i="4"/>
  <c r="BN35" i="4"/>
  <c r="BN34" i="4"/>
  <c r="BN33" i="4"/>
  <c r="BN32" i="4"/>
  <c r="BN31" i="4"/>
  <c r="BN30" i="4"/>
  <c r="BN37" i="4" s="1"/>
  <c r="BN50" i="4"/>
  <c r="BN52" i="4"/>
  <c r="BN51" i="4"/>
  <c r="BM47" i="4"/>
  <c r="BM32" i="1" s="1"/>
  <c r="BO62" i="4"/>
  <c r="BO61" i="4"/>
  <c r="BO60" i="4"/>
  <c r="BO59" i="4"/>
  <c r="BO58" i="4"/>
  <c r="BO64" i="4" s="1"/>
  <c r="BN15" i="1"/>
  <c r="BN62" i="4"/>
  <c r="BN61" i="4"/>
  <c r="BN60" i="4"/>
  <c r="BN59" i="4"/>
  <c r="BN58" i="4"/>
  <c r="BN64" i="4" s="1"/>
  <c r="BN14" i="1"/>
  <c r="BM31" i="1"/>
  <c r="BN34" i="1"/>
  <c r="BP49" i="5"/>
  <c r="BP32" i="5"/>
  <c r="BP25" i="5"/>
  <c r="BP66" i="5"/>
  <c r="BP46" i="5"/>
  <c r="BP26" i="5"/>
  <c r="BP40" i="5"/>
  <c r="BP37" i="5"/>
  <c r="BQ37" i="5" s="1"/>
  <c r="BP42" i="5"/>
  <c r="BP93" i="5"/>
  <c r="BP98" i="5"/>
  <c r="BP29" i="5"/>
  <c r="BP82" i="5"/>
  <c r="BP38" i="5"/>
  <c r="BQ38" i="5" s="1"/>
  <c r="BP67" i="5"/>
  <c r="BP41" i="5"/>
  <c r="BP73" i="5"/>
  <c r="BP74" i="5"/>
  <c r="BP76" i="5"/>
  <c r="BP30" i="5"/>
  <c r="BP44" i="5"/>
  <c r="BP31" i="5"/>
  <c r="BP39" i="5"/>
  <c r="BP24" i="5"/>
  <c r="BQ24" i="5" s="1"/>
  <c r="BP22" i="5"/>
  <c r="BP43" i="5"/>
  <c r="BP33" i="5"/>
  <c r="BP21" i="5"/>
  <c r="BP48" i="5"/>
  <c r="BQ48" i="5" s="1"/>
  <c r="BP92" i="5"/>
  <c r="BP34" i="5"/>
  <c r="BP47" i="5"/>
  <c r="BP23" i="5"/>
  <c r="BP100" i="5"/>
  <c r="BP35" i="5"/>
  <c r="BM36" i="1"/>
  <c r="BO15" i="1"/>
  <c r="BN12" i="1"/>
  <c r="BO14" i="1"/>
  <c r="BN16" i="1"/>
  <c r="BN13" i="1"/>
  <c r="N63" i="2"/>
  <c r="O62" i="2"/>
  <c r="BO102" i="5"/>
  <c r="BN17" i="1"/>
  <c r="BR5" i="3"/>
  <c r="BQ3" i="3"/>
  <c r="BO95" i="5"/>
  <c r="BO79" i="5"/>
  <c r="BO69" i="5"/>
  <c r="BP89" i="5"/>
  <c r="BP84" i="5"/>
  <c r="BQ5" i="5"/>
  <c r="BQ75" i="5" s="1"/>
  <c r="BP3" i="5"/>
  <c r="BR6" i="4"/>
  <c r="BQ4" i="4"/>
  <c r="BQ41" i="1"/>
  <c r="BQ42" i="1"/>
  <c r="BR5" i="1"/>
  <c r="BQ3" i="1"/>
  <c r="BN72" i="4" l="1"/>
  <c r="BP50" i="4"/>
  <c r="BP52" i="4"/>
  <c r="BP51" i="4"/>
  <c r="BO35" i="4"/>
  <c r="BO34" i="4"/>
  <c r="BO33" i="4"/>
  <c r="BO32" i="4"/>
  <c r="BO31" i="4"/>
  <c r="BO30" i="4"/>
  <c r="BO37" i="4" s="1"/>
  <c r="BO45" i="4"/>
  <c r="BO41" i="4"/>
  <c r="BO44" i="4"/>
  <c r="BO43" i="4"/>
  <c r="BO42" i="4"/>
  <c r="BO69" i="4"/>
  <c r="BO68" i="4"/>
  <c r="BO67" i="4"/>
  <c r="BO72" i="4" s="1"/>
  <c r="BN54" i="4"/>
  <c r="BN33" i="1" s="1"/>
  <c r="BN47" i="4"/>
  <c r="BO54" i="4"/>
  <c r="BO33" i="1" s="1"/>
  <c r="BP62" i="4"/>
  <c r="BP61" i="4"/>
  <c r="BP60" i="4"/>
  <c r="BP59" i="4"/>
  <c r="BP58" i="4"/>
  <c r="BP64" i="4" s="1"/>
  <c r="BQ92" i="5"/>
  <c r="BQ41" i="5"/>
  <c r="BQ22" i="5"/>
  <c r="BQ67" i="5"/>
  <c r="BQ45" i="5"/>
  <c r="BQ26" i="5"/>
  <c r="BQ46" i="5"/>
  <c r="BQ39" i="5"/>
  <c r="BQ100" i="5"/>
  <c r="BQ31" i="5"/>
  <c r="BQ23" i="5"/>
  <c r="BQ28" i="5"/>
  <c r="BQ44" i="5"/>
  <c r="BQ29" i="5"/>
  <c r="BQ47" i="5"/>
  <c r="BQ34" i="5"/>
  <c r="BR34" i="5" s="1"/>
  <c r="BQ33" i="5"/>
  <c r="BQ77" i="5"/>
  <c r="BQ98" i="5"/>
  <c r="BQ66" i="5"/>
  <c r="BQ35" i="5"/>
  <c r="BQ21" i="5"/>
  <c r="BQ40" i="5"/>
  <c r="BQ82" i="5"/>
  <c r="BQ36" i="5"/>
  <c r="BQ43" i="5"/>
  <c r="BR43" i="5" s="1"/>
  <c r="BQ30" i="5"/>
  <c r="BQ93" i="5"/>
  <c r="BQ25" i="5"/>
  <c r="BQ99" i="5"/>
  <c r="BQ76" i="5"/>
  <c r="BQ32" i="5"/>
  <c r="BQ74" i="5"/>
  <c r="BQ27" i="5"/>
  <c r="BR27" i="5" s="1"/>
  <c r="BQ49" i="5"/>
  <c r="BQ87" i="5"/>
  <c r="BQ89" i="5" s="1"/>
  <c r="BQ73" i="5"/>
  <c r="BQ42" i="5"/>
  <c r="BO34" i="1"/>
  <c r="BN36" i="1"/>
  <c r="BP15" i="1"/>
  <c r="BO17" i="1"/>
  <c r="BN32" i="1"/>
  <c r="BN31" i="1"/>
  <c r="BO13" i="1"/>
  <c r="BO16" i="1"/>
  <c r="BO12" i="1"/>
  <c r="BP14" i="1"/>
  <c r="N64" i="2"/>
  <c r="O63" i="2"/>
  <c r="BP102" i="5"/>
  <c r="BS5" i="3"/>
  <c r="BR3" i="3"/>
  <c r="BP95" i="5"/>
  <c r="BP79" i="5"/>
  <c r="BP69" i="5"/>
  <c r="BR5" i="5"/>
  <c r="BR75" i="5" s="1"/>
  <c r="BQ3" i="5"/>
  <c r="BS6" i="4"/>
  <c r="BR4" i="4"/>
  <c r="BR41" i="1"/>
  <c r="BR42" i="1"/>
  <c r="BS5" i="1"/>
  <c r="BT5" i="1" s="1"/>
  <c r="BR3" i="1"/>
  <c r="BP35" i="4" l="1"/>
  <c r="BP34" i="4"/>
  <c r="BP33" i="4"/>
  <c r="BP32" i="4"/>
  <c r="BP31" i="4"/>
  <c r="BP30" i="4"/>
  <c r="BP45" i="4"/>
  <c r="BP41" i="4"/>
  <c r="BP44" i="4"/>
  <c r="BP43" i="4"/>
  <c r="BP42" i="4"/>
  <c r="BP69" i="4"/>
  <c r="BP68" i="4"/>
  <c r="BP67" i="4"/>
  <c r="BO47" i="4"/>
  <c r="BP54" i="4"/>
  <c r="BQ62" i="4"/>
  <c r="BQ61" i="4"/>
  <c r="BQ60" i="4"/>
  <c r="BQ59" i="4"/>
  <c r="BQ58" i="4"/>
  <c r="BQ64" i="4" s="1"/>
  <c r="BR74" i="5"/>
  <c r="BR36" i="5"/>
  <c r="BR26" i="5"/>
  <c r="BS26" i="5" s="1"/>
  <c r="BR47" i="5"/>
  <c r="BS47" i="5" s="1"/>
  <c r="BR45" i="5"/>
  <c r="BS45" i="5" s="1"/>
  <c r="BS27" i="5"/>
  <c r="BR82" i="5"/>
  <c r="BS82" i="5" s="1"/>
  <c r="BR32" i="5"/>
  <c r="BR67" i="5"/>
  <c r="BR21" i="5"/>
  <c r="BR22" i="5"/>
  <c r="BS22" i="5" s="1"/>
  <c r="BR35" i="5"/>
  <c r="BS35" i="5" s="1"/>
  <c r="BR24" i="5"/>
  <c r="BS24" i="5" s="1"/>
  <c r="BR31" i="5"/>
  <c r="BS31" i="5" s="1"/>
  <c r="BR37" i="5"/>
  <c r="BS37" i="5" s="1"/>
  <c r="BR29" i="5"/>
  <c r="BS29" i="5" s="1"/>
  <c r="BR40" i="5"/>
  <c r="BS40" i="5" s="1"/>
  <c r="BR66" i="5"/>
  <c r="BR41" i="5"/>
  <c r="BS34" i="5"/>
  <c r="BR44" i="5"/>
  <c r="BS44" i="5" s="1"/>
  <c r="BR42" i="5"/>
  <c r="BS42" i="5" s="1"/>
  <c r="BR28" i="5"/>
  <c r="BS28" i="5" s="1"/>
  <c r="BQ84" i="5"/>
  <c r="BR73" i="5"/>
  <c r="BS73" i="5" s="1"/>
  <c r="BR76" i="5"/>
  <c r="BS76" i="5" s="1"/>
  <c r="BR23" i="5"/>
  <c r="BS23" i="5" s="1"/>
  <c r="BR99" i="5"/>
  <c r="BR100" i="5"/>
  <c r="BR87" i="5"/>
  <c r="BS87" i="5" s="1"/>
  <c r="BR25" i="5"/>
  <c r="BS25" i="5" s="1"/>
  <c r="BR98" i="5"/>
  <c r="BS98" i="5" s="1"/>
  <c r="BR39" i="5"/>
  <c r="BS39" i="5" s="1"/>
  <c r="BR38" i="5"/>
  <c r="BS38" i="5" s="1"/>
  <c r="BR93" i="5"/>
  <c r="BS93" i="5" s="1"/>
  <c r="BR77" i="5"/>
  <c r="BR48" i="5"/>
  <c r="BS48" i="5" s="1"/>
  <c r="BR92" i="5"/>
  <c r="BS43" i="5"/>
  <c r="BR49" i="5"/>
  <c r="BS49" i="5" s="1"/>
  <c r="BR30" i="5"/>
  <c r="BS30" i="5" s="1"/>
  <c r="BR33" i="5"/>
  <c r="BS33" i="5" s="1"/>
  <c r="BR46" i="5"/>
  <c r="BS46" i="5" s="1"/>
  <c r="BP17" i="1"/>
  <c r="BP34" i="1"/>
  <c r="BP13" i="1"/>
  <c r="BO32" i="1"/>
  <c r="BO31" i="1"/>
  <c r="BP16" i="1"/>
  <c r="BP12" i="1"/>
  <c r="BP33" i="1"/>
  <c r="N65" i="2"/>
  <c r="O64" i="2"/>
  <c r="BQ15" i="1"/>
  <c r="P16" i="17"/>
  <c r="BQ102" i="5"/>
  <c r="P18" i="17" s="1"/>
  <c r="BS3" i="3"/>
  <c r="BT5" i="3"/>
  <c r="BQ69" i="5"/>
  <c r="BQ95" i="5"/>
  <c r="BU5" i="1"/>
  <c r="BT42" i="1"/>
  <c r="BT3" i="1"/>
  <c r="BT41" i="1"/>
  <c r="BQ79" i="5"/>
  <c r="BR89" i="5"/>
  <c r="BS5" i="5"/>
  <c r="BS75" i="5" s="1"/>
  <c r="BR3" i="5"/>
  <c r="BS4" i="4"/>
  <c r="BT6" i="4"/>
  <c r="BS41" i="1"/>
  <c r="BS42" i="1"/>
  <c r="BS3" i="1"/>
  <c r="BP37" i="4" l="1"/>
  <c r="BP72" i="4"/>
  <c r="BQ45" i="4"/>
  <c r="BQ41" i="4"/>
  <c r="BQ44" i="4"/>
  <c r="BQ43" i="4"/>
  <c r="BQ42" i="4"/>
  <c r="BQ69" i="4"/>
  <c r="BQ68" i="4"/>
  <c r="BQ67" i="4"/>
  <c r="BQ35" i="4"/>
  <c r="BQ34" i="4"/>
  <c r="BQ33" i="4"/>
  <c r="BQ32" i="4"/>
  <c r="BQ31" i="4"/>
  <c r="BQ30" i="4"/>
  <c r="BQ14" i="1"/>
  <c r="BQ50" i="4"/>
  <c r="BQ52" i="4"/>
  <c r="BQ51" i="4"/>
  <c r="BP47" i="4"/>
  <c r="BP32" i="1" s="1"/>
  <c r="BR62" i="4"/>
  <c r="BR61" i="4"/>
  <c r="BR60" i="4"/>
  <c r="BR59" i="4"/>
  <c r="BR58" i="4"/>
  <c r="BR64" i="4" s="1"/>
  <c r="P15" i="17"/>
  <c r="BS92" i="5"/>
  <c r="BS100" i="5"/>
  <c r="BS41" i="5"/>
  <c r="BS21" i="5"/>
  <c r="BS36" i="5"/>
  <c r="BS99" i="5"/>
  <c r="BS66" i="5"/>
  <c r="BS67" i="5"/>
  <c r="BS74" i="5"/>
  <c r="BR84" i="5"/>
  <c r="BS77" i="5"/>
  <c r="BS32" i="5"/>
  <c r="BP36" i="1"/>
  <c r="BQ17" i="1"/>
  <c r="BQ34" i="1"/>
  <c r="BO36" i="1"/>
  <c r="BQ12" i="1"/>
  <c r="P13" i="17"/>
  <c r="BP31" i="1"/>
  <c r="N66" i="2"/>
  <c r="O65" i="2"/>
  <c r="BR15" i="1"/>
  <c r="BQ16" i="1"/>
  <c r="P17" i="17"/>
  <c r="BQ13" i="1"/>
  <c r="P14" i="17"/>
  <c r="BR102" i="5"/>
  <c r="BT76" i="3"/>
  <c r="BT83" i="3"/>
  <c r="BT74" i="3"/>
  <c r="BT82" i="3"/>
  <c r="BT77" i="3"/>
  <c r="BT59" i="3"/>
  <c r="BT38" i="3"/>
  <c r="BT64" i="3"/>
  <c r="BT53" i="3"/>
  <c r="BT47" i="3"/>
  <c r="BT73" i="3"/>
  <c r="BT36" i="3"/>
  <c r="BT68" i="3"/>
  <c r="BT43" i="3"/>
  <c r="BT41" i="3"/>
  <c r="BT37" i="3"/>
  <c r="BT34" i="3"/>
  <c r="BT27" i="3"/>
  <c r="BT11" i="3"/>
  <c r="BT71" i="3"/>
  <c r="BT58" i="3"/>
  <c r="BT42" i="3"/>
  <c r="BT16" i="3"/>
  <c r="BT54" i="3"/>
  <c r="BT23" i="3"/>
  <c r="BT9" i="3"/>
  <c r="BT50" i="3"/>
  <c r="BT66" i="3"/>
  <c r="BT19" i="3"/>
  <c r="BT35" i="3"/>
  <c r="BT28" i="3"/>
  <c r="BT17" i="3"/>
  <c r="BT78" i="3"/>
  <c r="BT18" i="3"/>
  <c r="BT65" i="3"/>
  <c r="BT22" i="3"/>
  <c r="BT44" i="3"/>
  <c r="BT24" i="3"/>
  <c r="BT75" i="3"/>
  <c r="BT52" i="3"/>
  <c r="BT51" i="3"/>
  <c r="BT67" i="3"/>
  <c r="BT33" i="3"/>
  <c r="BT10" i="3"/>
  <c r="BT30" i="3"/>
  <c r="BT72" i="3"/>
  <c r="BT55" i="3"/>
  <c r="BT29" i="3"/>
  <c r="BT15" i="3"/>
  <c r="BT8" i="3"/>
  <c r="BU5" i="3"/>
  <c r="BT3" i="3"/>
  <c r="BR95" i="5"/>
  <c r="BR69" i="5"/>
  <c r="BT48" i="1"/>
  <c r="BU48" i="1"/>
  <c r="BV5" i="1"/>
  <c r="BV48" i="1" s="1"/>
  <c r="BU41" i="1"/>
  <c r="BU42" i="1"/>
  <c r="BU3" i="1"/>
  <c r="BR79" i="5"/>
  <c r="BS89" i="5"/>
  <c r="BS84" i="5"/>
  <c r="N45" i="12" s="1"/>
  <c r="BS3" i="5"/>
  <c r="BT5" i="5"/>
  <c r="BT75" i="5" s="1"/>
  <c r="BU6" i="4"/>
  <c r="BT4" i="4"/>
  <c r="L59" i="3"/>
  <c r="L71" i="3"/>
  <c r="L72" i="3"/>
  <c r="L73" i="3"/>
  <c r="L74" i="3"/>
  <c r="L75" i="3"/>
  <c r="L76" i="3"/>
  <c r="L77" i="3"/>
  <c r="L78" i="3"/>
  <c r="L64" i="3"/>
  <c r="L65" i="3"/>
  <c r="L66" i="3"/>
  <c r="L67" i="3"/>
  <c r="L68" i="3"/>
  <c r="L58" i="3"/>
  <c r="L24" i="3"/>
  <c r="L15" i="3"/>
  <c r="L16" i="3"/>
  <c r="L18" i="3"/>
  <c r="L19" i="3"/>
  <c r="L11" i="3"/>
  <c r="L10" i="3"/>
  <c r="L8" i="3"/>
  <c r="L9" i="3"/>
  <c r="L54" i="3"/>
  <c r="L55" i="3"/>
  <c r="L53" i="3"/>
  <c r="L52" i="3"/>
  <c r="L51" i="3"/>
  <c r="L50" i="3"/>
  <c r="L47" i="3"/>
  <c r="L44" i="3"/>
  <c r="L43" i="3"/>
  <c r="L42" i="3"/>
  <c r="L41" i="3"/>
  <c r="L38" i="3"/>
  <c r="L37" i="3"/>
  <c r="L36" i="3"/>
  <c r="L35" i="3"/>
  <c r="L34" i="3"/>
  <c r="L33" i="3"/>
  <c r="L30" i="3"/>
  <c r="L29" i="3"/>
  <c r="L28" i="3"/>
  <c r="L27" i="3"/>
  <c r="L23" i="3"/>
  <c r="L22" i="3"/>
  <c r="L17" i="3"/>
  <c r="M48" i="1"/>
  <c r="N48" i="1"/>
  <c r="O48" i="1"/>
  <c r="P48" i="1"/>
  <c r="Q48" i="1"/>
  <c r="R48" i="1"/>
  <c r="S48" i="1"/>
  <c r="T48" i="1"/>
  <c r="U48" i="1"/>
  <c r="V48" i="1"/>
  <c r="W48" i="1"/>
  <c r="X48" i="1"/>
  <c r="Y48" i="1"/>
  <c r="Z48" i="1"/>
  <c r="AA48" i="1"/>
  <c r="AB48" i="1"/>
  <c r="AC48" i="1"/>
  <c r="AD48" i="1"/>
  <c r="AE48" i="1"/>
  <c r="AF48" i="1"/>
  <c r="AG48" i="1"/>
  <c r="AH48" i="1"/>
  <c r="AI48" i="1"/>
  <c r="AJ48" i="1"/>
  <c r="AK48" i="1"/>
  <c r="AL48" i="1"/>
  <c r="AM48" i="1"/>
  <c r="AN48" i="1"/>
  <c r="AO48" i="1"/>
  <c r="AP48" i="1"/>
  <c r="AR48" i="1"/>
  <c r="AS48" i="1"/>
  <c r="AT48" i="1"/>
  <c r="AU48" i="1"/>
  <c r="AV48" i="1"/>
  <c r="AW48" i="1"/>
  <c r="AX48" i="1"/>
  <c r="AY48" i="1"/>
  <c r="AZ48" i="1"/>
  <c r="BA48" i="1"/>
  <c r="BB48" i="1"/>
  <c r="BC48" i="1"/>
  <c r="BD48" i="1"/>
  <c r="BF48" i="1"/>
  <c r="BG48" i="1"/>
  <c r="BH48" i="1"/>
  <c r="BI48" i="1"/>
  <c r="BJ48" i="1"/>
  <c r="BK48" i="1"/>
  <c r="BL48" i="1"/>
  <c r="BM48" i="1"/>
  <c r="BN48" i="1"/>
  <c r="BP48" i="1"/>
  <c r="BQ48" i="1"/>
  <c r="BR48" i="1"/>
  <c r="L48" i="1"/>
  <c r="M59" i="3"/>
  <c r="BQ72" i="4" l="1"/>
  <c r="BQ37" i="4"/>
  <c r="BS50" i="4"/>
  <c r="BS52" i="4"/>
  <c r="BS51" i="4"/>
  <c r="BR45" i="4"/>
  <c r="BR41" i="4"/>
  <c r="BR44" i="4"/>
  <c r="BR43" i="4"/>
  <c r="BR42" i="4"/>
  <c r="BR35" i="4"/>
  <c r="BR34" i="4"/>
  <c r="BR33" i="4"/>
  <c r="BR32" i="4"/>
  <c r="BR31" i="4"/>
  <c r="BR30" i="4"/>
  <c r="BR69" i="4"/>
  <c r="BR68" i="4"/>
  <c r="BR67" i="4"/>
  <c r="BR72" i="4" s="1"/>
  <c r="BR50" i="4"/>
  <c r="BR52" i="4"/>
  <c r="BR51" i="4"/>
  <c r="BQ54" i="4"/>
  <c r="P37" i="17" s="1"/>
  <c r="BQ47" i="4"/>
  <c r="BS62" i="4"/>
  <c r="BS61" i="4"/>
  <c r="BS60" i="4"/>
  <c r="BS59" i="4"/>
  <c r="BS58" i="4"/>
  <c r="BS64" i="4" s="1"/>
  <c r="L86" i="3"/>
  <c r="BR14" i="1"/>
  <c r="BT66" i="5"/>
  <c r="BT48" i="5"/>
  <c r="BT99" i="5"/>
  <c r="BU99" i="5" s="1"/>
  <c r="BT37" i="5"/>
  <c r="BU37" i="5" s="1"/>
  <c r="BT26" i="5"/>
  <c r="BU26" i="5" s="1"/>
  <c r="BT87" i="5"/>
  <c r="BT89" i="5" s="1"/>
  <c r="BT46" i="5"/>
  <c r="BT43" i="5"/>
  <c r="BT44" i="5"/>
  <c r="BT28" i="5"/>
  <c r="BT35" i="5"/>
  <c r="BU35" i="5" s="1"/>
  <c r="BT77" i="5"/>
  <c r="BU77" i="5" s="1"/>
  <c r="BT93" i="5"/>
  <c r="BU93" i="5" s="1"/>
  <c r="BT42" i="5"/>
  <c r="BT25" i="5"/>
  <c r="BU25" i="5" s="1"/>
  <c r="BT76" i="5"/>
  <c r="BT32" i="5"/>
  <c r="BT45" i="5"/>
  <c r="BT36" i="5"/>
  <c r="BT30" i="5"/>
  <c r="BT49" i="5"/>
  <c r="BT27" i="5"/>
  <c r="BU27" i="5" s="1"/>
  <c r="BT22" i="5"/>
  <c r="BU22" i="5" s="1"/>
  <c r="BT40" i="5"/>
  <c r="BT21" i="5"/>
  <c r="BT31" i="5"/>
  <c r="BT98" i="5"/>
  <c r="BT29" i="5"/>
  <c r="BT41" i="5"/>
  <c r="BT24" i="5"/>
  <c r="BU24" i="5" s="1"/>
  <c r="BT23" i="5"/>
  <c r="BU23" i="5" s="1"/>
  <c r="BT74" i="5"/>
  <c r="BT100" i="5"/>
  <c r="BU100" i="5" s="1"/>
  <c r="BT73" i="5"/>
  <c r="BT39" i="5"/>
  <c r="BT38" i="5"/>
  <c r="BT82" i="5"/>
  <c r="BT84" i="5" s="1"/>
  <c r="BT34" i="5"/>
  <c r="BT86" i="3"/>
  <c r="BT67" i="5"/>
  <c r="BT92" i="5"/>
  <c r="BU92" i="5" s="1"/>
  <c r="BT47" i="5"/>
  <c r="BU47" i="5" s="1"/>
  <c r="BT33" i="5"/>
  <c r="BU33" i="5" s="1"/>
  <c r="BQ36" i="1"/>
  <c r="P38" i="17"/>
  <c r="BR34" i="1"/>
  <c r="BS15" i="1"/>
  <c r="M37" i="16"/>
  <c r="BT12" i="3"/>
  <c r="BT61" i="3"/>
  <c r="L61" i="3"/>
  <c r="BR12" i="1"/>
  <c r="BS14" i="1"/>
  <c r="M32" i="16"/>
  <c r="BQ31" i="1"/>
  <c r="N67" i="2"/>
  <c r="O66" i="2"/>
  <c r="BS102" i="5"/>
  <c r="M47" i="16" s="1"/>
  <c r="BR16" i="1"/>
  <c r="BR13" i="1"/>
  <c r="BU83" i="3"/>
  <c r="BU82" i="3"/>
  <c r="BU78" i="3"/>
  <c r="BU77" i="3"/>
  <c r="BU76" i="3"/>
  <c r="BU75" i="3"/>
  <c r="BU74" i="3"/>
  <c r="BU73" i="3"/>
  <c r="BU72" i="3"/>
  <c r="BU71" i="3"/>
  <c r="BU68" i="3"/>
  <c r="BU67" i="3"/>
  <c r="BU66" i="3"/>
  <c r="BU65" i="3"/>
  <c r="BU64" i="3"/>
  <c r="BU59" i="3"/>
  <c r="BU58" i="3"/>
  <c r="BU55" i="3"/>
  <c r="BU54" i="3"/>
  <c r="BU53" i="3"/>
  <c r="BU52" i="3"/>
  <c r="BU47" i="3"/>
  <c r="BU36" i="3"/>
  <c r="BU43" i="3"/>
  <c r="BU34" i="3"/>
  <c r="BU50" i="3"/>
  <c r="BU42" i="3"/>
  <c r="BU16" i="3"/>
  <c r="BU23" i="3"/>
  <c r="BU9" i="3"/>
  <c r="BU19" i="3"/>
  <c r="BU35" i="3"/>
  <c r="BU38" i="3"/>
  <c r="BU28" i="3"/>
  <c r="BU17" i="3"/>
  <c r="BU29" i="3"/>
  <c r="BU24" i="3"/>
  <c r="BU10" i="3"/>
  <c r="BU22" i="3"/>
  <c r="BU44" i="3"/>
  <c r="BU33" i="3"/>
  <c r="BU37" i="3"/>
  <c r="BU30" i="3"/>
  <c r="BU15" i="3"/>
  <c r="BU18" i="3"/>
  <c r="BU41" i="3"/>
  <c r="BU27" i="3"/>
  <c r="BU8" i="3"/>
  <c r="BU51" i="3"/>
  <c r="BU11" i="3"/>
  <c r="BU3" i="3"/>
  <c r="BV5" i="3"/>
  <c r="BR17" i="1"/>
  <c r="BS95" i="5"/>
  <c r="BW5" i="1"/>
  <c r="BV42" i="1"/>
  <c r="BV3" i="1"/>
  <c r="BV41" i="1"/>
  <c r="BS79" i="5"/>
  <c r="N44" i="12" s="1"/>
  <c r="BS69" i="5"/>
  <c r="BU5" i="5"/>
  <c r="BU75" i="5" s="1"/>
  <c r="BT3" i="5"/>
  <c r="BV6" i="4"/>
  <c r="BU4" i="4"/>
  <c r="L12" i="3"/>
  <c r="M82" i="3"/>
  <c r="M83" i="3"/>
  <c r="M71" i="3"/>
  <c r="M72" i="3"/>
  <c r="M73" i="3"/>
  <c r="M74" i="3"/>
  <c r="M75" i="3"/>
  <c r="M76" i="3"/>
  <c r="M77" i="3"/>
  <c r="M78" i="3"/>
  <c r="M64" i="3"/>
  <c r="M65" i="3"/>
  <c r="M66" i="3"/>
  <c r="M67" i="3"/>
  <c r="M68" i="3"/>
  <c r="M58" i="3"/>
  <c r="M54" i="3"/>
  <c r="M24" i="3"/>
  <c r="M15" i="3"/>
  <c r="M16" i="3"/>
  <c r="M18" i="3"/>
  <c r="M19" i="3"/>
  <c r="M8" i="3"/>
  <c r="M10" i="3"/>
  <c r="M11" i="3"/>
  <c r="M55" i="3"/>
  <c r="M53" i="3"/>
  <c r="M52" i="3"/>
  <c r="M51" i="3"/>
  <c r="M50" i="3"/>
  <c r="M47" i="3"/>
  <c r="M44" i="3"/>
  <c r="M43" i="3"/>
  <c r="M42" i="3"/>
  <c r="M41" i="3"/>
  <c r="M38" i="3"/>
  <c r="M37" i="3"/>
  <c r="M36" i="3"/>
  <c r="M35" i="3"/>
  <c r="M34" i="3"/>
  <c r="M33" i="3"/>
  <c r="M30" i="3"/>
  <c r="M29" i="3"/>
  <c r="M28" i="3"/>
  <c r="M27" i="3"/>
  <c r="M23" i="3"/>
  <c r="M22" i="3"/>
  <c r="M17" i="3"/>
  <c r="M9" i="3"/>
  <c r="N46" i="12" l="1"/>
  <c r="N42" i="12"/>
  <c r="BR37" i="4"/>
  <c r="M22" i="16"/>
  <c r="BS35" i="4"/>
  <c r="BS34" i="4"/>
  <c r="BS33" i="4"/>
  <c r="BS32" i="4"/>
  <c r="BS31" i="4"/>
  <c r="BS30" i="4"/>
  <c r="BS37" i="4" s="1"/>
  <c r="O42" i="12" s="1"/>
  <c r="BT50" i="4"/>
  <c r="BT52" i="4"/>
  <c r="BT51" i="4"/>
  <c r="M27" i="16"/>
  <c r="N27" i="16" s="1"/>
  <c r="BS45" i="4"/>
  <c r="BS41" i="4"/>
  <c r="BS44" i="4"/>
  <c r="BS43" i="4"/>
  <c r="BS42" i="4"/>
  <c r="M42" i="16"/>
  <c r="M45" i="16" s="1"/>
  <c r="BS69" i="4"/>
  <c r="BS68" i="4"/>
  <c r="BS67" i="4"/>
  <c r="BS72" i="4" s="1"/>
  <c r="O46" i="12" s="1"/>
  <c r="BQ33" i="1"/>
  <c r="BR54" i="4"/>
  <c r="BR47" i="4"/>
  <c r="BS54" i="4"/>
  <c r="O45" i="12" s="1"/>
  <c r="P45" i="12" s="1"/>
  <c r="BT62" i="4"/>
  <c r="BT61" i="4"/>
  <c r="BT60" i="4"/>
  <c r="BT59" i="4"/>
  <c r="BT58" i="4"/>
  <c r="BT64" i="4" s="1"/>
  <c r="M30" i="16"/>
  <c r="M28" i="16"/>
  <c r="M43" i="16"/>
  <c r="M33" i="16"/>
  <c r="M35" i="16"/>
  <c r="M48" i="16"/>
  <c r="M50" i="16"/>
  <c r="M40" i="16"/>
  <c r="M38" i="16"/>
  <c r="M41" i="16" s="1"/>
  <c r="M25" i="16"/>
  <c r="M23" i="16"/>
  <c r="M26" i="16" s="1"/>
  <c r="BU74" i="5"/>
  <c r="BU40" i="5"/>
  <c r="BU42" i="5"/>
  <c r="BV23" i="5"/>
  <c r="BU67" i="5"/>
  <c r="BV67" i="5" s="1"/>
  <c r="BU49" i="5"/>
  <c r="BU28" i="5"/>
  <c r="BU48" i="5"/>
  <c r="P40" i="17"/>
  <c r="BT88" i="3"/>
  <c r="BT26" i="1" s="1"/>
  <c r="BU41" i="5"/>
  <c r="BV41" i="5" s="1"/>
  <c r="BU30" i="5"/>
  <c r="BV30" i="5" s="1"/>
  <c r="M86" i="3"/>
  <c r="BU34" i="5"/>
  <c r="BU36" i="5"/>
  <c r="BV36" i="5" s="1"/>
  <c r="BU44" i="5"/>
  <c r="BU82" i="5"/>
  <c r="BU84" i="5" s="1"/>
  <c r="BU29" i="5"/>
  <c r="BU45" i="5"/>
  <c r="BU43" i="5"/>
  <c r="BV43" i="5" s="1"/>
  <c r="BU66" i="5"/>
  <c r="BV66" i="5" s="1"/>
  <c r="BU38" i="5"/>
  <c r="BU98" i="5"/>
  <c r="BV98" i="5" s="1"/>
  <c r="BU32" i="5"/>
  <c r="BU46" i="5"/>
  <c r="L88" i="3"/>
  <c r="BU86" i="3"/>
  <c r="BU39" i="5"/>
  <c r="BU31" i="5"/>
  <c r="BU76" i="5"/>
  <c r="BV93" i="5"/>
  <c r="BV35" i="5"/>
  <c r="BU73" i="5"/>
  <c r="BU21" i="5"/>
  <c r="BU87" i="5"/>
  <c r="BU89" i="5" s="1"/>
  <c r="BR36" i="1"/>
  <c r="N47" i="16"/>
  <c r="BS34" i="1"/>
  <c r="BT15" i="1"/>
  <c r="N37" i="16"/>
  <c r="BS17" i="1"/>
  <c r="BU61" i="3"/>
  <c r="M61" i="3"/>
  <c r="P35" i="17"/>
  <c r="N32" i="16"/>
  <c r="BS13" i="1"/>
  <c r="BQ32" i="1"/>
  <c r="P36" i="17"/>
  <c r="N22" i="16"/>
  <c r="BS12" i="1"/>
  <c r="BS16" i="1"/>
  <c r="N68" i="2"/>
  <c r="O67" i="2"/>
  <c r="BT102" i="5"/>
  <c r="BU12" i="3"/>
  <c r="BV83" i="3"/>
  <c r="BV74" i="3"/>
  <c r="BV82" i="3"/>
  <c r="BV72" i="3"/>
  <c r="BV68" i="3"/>
  <c r="BV64" i="3"/>
  <c r="BV53" i="3"/>
  <c r="BV36" i="3"/>
  <c r="BV73" i="3"/>
  <c r="BV43" i="3"/>
  <c r="BV76" i="3"/>
  <c r="BV34" i="3"/>
  <c r="BV59" i="3"/>
  <c r="BV52" i="3"/>
  <c r="BV41" i="3"/>
  <c r="BV77" i="3"/>
  <c r="BV67" i="3"/>
  <c r="BV58" i="3"/>
  <c r="BV37" i="3"/>
  <c r="BV71" i="3"/>
  <c r="BV47" i="3"/>
  <c r="BV23" i="3"/>
  <c r="BV9" i="3"/>
  <c r="BV54" i="3"/>
  <c r="BV50" i="3"/>
  <c r="BV19" i="3"/>
  <c r="BV66" i="3"/>
  <c r="BV35" i="3"/>
  <c r="BV38" i="3"/>
  <c r="BV28" i="3"/>
  <c r="BV17" i="3"/>
  <c r="BV29" i="3"/>
  <c r="BV24" i="3"/>
  <c r="BV10" i="3"/>
  <c r="BV55" i="3"/>
  <c r="BV44" i="3"/>
  <c r="BV30" i="3"/>
  <c r="BV15" i="3"/>
  <c r="BV65" i="3"/>
  <c r="BV18" i="3"/>
  <c r="BV75" i="3"/>
  <c r="BV33" i="3"/>
  <c r="BV78" i="3"/>
  <c r="BV27" i="3"/>
  <c r="BV8" i="3"/>
  <c r="BV42" i="3"/>
  <c r="BV51" i="3"/>
  <c r="BV16" i="3"/>
  <c r="BV22" i="3"/>
  <c r="BV11" i="3"/>
  <c r="BW5" i="3"/>
  <c r="BV3" i="3"/>
  <c r="BT95" i="5"/>
  <c r="BX5" i="1"/>
  <c r="BW3" i="1"/>
  <c r="BW41" i="1"/>
  <c r="BW42" i="1"/>
  <c r="BW48" i="1"/>
  <c r="BT79" i="5"/>
  <c r="BT14" i="1"/>
  <c r="BT69" i="5"/>
  <c r="BU3" i="5"/>
  <c r="BV5" i="5"/>
  <c r="BV75" i="5" s="1"/>
  <c r="BW6" i="4"/>
  <c r="BV4" i="4"/>
  <c r="M12" i="3"/>
  <c r="N59" i="3"/>
  <c r="N82" i="3"/>
  <c r="N83" i="3"/>
  <c r="N71" i="3"/>
  <c r="N72" i="3"/>
  <c r="N73" i="3"/>
  <c r="N74" i="3"/>
  <c r="N75" i="3"/>
  <c r="N76" i="3"/>
  <c r="N77" i="3"/>
  <c r="N78" i="3"/>
  <c r="N64" i="3"/>
  <c r="N65" i="3"/>
  <c r="N66" i="3"/>
  <c r="N67" i="3"/>
  <c r="N68" i="3"/>
  <c r="N58" i="3"/>
  <c r="N24" i="3"/>
  <c r="N15" i="3"/>
  <c r="N16" i="3"/>
  <c r="N18" i="3"/>
  <c r="N19" i="3"/>
  <c r="N8" i="3"/>
  <c r="N10" i="3"/>
  <c r="N11" i="3"/>
  <c r="N54" i="3"/>
  <c r="N55" i="3"/>
  <c r="N53" i="3"/>
  <c r="N52" i="3"/>
  <c r="N51" i="3"/>
  <c r="N50" i="3"/>
  <c r="N47" i="3"/>
  <c r="N44" i="3"/>
  <c r="N43" i="3"/>
  <c r="N42" i="3"/>
  <c r="N41" i="3"/>
  <c r="N38" i="3"/>
  <c r="N37" i="3"/>
  <c r="N36" i="3"/>
  <c r="N35" i="3"/>
  <c r="N34" i="3"/>
  <c r="N33" i="3"/>
  <c r="N30" i="3"/>
  <c r="N29" i="3"/>
  <c r="N28" i="3"/>
  <c r="N27" i="3"/>
  <c r="N23" i="3"/>
  <c r="N22" i="3"/>
  <c r="N17" i="3"/>
  <c r="N9" i="3"/>
  <c r="N42" i="16" l="1"/>
  <c r="M31" i="16"/>
  <c r="P42" i="12"/>
  <c r="P46" i="12"/>
  <c r="BT35" i="4"/>
  <c r="BT34" i="4"/>
  <c r="BT33" i="4"/>
  <c r="BT32" i="4"/>
  <c r="BT31" i="4"/>
  <c r="BT30" i="4"/>
  <c r="BT45" i="4"/>
  <c r="BT41" i="4"/>
  <c r="BT44" i="4"/>
  <c r="BT43" i="4"/>
  <c r="BT42" i="4"/>
  <c r="BT69" i="4"/>
  <c r="BT68" i="4"/>
  <c r="BT67" i="4"/>
  <c r="BU50" i="4"/>
  <c r="BU52" i="4"/>
  <c r="BU51" i="4"/>
  <c r="BR33" i="1"/>
  <c r="N61" i="16"/>
  <c r="O61" i="16" s="1"/>
  <c r="P61" i="16" s="1"/>
  <c r="Q61" i="16" s="1"/>
  <c r="R61" i="16" s="1"/>
  <c r="S61" i="16" s="1"/>
  <c r="T61" i="16" s="1"/>
  <c r="U61" i="16" s="1"/>
  <c r="V61" i="16" s="1"/>
  <c r="W61" i="16" s="1"/>
  <c r="X61" i="16" s="1"/>
  <c r="BS47" i="4"/>
  <c r="O44" i="12" s="1"/>
  <c r="P44" i="12" s="1"/>
  <c r="BT54" i="4"/>
  <c r="BU62" i="4"/>
  <c r="BU61" i="4"/>
  <c r="BU60" i="4"/>
  <c r="BU59" i="4"/>
  <c r="BU58" i="4"/>
  <c r="BU64" i="4" s="1"/>
  <c r="M51" i="16"/>
  <c r="M36" i="16"/>
  <c r="M46" i="16"/>
  <c r="L94" i="3"/>
  <c r="L93" i="3"/>
  <c r="L26" i="1"/>
  <c r="L38" i="1" s="1"/>
  <c r="L55" i="1" s="1"/>
  <c r="L56" i="1" s="1"/>
  <c r="BW67" i="5"/>
  <c r="BV77" i="5"/>
  <c r="BW77" i="5" s="1"/>
  <c r="BV38" i="5"/>
  <c r="BW38" i="5" s="1"/>
  <c r="BV44" i="5"/>
  <c r="BV92" i="5"/>
  <c r="BV86" i="3"/>
  <c r="BV76" i="5"/>
  <c r="BV45" i="5"/>
  <c r="BV34" i="5"/>
  <c r="BV42" i="5"/>
  <c r="BV31" i="5"/>
  <c r="BW31" i="5" s="1"/>
  <c r="BV29" i="5"/>
  <c r="BW29" i="5" s="1"/>
  <c r="BV40" i="5"/>
  <c r="BW40" i="5" s="1"/>
  <c r="BV39" i="5"/>
  <c r="BV82" i="5"/>
  <c r="M88" i="3"/>
  <c r="BV74" i="5"/>
  <c r="BW41" i="5"/>
  <c r="BU88" i="3"/>
  <c r="BU26" i="1" s="1"/>
  <c r="BV26" i="5"/>
  <c r="BV87" i="5"/>
  <c r="BW87" i="5" s="1"/>
  <c r="BV24" i="5"/>
  <c r="BW24" i="5" s="1"/>
  <c r="BV99" i="5"/>
  <c r="BW99" i="5" s="1"/>
  <c r="BV48" i="5"/>
  <c r="BV25" i="5"/>
  <c r="BV47" i="5"/>
  <c r="BV27" i="5"/>
  <c r="BV28" i="5"/>
  <c r="N86" i="3"/>
  <c r="BV21" i="5"/>
  <c r="BW21" i="5" s="1"/>
  <c r="BV46" i="5"/>
  <c r="BV37" i="5"/>
  <c r="BV22" i="5"/>
  <c r="BV49" i="5"/>
  <c r="BV100" i="5"/>
  <c r="BV73" i="5"/>
  <c r="BV32" i="5"/>
  <c r="BV33" i="5"/>
  <c r="BW33" i="5" s="1"/>
  <c r="N62" i="16"/>
  <c r="O62" i="16" s="1"/>
  <c r="P62" i="16" s="1"/>
  <c r="Q62" i="16" s="1"/>
  <c r="R62" i="16" s="1"/>
  <c r="S62" i="16" s="1"/>
  <c r="T62" i="16" s="1"/>
  <c r="U62" i="16" s="1"/>
  <c r="V62" i="16" s="1"/>
  <c r="W62" i="16" s="1"/>
  <c r="X62" i="16" s="1"/>
  <c r="BS31" i="1"/>
  <c r="O37" i="16"/>
  <c r="N38" i="16"/>
  <c r="N39" i="16"/>
  <c r="N40" i="16"/>
  <c r="BT34" i="1"/>
  <c r="BT17" i="1"/>
  <c r="BU102" i="5"/>
  <c r="N49" i="16"/>
  <c r="O47" i="16"/>
  <c r="N48" i="16"/>
  <c r="N50" i="16"/>
  <c r="BU15" i="1"/>
  <c r="N61" i="3"/>
  <c r="BV61" i="3"/>
  <c r="BT13" i="1"/>
  <c r="O22" i="16"/>
  <c r="N24" i="16"/>
  <c r="N23" i="16"/>
  <c r="N25" i="16"/>
  <c r="BR31" i="1"/>
  <c r="N59" i="16"/>
  <c r="O59" i="16" s="1"/>
  <c r="P59" i="16" s="1"/>
  <c r="Q59" i="16" s="1"/>
  <c r="R59" i="16" s="1"/>
  <c r="S59" i="16" s="1"/>
  <c r="T59" i="16" s="1"/>
  <c r="U59" i="16" s="1"/>
  <c r="V59" i="16" s="1"/>
  <c r="W59" i="16" s="1"/>
  <c r="X59" i="16" s="1"/>
  <c r="BS33" i="1"/>
  <c r="BR32" i="1"/>
  <c r="BT12" i="1"/>
  <c r="BT33" i="1"/>
  <c r="BT16" i="1"/>
  <c r="N29" i="16"/>
  <c r="O27" i="16"/>
  <c r="N28" i="16"/>
  <c r="N30" i="16"/>
  <c r="N35" i="16"/>
  <c r="N33" i="16"/>
  <c r="N34" i="16"/>
  <c r="O32" i="16"/>
  <c r="O42" i="16"/>
  <c r="N45" i="16"/>
  <c r="N43" i="16"/>
  <c r="N44" i="16"/>
  <c r="N69" i="2"/>
  <c r="O68" i="2"/>
  <c r="BV12" i="3"/>
  <c r="BW83" i="3"/>
  <c r="BW74" i="3"/>
  <c r="BW82" i="3"/>
  <c r="BW72" i="3"/>
  <c r="BW77" i="3"/>
  <c r="BW75" i="3"/>
  <c r="BW55" i="3"/>
  <c r="BW73" i="3"/>
  <c r="BW43" i="3"/>
  <c r="BW76" i="3"/>
  <c r="BW34" i="3"/>
  <c r="BW68" i="3"/>
  <c r="BW59" i="3"/>
  <c r="BW52" i="3"/>
  <c r="BW41" i="3"/>
  <c r="BW50" i="3"/>
  <c r="BW71" i="3"/>
  <c r="BW44" i="3"/>
  <c r="BW11" i="3"/>
  <c r="BW10" i="3"/>
  <c r="BW9" i="3"/>
  <c r="BW8" i="3"/>
  <c r="BW58" i="3"/>
  <c r="BW54" i="3"/>
  <c r="BW19" i="3"/>
  <c r="BW66" i="3"/>
  <c r="BW35" i="3"/>
  <c r="BW64" i="3"/>
  <c r="BW38" i="3"/>
  <c r="BW28" i="3"/>
  <c r="BW17" i="3"/>
  <c r="BW29" i="3"/>
  <c r="BW24" i="3"/>
  <c r="BW30" i="3"/>
  <c r="BW15" i="3"/>
  <c r="BW53" i="3"/>
  <c r="BW51" i="3"/>
  <c r="BW22" i="3"/>
  <c r="BW18" i="3"/>
  <c r="BW33" i="3"/>
  <c r="BW27" i="3"/>
  <c r="BW47" i="3"/>
  <c r="BW23" i="3"/>
  <c r="BW16" i="3"/>
  <c r="BW67" i="3"/>
  <c r="BW65" i="3"/>
  <c r="BW78" i="3"/>
  <c r="BW42" i="3"/>
  <c r="BW37" i="3"/>
  <c r="BW36" i="3"/>
  <c r="BW3" i="3"/>
  <c r="BX5" i="3"/>
  <c r="BU95" i="5"/>
  <c r="BY5" i="1"/>
  <c r="BX41" i="1"/>
  <c r="BX42" i="1"/>
  <c r="BX3" i="1"/>
  <c r="BX48" i="1"/>
  <c r="BU79" i="5"/>
  <c r="BV84" i="5"/>
  <c r="BU69" i="5"/>
  <c r="BU14" i="1"/>
  <c r="BV3" i="5"/>
  <c r="BW5" i="5"/>
  <c r="BW75" i="5" s="1"/>
  <c r="BX6" i="4"/>
  <c r="BW4" i="4"/>
  <c r="N12" i="3"/>
  <c r="M26" i="1"/>
  <c r="M38" i="1" s="1"/>
  <c r="O59" i="3"/>
  <c r="O82" i="3"/>
  <c r="O83" i="3"/>
  <c r="O71" i="3"/>
  <c r="O72" i="3"/>
  <c r="O73" i="3"/>
  <c r="O74" i="3"/>
  <c r="O75" i="3"/>
  <c r="O76" i="3"/>
  <c r="O77" i="3"/>
  <c r="O78" i="3"/>
  <c r="O64" i="3"/>
  <c r="O65" i="3"/>
  <c r="O66" i="3"/>
  <c r="O67" i="3"/>
  <c r="O68" i="3"/>
  <c r="O58" i="3"/>
  <c r="O24" i="3"/>
  <c r="O15" i="3"/>
  <c r="O16" i="3"/>
  <c r="O18" i="3"/>
  <c r="O19" i="3"/>
  <c r="O8" i="3"/>
  <c r="O10" i="3"/>
  <c r="O11" i="3"/>
  <c r="O54" i="3"/>
  <c r="O55" i="3"/>
  <c r="O53" i="3"/>
  <c r="O52" i="3"/>
  <c r="O51" i="3"/>
  <c r="O50" i="3"/>
  <c r="O47" i="3"/>
  <c r="O44" i="3"/>
  <c r="O43" i="3"/>
  <c r="O42" i="3"/>
  <c r="O41" i="3"/>
  <c r="O38" i="3"/>
  <c r="O37" i="3"/>
  <c r="O36" i="3"/>
  <c r="O35" i="3"/>
  <c r="O34" i="3"/>
  <c r="O33" i="3"/>
  <c r="O30" i="3"/>
  <c r="O29" i="3"/>
  <c r="O28" i="3"/>
  <c r="O27" i="3"/>
  <c r="O23" i="3"/>
  <c r="O22" i="3"/>
  <c r="O17" i="3"/>
  <c r="O9" i="3"/>
  <c r="BT37" i="4" l="1"/>
  <c r="BS32" i="1"/>
  <c r="BT72" i="4"/>
  <c r="BU35" i="4"/>
  <c r="BU34" i="4"/>
  <c r="BU33" i="4"/>
  <c r="BU32" i="4"/>
  <c r="BU31" i="4"/>
  <c r="BU30" i="4"/>
  <c r="BU37" i="4" s="1"/>
  <c r="BV50" i="4"/>
  <c r="BV52" i="4"/>
  <c r="BV51" i="4"/>
  <c r="BU45" i="4"/>
  <c r="BU41" i="4"/>
  <c r="BU44" i="4"/>
  <c r="BU43" i="4"/>
  <c r="BU42" i="4"/>
  <c r="BU69" i="4"/>
  <c r="BU68" i="4"/>
  <c r="BU67" i="4"/>
  <c r="BU72" i="4" s="1"/>
  <c r="BU54" i="4"/>
  <c r="BU33" i="1" s="1"/>
  <c r="BT47" i="4"/>
  <c r="BT32" i="1" s="1"/>
  <c r="N46" i="16"/>
  <c r="N36" i="16"/>
  <c r="N31" i="16"/>
  <c r="N26" i="16"/>
  <c r="N51" i="16"/>
  <c r="N41" i="16"/>
  <c r="N88" i="3"/>
  <c r="N94" i="3"/>
  <c r="N93" i="3"/>
  <c r="M94" i="3"/>
  <c r="M93" i="3"/>
  <c r="BW37" i="5"/>
  <c r="BW25" i="5"/>
  <c r="BX25" i="5" s="1"/>
  <c r="BW46" i="5"/>
  <c r="BX46" i="5" s="1"/>
  <c r="BW48" i="5"/>
  <c r="BW36" i="5"/>
  <c r="BW44" i="5"/>
  <c r="BW73" i="5"/>
  <c r="BW28" i="5"/>
  <c r="BW26" i="5"/>
  <c r="BW74" i="5"/>
  <c r="BX74" i="5" s="1"/>
  <c r="BW34" i="5"/>
  <c r="BX34" i="5" s="1"/>
  <c r="BX99" i="5"/>
  <c r="BW43" i="5"/>
  <c r="BW27" i="5"/>
  <c r="BW45" i="5"/>
  <c r="BW98" i="5"/>
  <c r="BX40" i="5"/>
  <c r="BX33" i="5"/>
  <c r="BX77" i="5"/>
  <c r="O86" i="3"/>
  <c r="BW32" i="5"/>
  <c r="BW66" i="5"/>
  <c r="BW23" i="5"/>
  <c r="BW42" i="5"/>
  <c r="BW30" i="5"/>
  <c r="BW47" i="5"/>
  <c r="BX47" i="5" s="1"/>
  <c r="BW76" i="5"/>
  <c r="BX76" i="5" s="1"/>
  <c r="BW35" i="5"/>
  <c r="BX35" i="5" s="1"/>
  <c r="BV89" i="5"/>
  <c r="BW100" i="5"/>
  <c r="BW86" i="3"/>
  <c r="BX67" i="5"/>
  <c r="BW49" i="5"/>
  <c r="BX49" i="5" s="1"/>
  <c r="BW82" i="5"/>
  <c r="BX82" i="5" s="1"/>
  <c r="BV88" i="3"/>
  <c r="BV26" i="1" s="1"/>
  <c r="BW22" i="5"/>
  <c r="BW93" i="5"/>
  <c r="BW39" i="5"/>
  <c r="BW92" i="5"/>
  <c r="BU34" i="1"/>
  <c r="BT36" i="1"/>
  <c r="N64" i="16"/>
  <c r="O64" i="16" s="1"/>
  <c r="P64" i="16" s="1"/>
  <c r="Q64" i="16" s="1"/>
  <c r="R64" i="16" s="1"/>
  <c r="S64" i="16" s="1"/>
  <c r="T64" i="16" s="1"/>
  <c r="U64" i="16" s="1"/>
  <c r="V64" i="16" s="1"/>
  <c r="W64" i="16" s="1"/>
  <c r="X64" i="16" s="1"/>
  <c r="BS36" i="1"/>
  <c r="BU17" i="1"/>
  <c r="O48" i="16"/>
  <c r="O49" i="16"/>
  <c r="P47" i="16"/>
  <c r="O50" i="16"/>
  <c r="P37" i="16"/>
  <c r="O38" i="16"/>
  <c r="O39" i="16"/>
  <c r="O40" i="16"/>
  <c r="BV69" i="5"/>
  <c r="BW61" i="3"/>
  <c r="BW12" i="3"/>
  <c r="O61" i="3"/>
  <c r="O34" i="16"/>
  <c r="P32" i="16"/>
  <c r="O33" i="16"/>
  <c r="O35" i="16"/>
  <c r="P22" i="16"/>
  <c r="O23" i="16"/>
  <c r="O25" i="16"/>
  <c r="O24" i="16"/>
  <c r="BT31" i="1"/>
  <c r="BU16" i="1"/>
  <c r="BU12" i="1"/>
  <c r="O29" i="16"/>
  <c r="O28" i="16"/>
  <c r="O30" i="16"/>
  <c r="P27" i="16"/>
  <c r="O43" i="16"/>
  <c r="O45" i="16"/>
  <c r="O44" i="16"/>
  <c r="P42" i="16"/>
  <c r="N70" i="2"/>
  <c r="O69" i="2"/>
  <c r="BV15" i="1"/>
  <c r="BU13" i="1"/>
  <c r="BV102" i="5"/>
  <c r="BX83" i="3"/>
  <c r="BX82" i="3"/>
  <c r="BX72" i="3"/>
  <c r="BX77" i="3"/>
  <c r="BX68" i="3"/>
  <c r="BX66" i="3"/>
  <c r="BX76" i="3"/>
  <c r="BX34" i="3"/>
  <c r="BX59" i="3"/>
  <c r="BX52" i="3"/>
  <c r="BX41" i="3"/>
  <c r="BX50" i="3"/>
  <c r="BX67" i="3"/>
  <c r="BX58" i="3"/>
  <c r="BX37" i="3"/>
  <c r="BX71" i="3"/>
  <c r="BX74" i="3"/>
  <c r="BX35" i="3"/>
  <c r="BX19" i="3"/>
  <c r="BX64" i="3"/>
  <c r="BX38" i="3"/>
  <c r="BX28" i="3"/>
  <c r="BX17" i="3"/>
  <c r="BX43" i="3"/>
  <c r="BX29" i="3"/>
  <c r="BX24" i="3"/>
  <c r="BX30" i="3"/>
  <c r="BX15" i="3"/>
  <c r="BX10" i="3"/>
  <c r="BX73" i="3"/>
  <c r="BX55" i="3"/>
  <c r="BX53" i="3"/>
  <c r="BX51" i="3"/>
  <c r="BX44" i="3"/>
  <c r="BX22" i="3"/>
  <c r="BX33" i="3"/>
  <c r="BX8" i="3"/>
  <c r="BX78" i="3"/>
  <c r="BX75" i="3"/>
  <c r="BX47" i="3"/>
  <c r="BX23" i="3"/>
  <c r="BX18" i="3"/>
  <c r="BX36" i="3"/>
  <c r="BX65" i="3"/>
  <c r="BX27" i="3"/>
  <c r="BX9" i="3"/>
  <c r="BX16" i="3"/>
  <c r="BX42" i="3"/>
  <c r="BX54" i="3"/>
  <c r="BX11" i="3"/>
  <c r="BY5" i="3"/>
  <c r="BX3" i="3"/>
  <c r="BV95" i="5"/>
  <c r="BZ5" i="1"/>
  <c r="BY41" i="1"/>
  <c r="BY42" i="1"/>
  <c r="BY3" i="1"/>
  <c r="BY48" i="1"/>
  <c r="BV79" i="5"/>
  <c r="BV14" i="1"/>
  <c r="BW89" i="5"/>
  <c r="BW3" i="5"/>
  <c r="BX5" i="5"/>
  <c r="BX41" i="5" s="1"/>
  <c r="BX4" i="4"/>
  <c r="BY6" i="4"/>
  <c r="M55" i="1"/>
  <c r="M56" i="1" s="1"/>
  <c r="O12" i="3"/>
  <c r="N26" i="1"/>
  <c r="N38" i="1" s="1"/>
  <c r="P59" i="3"/>
  <c r="P82" i="3"/>
  <c r="P83" i="3"/>
  <c r="P71" i="3"/>
  <c r="P72" i="3"/>
  <c r="P73" i="3"/>
  <c r="P74" i="3"/>
  <c r="P75" i="3"/>
  <c r="P76" i="3"/>
  <c r="P77" i="3"/>
  <c r="P78" i="3"/>
  <c r="P64" i="3"/>
  <c r="P65" i="3"/>
  <c r="P66" i="3"/>
  <c r="P67" i="3"/>
  <c r="P68" i="3"/>
  <c r="P58" i="3"/>
  <c r="P24" i="3"/>
  <c r="P15" i="3"/>
  <c r="P16" i="3"/>
  <c r="P18" i="3"/>
  <c r="P19" i="3"/>
  <c r="P8" i="3"/>
  <c r="P10" i="3"/>
  <c r="P11" i="3"/>
  <c r="P54" i="3"/>
  <c r="P55" i="3"/>
  <c r="P53" i="3"/>
  <c r="P52" i="3"/>
  <c r="P51" i="3"/>
  <c r="P50" i="3"/>
  <c r="P47" i="3"/>
  <c r="P44" i="3"/>
  <c r="P43" i="3"/>
  <c r="P42" i="3"/>
  <c r="P41" i="3"/>
  <c r="P38" i="3"/>
  <c r="P37" i="3"/>
  <c r="P36" i="3"/>
  <c r="P35" i="3"/>
  <c r="P34" i="3"/>
  <c r="P33" i="3"/>
  <c r="P30" i="3"/>
  <c r="P29" i="3"/>
  <c r="P28" i="3"/>
  <c r="P27" i="3"/>
  <c r="P23" i="3"/>
  <c r="P22" i="3"/>
  <c r="P17" i="3"/>
  <c r="P9" i="3"/>
  <c r="BV45" i="4" l="1"/>
  <c r="BV41" i="4"/>
  <c r="BV44" i="4"/>
  <c r="BV43" i="4"/>
  <c r="BV42" i="4"/>
  <c r="BV69" i="4"/>
  <c r="BV68" i="4"/>
  <c r="BV67" i="4"/>
  <c r="BV72" i="4" s="1"/>
  <c r="BV12" i="1"/>
  <c r="BV35" i="4"/>
  <c r="BV34" i="4"/>
  <c r="BV33" i="4"/>
  <c r="BV32" i="4"/>
  <c r="BV31" i="4"/>
  <c r="BV30" i="4"/>
  <c r="BU47" i="4"/>
  <c r="BV54" i="4"/>
  <c r="BW62" i="4"/>
  <c r="BW61" i="4"/>
  <c r="BW60" i="4"/>
  <c r="BW59" i="4"/>
  <c r="BW58" i="4"/>
  <c r="BW64" i="4" s="1"/>
  <c r="BV62" i="4"/>
  <c r="BV61" i="4"/>
  <c r="BV60" i="4"/>
  <c r="BV59" i="4"/>
  <c r="BV58" i="4"/>
  <c r="BV64" i="4" s="1"/>
  <c r="O46" i="16"/>
  <c r="O31" i="16"/>
  <c r="O26" i="16"/>
  <c r="O36" i="16"/>
  <c r="O41" i="16"/>
  <c r="O51" i="16"/>
  <c r="BX86" i="3"/>
  <c r="BX87" i="5"/>
  <c r="O88" i="3"/>
  <c r="O26" i="1" s="1"/>
  <c r="O38" i="1" s="1"/>
  <c r="BX36" i="5"/>
  <c r="BX29" i="5"/>
  <c r="BY29" i="5" s="1"/>
  <c r="BX31" i="5"/>
  <c r="BY31" i="5" s="1"/>
  <c r="BX48" i="5"/>
  <c r="BX24" i="5"/>
  <c r="BX30" i="5"/>
  <c r="BX98" i="5"/>
  <c r="BX26" i="5"/>
  <c r="BX37" i="5"/>
  <c r="BY37" i="5" s="1"/>
  <c r="BY74" i="5"/>
  <c r="BW88" i="3"/>
  <c r="BW26" i="1" s="1"/>
  <c r="BX42" i="5"/>
  <c r="BX45" i="5"/>
  <c r="BX28" i="5"/>
  <c r="BX21" i="5"/>
  <c r="BY25" i="5"/>
  <c r="BW84" i="5"/>
  <c r="BW14" i="1" s="1"/>
  <c r="BX92" i="5"/>
  <c r="BY92" i="5" s="1"/>
  <c r="BX38" i="5"/>
  <c r="BX23" i="5"/>
  <c r="BX73" i="5"/>
  <c r="BX75" i="5"/>
  <c r="BX39" i="5"/>
  <c r="BX66" i="5"/>
  <c r="BY66" i="5" s="1"/>
  <c r="P86" i="3"/>
  <c r="BX93" i="5"/>
  <c r="BX100" i="5"/>
  <c r="BX27" i="5"/>
  <c r="BX22" i="5"/>
  <c r="BY22" i="5" s="1"/>
  <c r="BX32" i="5"/>
  <c r="BX43" i="5"/>
  <c r="BY43" i="5" s="1"/>
  <c r="BX44" i="5"/>
  <c r="BU32" i="1"/>
  <c r="BV33" i="1"/>
  <c r="BU36" i="1"/>
  <c r="Q37" i="16"/>
  <c r="P38" i="16"/>
  <c r="P39" i="16"/>
  <c r="P40" i="16"/>
  <c r="BV34" i="1"/>
  <c r="P50" i="16"/>
  <c r="P48" i="16"/>
  <c r="Q47" i="16"/>
  <c r="P49" i="16"/>
  <c r="BW15" i="1"/>
  <c r="BX61" i="3"/>
  <c r="BX88" i="3" s="1"/>
  <c r="BX26" i="1" s="1"/>
  <c r="P61" i="3"/>
  <c r="P24" i="16"/>
  <c r="P23" i="16"/>
  <c r="P25" i="16"/>
  <c r="Q22" i="16"/>
  <c r="BV13" i="1"/>
  <c r="P45" i="16"/>
  <c r="Q42" i="16"/>
  <c r="P43" i="16"/>
  <c r="P44" i="16"/>
  <c r="Q27" i="16"/>
  <c r="P28" i="16"/>
  <c r="P29" i="16"/>
  <c r="P30" i="16"/>
  <c r="Q32" i="16"/>
  <c r="P33" i="16"/>
  <c r="P34" i="16"/>
  <c r="P35" i="16"/>
  <c r="BU31" i="1"/>
  <c r="N71" i="2"/>
  <c r="O70" i="2"/>
  <c r="BW102" i="5"/>
  <c r="BW17" i="1" s="1"/>
  <c r="BV16" i="1"/>
  <c r="BX12" i="3"/>
  <c r="BW95" i="5"/>
  <c r="BY83" i="3"/>
  <c r="BY72" i="3"/>
  <c r="BY77" i="3"/>
  <c r="BY75" i="3"/>
  <c r="BY73" i="3"/>
  <c r="BY53" i="3"/>
  <c r="BY82" i="3"/>
  <c r="BY59" i="3"/>
  <c r="BY52" i="3"/>
  <c r="BY41" i="3"/>
  <c r="BY68" i="3"/>
  <c r="BY50" i="3"/>
  <c r="BY67" i="3"/>
  <c r="BY58" i="3"/>
  <c r="BY37" i="3"/>
  <c r="BY71" i="3"/>
  <c r="BY44" i="3"/>
  <c r="BY74" i="3"/>
  <c r="BY66" i="3"/>
  <c r="BY55" i="3"/>
  <c r="BY42" i="3"/>
  <c r="BY30" i="3"/>
  <c r="BY29" i="3"/>
  <c r="BY28" i="3"/>
  <c r="BY27" i="3"/>
  <c r="BY24" i="3"/>
  <c r="BY23" i="3"/>
  <c r="BY22" i="3"/>
  <c r="BY19" i="3"/>
  <c r="BY18" i="3"/>
  <c r="BY17" i="3"/>
  <c r="BY16" i="3"/>
  <c r="BY15" i="3"/>
  <c r="BY64" i="3"/>
  <c r="BY38" i="3"/>
  <c r="BY35" i="3"/>
  <c r="BY43" i="3"/>
  <c r="BY10" i="3"/>
  <c r="BY51" i="3"/>
  <c r="BY76" i="3"/>
  <c r="BY33" i="3"/>
  <c r="BY8" i="3"/>
  <c r="BY78" i="3"/>
  <c r="BY36" i="3"/>
  <c r="BY65" i="3"/>
  <c r="BY47" i="3"/>
  <c r="BY34" i="3"/>
  <c r="BY11" i="3"/>
  <c r="BY54" i="3"/>
  <c r="BY9" i="3"/>
  <c r="BZ5" i="3"/>
  <c r="BY3" i="3"/>
  <c r="BV17" i="1"/>
  <c r="CA5" i="1"/>
  <c r="BZ42" i="1"/>
  <c r="BZ3" i="1"/>
  <c r="BZ41" i="1"/>
  <c r="BZ48" i="1"/>
  <c r="BX89" i="5"/>
  <c r="BX84" i="5"/>
  <c r="BW79" i="5"/>
  <c r="BW69" i="5"/>
  <c r="BY5" i="5"/>
  <c r="BY41" i="5" s="1"/>
  <c r="BX3" i="5"/>
  <c r="BZ6" i="4"/>
  <c r="BY4" i="4"/>
  <c r="N55" i="1"/>
  <c r="N56" i="1" s="1"/>
  <c r="P12" i="3"/>
  <c r="Q59" i="3"/>
  <c r="Q82" i="3"/>
  <c r="Q83" i="3"/>
  <c r="Q71" i="3"/>
  <c r="Q72" i="3"/>
  <c r="Q73" i="3"/>
  <c r="Q74" i="3"/>
  <c r="Q75" i="3"/>
  <c r="Q76" i="3"/>
  <c r="Q77" i="3"/>
  <c r="Q78" i="3"/>
  <c r="Q64" i="3"/>
  <c r="Q65" i="3"/>
  <c r="Q66" i="3"/>
  <c r="Q67" i="3"/>
  <c r="Q68" i="3"/>
  <c r="Q58" i="3"/>
  <c r="Q24" i="3"/>
  <c r="Q15" i="3"/>
  <c r="Q16" i="3"/>
  <c r="Q18" i="3"/>
  <c r="Q19" i="3"/>
  <c r="Q8" i="3"/>
  <c r="Q10" i="3"/>
  <c r="Q11" i="3"/>
  <c r="Q54" i="3"/>
  <c r="Q55" i="3"/>
  <c r="Q53" i="3"/>
  <c r="Q52" i="3"/>
  <c r="Q51" i="3"/>
  <c r="Q50" i="3"/>
  <c r="Q47" i="3"/>
  <c r="Q44" i="3"/>
  <c r="Q43" i="3"/>
  <c r="Q42" i="3"/>
  <c r="Q41" i="3"/>
  <c r="Q38" i="3"/>
  <c r="Q37" i="3"/>
  <c r="Q36" i="3"/>
  <c r="Q35" i="3"/>
  <c r="Q34" i="3"/>
  <c r="Q33" i="3"/>
  <c r="Q30" i="3"/>
  <c r="Q29" i="3"/>
  <c r="Q28" i="3"/>
  <c r="Q27" i="3"/>
  <c r="Q23" i="3"/>
  <c r="Q22" i="3"/>
  <c r="Q17" i="3"/>
  <c r="Q9" i="3"/>
  <c r="BV37" i="4" l="1"/>
  <c r="BW35" i="4"/>
  <c r="BW34" i="4"/>
  <c r="BW33" i="4"/>
  <c r="BW32" i="4"/>
  <c r="BW31" i="4"/>
  <c r="BW30" i="4"/>
  <c r="BW45" i="4"/>
  <c r="BW41" i="4"/>
  <c r="BW44" i="4"/>
  <c r="BW43" i="4"/>
  <c r="BW42" i="4"/>
  <c r="BX50" i="4"/>
  <c r="BX52" i="4"/>
  <c r="BX51" i="4"/>
  <c r="BW69" i="4"/>
  <c r="BW68" i="4"/>
  <c r="BW67" i="4"/>
  <c r="BW50" i="4"/>
  <c r="BW52" i="4"/>
  <c r="BW51" i="4"/>
  <c r="BV47" i="4"/>
  <c r="BV32" i="1" s="1"/>
  <c r="BX62" i="4"/>
  <c r="BX61" i="4"/>
  <c r="BX60" i="4"/>
  <c r="BX59" i="4"/>
  <c r="BX58" i="4"/>
  <c r="BX64" i="4" s="1"/>
  <c r="P36" i="16"/>
  <c r="P31" i="16"/>
  <c r="P46" i="16"/>
  <c r="P26" i="16"/>
  <c r="P51" i="16"/>
  <c r="P41" i="16"/>
  <c r="O94" i="3"/>
  <c r="O93" i="3"/>
  <c r="BY32" i="5"/>
  <c r="BY46" i="5"/>
  <c r="BY77" i="5"/>
  <c r="BY67" i="5"/>
  <c r="BY98" i="5"/>
  <c r="BY35" i="5"/>
  <c r="BY26" i="5"/>
  <c r="BY39" i="5"/>
  <c r="BY49" i="5"/>
  <c r="BY30" i="5"/>
  <c r="BY36" i="5"/>
  <c r="BY47" i="5"/>
  <c r="BY27" i="5"/>
  <c r="BY24" i="5"/>
  <c r="BY75" i="5"/>
  <c r="BY21" i="5"/>
  <c r="BY40" i="5"/>
  <c r="BY87" i="5"/>
  <c r="BY100" i="5"/>
  <c r="BY73" i="5"/>
  <c r="BY28" i="5"/>
  <c r="BY33" i="5"/>
  <c r="BY93" i="5"/>
  <c r="BY45" i="5"/>
  <c r="BY76" i="5"/>
  <c r="BY86" i="3"/>
  <c r="P88" i="3"/>
  <c r="BY23" i="5"/>
  <c r="BY42" i="5"/>
  <c r="BY82" i="5"/>
  <c r="BY84" i="5" s="1"/>
  <c r="BY99" i="5"/>
  <c r="Q86" i="3"/>
  <c r="BY44" i="5"/>
  <c r="BY34" i="5"/>
  <c r="BY38" i="5"/>
  <c r="BY48" i="5"/>
  <c r="BV31" i="1"/>
  <c r="BV36" i="1"/>
  <c r="BW34" i="1"/>
  <c r="R47" i="16"/>
  <c r="Q48" i="16"/>
  <c r="Q49" i="16"/>
  <c r="Q50" i="16"/>
  <c r="BX15" i="1"/>
  <c r="Q38" i="16"/>
  <c r="Q39" i="16"/>
  <c r="Q40" i="16"/>
  <c r="R37" i="16"/>
  <c r="BY61" i="3"/>
  <c r="Q61" i="3"/>
  <c r="BW16" i="1"/>
  <c r="BW13" i="1"/>
  <c r="Q45" i="16"/>
  <c r="R42" i="16"/>
  <c r="Q43" i="16"/>
  <c r="Q44" i="16"/>
  <c r="Q23" i="16"/>
  <c r="Q24" i="16"/>
  <c r="Q25" i="16"/>
  <c r="R22" i="16"/>
  <c r="R27" i="16"/>
  <c r="Q29" i="16"/>
  <c r="Q28" i="16"/>
  <c r="Q30" i="16"/>
  <c r="R32" i="16"/>
  <c r="Q35" i="16"/>
  <c r="Q33" i="16"/>
  <c r="Q34" i="16"/>
  <c r="BW12" i="1"/>
  <c r="N72" i="2"/>
  <c r="O71" i="2"/>
  <c r="BX102" i="5"/>
  <c r="BY12" i="3"/>
  <c r="BZ83" i="3"/>
  <c r="BZ77" i="3"/>
  <c r="BZ75" i="3"/>
  <c r="BZ78" i="3"/>
  <c r="BZ64" i="3"/>
  <c r="BZ68" i="3"/>
  <c r="BZ50" i="3"/>
  <c r="BZ67" i="3"/>
  <c r="BZ58" i="3"/>
  <c r="BZ37" i="3"/>
  <c r="BZ71" i="3"/>
  <c r="BZ44" i="3"/>
  <c r="BZ74" i="3"/>
  <c r="BZ35" i="3"/>
  <c r="BZ51" i="3"/>
  <c r="BZ33" i="3"/>
  <c r="BZ38" i="3"/>
  <c r="BZ66" i="3"/>
  <c r="BZ43" i="3"/>
  <c r="BZ28" i="3"/>
  <c r="BZ17" i="3"/>
  <c r="BZ29" i="3"/>
  <c r="BZ24" i="3"/>
  <c r="BZ10" i="3"/>
  <c r="BZ30" i="3"/>
  <c r="BZ15" i="3"/>
  <c r="BZ76" i="3"/>
  <c r="BZ73" i="3"/>
  <c r="BZ55" i="3"/>
  <c r="BZ53" i="3"/>
  <c r="BZ22" i="3"/>
  <c r="BZ8" i="3"/>
  <c r="BZ82" i="3"/>
  <c r="BZ36" i="3"/>
  <c r="BZ65" i="3"/>
  <c r="BZ41" i="3"/>
  <c r="BZ18" i="3"/>
  <c r="BZ23" i="3"/>
  <c r="BZ34" i="3"/>
  <c r="BZ27" i="3"/>
  <c r="BZ52" i="3"/>
  <c r="BZ47" i="3"/>
  <c r="BZ42" i="3"/>
  <c r="BZ16" i="3"/>
  <c r="BZ72" i="3"/>
  <c r="BZ59" i="3"/>
  <c r="BZ9" i="3"/>
  <c r="BZ54" i="3"/>
  <c r="BZ11" i="3"/>
  <c r="BZ19" i="3"/>
  <c r="CA5" i="3"/>
  <c r="BZ3" i="3"/>
  <c r="BX95" i="5"/>
  <c r="CB5" i="1"/>
  <c r="CA3" i="1"/>
  <c r="CA41" i="1"/>
  <c r="CA42" i="1"/>
  <c r="CA48" i="1"/>
  <c r="BX79" i="5"/>
  <c r="BX14" i="1"/>
  <c r="BY89" i="5"/>
  <c r="BX69" i="5"/>
  <c r="BZ5" i="5"/>
  <c r="BZ41" i="5" s="1"/>
  <c r="BY3" i="5"/>
  <c r="CA6" i="4"/>
  <c r="BZ4" i="4"/>
  <c r="O55" i="1"/>
  <c r="O56" i="1" s="1"/>
  <c r="Q12" i="3"/>
  <c r="P26" i="1"/>
  <c r="P38" i="1" s="1"/>
  <c r="R59" i="3"/>
  <c r="R82" i="3"/>
  <c r="R83" i="3"/>
  <c r="R71" i="3"/>
  <c r="R72" i="3"/>
  <c r="R73" i="3"/>
  <c r="R74" i="3"/>
  <c r="R75" i="3"/>
  <c r="R76" i="3"/>
  <c r="R77" i="3"/>
  <c r="R78" i="3"/>
  <c r="R64" i="3"/>
  <c r="R65" i="3"/>
  <c r="R66" i="3"/>
  <c r="R67" i="3"/>
  <c r="R68" i="3"/>
  <c r="R58" i="3"/>
  <c r="R24" i="3"/>
  <c r="R15" i="3"/>
  <c r="R16" i="3"/>
  <c r="R18" i="3"/>
  <c r="R19" i="3"/>
  <c r="R8" i="3"/>
  <c r="R10" i="3"/>
  <c r="R11" i="3"/>
  <c r="R54" i="3"/>
  <c r="R55" i="3"/>
  <c r="R53" i="3"/>
  <c r="R52" i="3"/>
  <c r="R51" i="3"/>
  <c r="R50" i="3"/>
  <c r="R47" i="3"/>
  <c r="R44" i="3"/>
  <c r="R43" i="3"/>
  <c r="R42" i="3"/>
  <c r="R41" i="3"/>
  <c r="R38" i="3"/>
  <c r="R37" i="3"/>
  <c r="R36" i="3"/>
  <c r="R35" i="3"/>
  <c r="R34" i="3"/>
  <c r="R33" i="3"/>
  <c r="R30" i="3"/>
  <c r="R29" i="3"/>
  <c r="R28" i="3"/>
  <c r="R27" i="3"/>
  <c r="R23" i="3"/>
  <c r="R22" i="3"/>
  <c r="R17" i="3"/>
  <c r="R9" i="3"/>
  <c r="S59" i="3"/>
  <c r="BW37" i="4" l="1"/>
  <c r="BW72" i="4"/>
  <c r="BX35" i="4"/>
  <c r="BX34" i="4"/>
  <c r="BX33" i="4"/>
  <c r="BX32" i="4"/>
  <c r="BX31" i="4"/>
  <c r="BX30" i="4"/>
  <c r="BX37" i="4" s="1"/>
  <c r="BX45" i="4"/>
  <c r="BX41" i="4"/>
  <c r="BX44" i="4"/>
  <c r="BX43" i="4"/>
  <c r="BX42" i="4"/>
  <c r="BX69" i="4"/>
  <c r="BX68" i="4"/>
  <c r="BX67" i="4"/>
  <c r="BX72" i="4" s="1"/>
  <c r="BY50" i="4"/>
  <c r="BY52" i="4"/>
  <c r="BY51" i="4"/>
  <c r="BW54" i="4"/>
  <c r="BW33" i="1" s="1"/>
  <c r="BX54" i="4"/>
  <c r="BX33" i="1" s="1"/>
  <c r="BW47" i="4"/>
  <c r="BY62" i="4"/>
  <c r="BY61" i="4"/>
  <c r="BY60" i="4"/>
  <c r="BY59" i="4"/>
  <c r="BY58" i="4"/>
  <c r="BY64" i="4" s="1"/>
  <c r="Q36" i="16"/>
  <c r="Q31" i="16"/>
  <c r="Q26" i="16"/>
  <c r="Q46" i="16"/>
  <c r="Q41" i="16"/>
  <c r="Q51" i="16"/>
  <c r="Q88" i="3"/>
  <c r="Q94" i="3" s="1"/>
  <c r="BY88" i="3"/>
  <c r="BY26" i="1" s="1"/>
  <c r="Q93" i="3"/>
  <c r="P94" i="3"/>
  <c r="P93" i="3"/>
  <c r="BZ48" i="5"/>
  <c r="BZ87" i="5"/>
  <c r="BZ47" i="5"/>
  <c r="BZ77" i="5"/>
  <c r="BZ36" i="5"/>
  <c r="BZ38" i="5"/>
  <c r="BZ40" i="5"/>
  <c r="CA40" i="5" s="1"/>
  <c r="BZ25" i="5"/>
  <c r="BZ29" i="5"/>
  <c r="CA29" i="5" s="1"/>
  <c r="BZ75" i="5"/>
  <c r="BZ66" i="5"/>
  <c r="BZ37" i="5"/>
  <c r="BZ39" i="5"/>
  <c r="BZ32" i="5"/>
  <c r="BZ99" i="5"/>
  <c r="BZ93" i="5"/>
  <c r="BZ26" i="5"/>
  <c r="CA26" i="5" s="1"/>
  <c r="BZ31" i="5"/>
  <c r="BZ76" i="5"/>
  <c r="CA76" i="5" s="1"/>
  <c r="BZ49" i="5"/>
  <c r="R86" i="3"/>
  <c r="BZ82" i="5"/>
  <c r="BZ84" i="5" s="1"/>
  <c r="BZ22" i="5"/>
  <c r="BZ74" i="5"/>
  <c r="BZ44" i="5"/>
  <c r="BZ30" i="5"/>
  <c r="CA30" i="5" s="1"/>
  <c r="BZ42" i="5"/>
  <c r="CA42" i="5" s="1"/>
  <c r="BZ33" i="5"/>
  <c r="BZ24" i="5"/>
  <c r="BZ35" i="5"/>
  <c r="BZ92" i="5"/>
  <c r="BZ23" i="5"/>
  <c r="BZ28" i="5"/>
  <c r="BZ98" i="5"/>
  <c r="BZ34" i="5"/>
  <c r="CA34" i="5" s="1"/>
  <c r="BZ86" i="3"/>
  <c r="BZ46" i="5"/>
  <c r="CA46" i="5" s="1"/>
  <c r="BZ45" i="5"/>
  <c r="BZ73" i="5"/>
  <c r="BZ67" i="5"/>
  <c r="BZ43" i="5"/>
  <c r="BZ21" i="5"/>
  <c r="BZ100" i="5"/>
  <c r="CA100" i="5" s="1"/>
  <c r="BZ27" i="5"/>
  <c r="CA27" i="5" s="1"/>
  <c r="BX17" i="1"/>
  <c r="S37" i="16"/>
  <c r="R38" i="16"/>
  <c r="R39" i="16"/>
  <c r="R40" i="16"/>
  <c r="R49" i="16"/>
  <c r="R50" i="16"/>
  <c r="R48" i="16"/>
  <c r="R51" i="16" s="1"/>
  <c r="S47" i="16"/>
  <c r="BW36" i="1"/>
  <c r="BX34" i="1"/>
  <c r="BY15" i="1"/>
  <c r="R61" i="3"/>
  <c r="BZ61" i="3"/>
  <c r="S32" i="16"/>
  <c r="R33" i="16"/>
  <c r="R34" i="16"/>
  <c r="R35" i="16"/>
  <c r="BX13" i="1"/>
  <c r="S42" i="16"/>
  <c r="R44" i="16"/>
  <c r="R43" i="16"/>
  <c r="R45" i="16"/>
  <c r="BX12" i="1"/>
  <c r="BW32" i="1"/>
  <c r="R30" i="16"/>
  <c r="S27" i="16"/>
  <c r="R29" i="16"/>
  <c r="R28" i="16"/>
  <c r="R31" i="16" s="1"/>
  <c r="BW31" i="1"/>
  <c r="R23" i="16"/>
  <c r="R24" i="16"/>
  <c r="R25" i="16"/>
  <c r="S22" i="16"/>
  <c r="N73" i="2"/>
  <c r="O72" i="2"/>
  <c r="BX16" i="1"/>
  <c r="BZ12" i="3"/>
  <c r="CA68" i="3"/>
  <c r="CA75" i="3"/>
  <c r="CA73" i="3"/>
  <c r="CA71" i="3"/>
  <c r="CA67" i="3"/>
  <c r="CA58" i="3"/>
  <c r="CA37" i="3"/>
  <c r="CA44" i="3"/>
  <c r="CA74" i="3"/>
  <c r="CA35" i="3"/>
  <c r="CA77" i="3"/>
  <c r="CA66" i="3"/>
  <c r="CA55" i="3"/>
  <c r="CA42" i="3"/>
  <c r="CA30" i="3"/>
  <c r="CA29" i="3"/>
  <c r="CA28" i="3"/>
  <c r="CA27" i="3"/>
  <c r="CA78" i="3"/>
  <c r="CA65" i="3"/>
  <c r="CA54" i="3"/>
  <c r="CA38" i="3"/>
  <c r="CA64" i="3"/>
  <c r="CA43" i="3"/>
  <c r="CA17" i="3"/>
  <c r="CA50" i="3"/>
  <c r="CA24" i="3"/>
  <c r="CA10" i="3"/>
  <c r="CA83" i="3"/>
  <c r="CA15" i="3"/>
  <c r="CA76" i="3"/>
  <c r="CA53" i="3"/>
  <c r="CA51" i="3"/>
  <c r="CA22" i="3"/>
  <c r="CA8" i="3"/>
  <c r="CA82" i="3"/>
  <c r="CA36" i="3"/>
  <c r="CA33" i="3"/>
  <c r="CA41" i="3"/>
  <c r="CA18" i="3"/>
  <c r="CA59" i="3"/>
  <c r="CA11" i="3"/>
  <c r="CA72" i="3"/>
  <c r="CA34" i="3"/>
  <c r="CA52" i="3"/>
  <c r="CA47" i="3"/>
  <c r="CA19" i="3"/>
  <c r="CA16" i="3"/>
  <c r="CA9" i="3"/>
  <c r="CA23" i="3"/>
  <c r="CA3" i="3"/>
  <c r="CB5" i="3"/>
  <c r="BY102" i="5"/>
  <c r="BY95" i="5"/>
  <c r="BY69" i="5"/>
  <c r="CC5" i="1"/>
  <c r="CB3" i="1"/>
  <c r="CB42" i="1"/>
  <c r="CB41" i="1"/>
  <c r="CB48" i="1"/>
  <c r="BY79" i="5"/>
  <c r="BZ89" i="5"/>
  <c r="BY14" i="1"/>
  <c r="BZ3" i="5"/>
  <c r="CA5" i="5"/>
  <c r="CA41" i="5" s="1"/>
  <c r="CB6" i="4"/>
  <c r="CA4" i="4"/>
  <c r="P55" i="1"/>
  <c r="P56" i="1" s="1"/>
  <c r="R12" i="3"/>
  <c r="Q26" i="1"/>
  <c r="Q38" i="1" s="1"/>
  <c r="S82" i="3"/>
  <c r="S83" i="3"/>
  <c r="S71" i="3"/>
  <c r="S72" i="3"/>
  <c r="S73" i="3"/>
  <c r="S74" i="3"/>
  <c r="S75" i="3"/>
  <c r="S76" i="3"/>
  <c r="S77" i="3"/>
  <c r="S78" i="3"/>
  <c r="S64" i="3"/>
  <c r="S65" i="3"/>
  <c r="S66" i="3"/>
  <c r="S67" i="3"/>
  <c r="S68" i="3"/>
  <c r="S58" i="3"/>
  <c r="S24" i="3"/>
  <c r="S15" i="3"/>
  <c r="S16" i="3"/>
  <c r="S18" i="3"/>
  <c r="S19" i="3"/>
  <c r="S8" i="3"/>
  <c r="S10" i="3"/>
  <c r="S11" i="3"/>
  <c r="S54" i="3"/>
  <c r="S55" i="3"/>
  <c r="S53" i="3"/>
  <c r="S52" i="3"/>
  <c r="S51" i="3"/>
  <c r="S50" i="3"/>
  <c r="S47" i="3"/>
  <c r="S44" i="3"/>
  <c r="S43" i="3"/>
  <c r="S42" i="3"/>
  <c r="S41" i="3"/>
  <c r="S38" i="3"/>
  <c r="S37" i="3"/>
  <c r="S36" i="3"/>
  <c r="S35" i="3"/>
  <c r="S34" i="3"/>
  <c r="S33" i="3"/>
  <c r="S30" i="3"/>
  <c r="S29" i="3"/>
  <c r="S28" i="3"/>
  <c r="S27" i="3"/>
  <c r="S23" i="3"/>
  <c r="S22" i="3"/>
  <c r="S17" i="3"/>
  <c r="S9" i="3"/>
  <c r="T59" i="3"/>
  <c r="BZ50" i="4" l="1"/>
  <c r="BZ52" i="4"/>
  <c r="BZ51" i="4"/>
  <c r="BY45" i="4"/>
  <c r="BY41" i="4"/>
  <c r="BY44" i="4"/>
  <c r="BY43" i="4"/>
  <c r="BY42" i="4"/>
  <c r="BY35" i="4"/>
  <c r="BY34" i="4"/>
  <c r="BY33" i="4"/>
  <c r="BY32" i="4"/>
  <c r="BY31" i="4"/>
  <c r="BY30" i="4"/>
  <c r="BY69" i="4"/>
  <c r="BY68" i="4"/>
  <c r="BY67" i="4"/>
  <c r="BY72" i="4" s="1"/>
  <c r="BY54" i="4"/>
  <c r="BX47" i="4"/>
  <c r="BX32" i="1" s="1"/>
  <c r="BZ62" i="4"/>
  <c r="BZ61" i="4"/>
  <c r="BZ60" i="4"/>
  <c r="BZ59" i="4"/>
  <c r="BZ58" i="4"/>
  <c r="BZ64" i="4" s="1"/>
  <c r="R26" i="16"/>
  <c r="R46" i="16"/>
  <c r="R36" i="16"/>
  <c r="R41" i="16"/>
  <c r="CA86" i="3"/>
  <c r="BZ88" i="3"/>
  <c r="BZ26" i="1" s="1"/>
  <c r="CA31" i="5"/>
  <c r="CA25" i="5"/>
  <c r="CA44" i="5"/>
  <c r="CA21" i="5"/>
  <c r="CA99" i="5"/>
  <c r="CA36" i="5"/>
  <c r="CA43" i="5"/>
  <c r="CA28" i="5"/>
  <c r="CA74" i="5"/>
  <c r="CA32" i="5"/>
  <c r="CA77" i="5"/>
  <c r="CA93" i="5"/>
  <c r="CA67" i="5"/>
  <c r="CA23" i="5"/>
  <c r="CA22" i="5"/>
  <c r="CA39" i="5"/>
  <c r="CA47" i="5"/>
  <c r="CA38" i="5"/>
  <c r="S86" i="3"/>
  <c r="CA92" i="5"/>
  <c r="CA37" i="5"/>
  <c r="CA87" i="5"/>
  <c r="CA98" i="5"/>
  <c r="CA73" i="5"/>
  <c r="CA35" i="5"/>
  <c r="CA82" i="5"/>
  <c r="CA84" i="5" s="1"/>
  <c r="CA48" i="5"/>
  <c r="CA24" i="5"/>
  <c r="R88" i="3"/>
  <c r="CA66" i="5"/>
  <c r="CA45" i="5"/>
  <c r="CA33" i="5"/>
  <c r="CA49" i="5"/>
  <c r="CA75" i="5"/>
  <c r="BY34" i="1"/>
  <c r="BY33" i="1"/>
  <c r="S40" i="16"/>
  <c r="T37" i="16"/>
  <c r="S38" i="16"/>
  <c r="S39" i="16"/>
  <c r="BX36" i="1"/>
  <c r="BZ15" i="1"/>
  <c r="T47" i="16"/>
  <c r="S49" i="16"/>
  <c r="S48" i="16"/>
  <c r="S50" i="16"/>
  <c r="S61" i="3"/>
  <c r="CA61" i="3"/>
  <c r="CA88" i="3" s="1"/>
  <c r="CA26" i="1" s="1"/>
  <c r="S45" i="16"/>
  <c r="S44" i="16"/>
  <c r="S43" i="16"/>
  <c r="S46" i="16" s="1"/>
  <c r="T42" i="16"/>
  <c r="BX31" i="1"/>
  <c r="T22" i="16"/>
  <c r="S23" i="16"/>
  <c r="S24" i="16"/>
  <c r="S25" i="16"/>
  <c r="S28" i="16"/>
  <c r="T27" i="16"/>
  <c r="S29" i="16"/>
  <c r="S30" i="16"/>
  <c r="BY13" i="1"/>
  <c r="BY12" i="1"/>
  <c r="S34" i="16"/>
  <c r="S33" i="16"/>
  <c r="T32" i="16"/>
  <c r="S35" i="16"/>
  <c r="BY16" i="1"/>
  <c r="N74" i="2"/>
  <c r="O73" i="2"/>
  <c r="BZ102" i="5"/>
  <c r="BZ17" i="1" s="1"/>
  <c r="CA12" i="3"/>
  <c r="CB75" i="3"/>
  <c r="CB73" i="3"/>
  <c r="CB78" i="3"/>
  <c r="CB76" i="3"/>
  <c r="CB58" i="3"/>
  <c r="CB44" i="3"/>
  <c r="CB74" i="3"/>
  <c r="CB71" i="3"/>
  <c r="CB35" i="3"/>
  <c r="CB77" i="3"/>
  <c r="CB66" i="3"/>
  <c r="CB55" i="3"/>
  <c r="CB42" i="3"/>
  <c r="CB30" i="3"/>
  <c r="CB29" i="3"/>
  <c r="CB28" i="3"/>
  <c r="CB27" i="3"/>
  <c r="CB51" i="3"/>
  <c r="CB33" i="3"/>
  <c r="CB47" i="3"/>
  <c r="CB50" i="3"/>
  <c r="CB24" i="3"/>
  <c r="CB10" i="3"/>
  <c r="CB83" i="3"/>
  <c r="CB15" i="3"/>
  <c r="CB53" i="3"/>
  <c r="CB22" i="3"/>
  <c r="CB8" i="3"/>
  <c r="CB82" i="3"/>
  <c r="CB36" i="3"/>
  <c r="CB41" i="3"/>
  <c r="CB18" i="3"/>
  <c r="CB68" i="3"/>
  <c r="CB65" i="3"/>
  <c r="CB59" i="3"/>
  <c r="CB11" i="3"/>
  <c r="CB72" i="3"/>
  <c r="CB16" i="3"/>
  <c r="CB64" i="3"/>
  <c r="CB19" i="3"/>
  <c r="CB67" i="3"/>
  <c r="CB43" i="3"/>
  <c r="CB17" i="3"/>
  <c r="CB9" i="3"/>
  <c r="CB37" i="3"/>
  <c r="CB54" i="3"/>
  <c r="CB52" i="3"/>
  <c r="CB38" i="3"/>
  <c r="CB23" i="3"/>
  <c r="CB34" i="3"/>
  <c r="CB3" i="3"/>
  <c r="CC5" i="3"/>
  <c r="BY17" i="1"/>
  <c r="R26" i="1"/>
  <c r="R38" i="1" s="1"/>
  <c r="R55" i="1" s="1"/>
  <c r="BZ95" i="5"/>
  <c r="CD5" i="1"/>
  <c r="CC3" i="1"/>
  <c r="CC42" i="1"/>
  <c r="CC41" i="1"/>
  <c r="CC48" i="1"/>
  <c r="CA89" i="5"/>
  <c r="BZ79" i="5"/>
  <c r="BZ69" i="5"/>
  <c r="BZ14" i="1"/>
  <c r="CB5" i="5"/>
  <c r="CB41" i="5" s="1"/>
  <c r="CA3" i="5"/>
  <c r="CC6" i="4"/>
  <c r="CB4" i="4"/>
  <c r="Q55" i="1"/>
  <c r="Q56" i="1" s="1"/>
  <c r="S12" i="3"/>
  <c r="T82" i="3"/>
  <c r="T83" i="3"/>
  <c r="T71" i="3"/>
  <c r="T72" i="3"/>
  <c r="T73" i="3"/>
  <c r="T74" i="3"/>
  <c r="T75" i="3"/>
  <c r="T76" i="3"/>
  <c r="T77" i="3"/>
  <c r="T78" i="3"/>
  <c r="T64" i="3"/>
  <c r="T65" i="3"/>
  <c r="T66" i="3"/>
  <c r="T67" i="3"/>
  <c r="T68" i="3"/>
  <c r="T58" i="3"/>
  <c r="T24" i="3"/>
  <c r="T15" i="3"/>
  <c r="T16" i="3"/>
  <c r="T18" i="3"/>
  <c r="T19" i="3"/>
  <c r="T8" i="3"/>
  <c r="T10" i="3"/>
  <c r="T11" i="3"/>
  <c r="T54" i="3"/>
  <c r="T55" i="3"/>
  <c r="T53" i="3"/>
  <c r="T52" i="3"/>
  <c r="T51" i="3"/>
  <c r="T50" i="3"/>
  <c r="T47" i="3"/>
  <c r="T44" i="3"/>
  <c r="T43" i="3"/>
  <c r="T42" i="3"/>
  <c r="T41" i="3"/>
  <c r="T38" i="3"/>
  <c r="T37" i="3"/>
  <c r="T36" i="3"/>
  <c r="T35" i="3"/>
  <c r="T34" i="3"/>
  <c r="T33" i="3"/>
  <c r="T30" i="3"/>
  <c r="T29" i="3"/>
  <c r="T28" i="3"/>
  <c r="T27" i="3"/>
  <c r="T23" i="3"/>
  <c r="T22" i="3"/>
  <c r="T17" i="3"/>
  <c r="T9" i="3"/>
  <c r="U59" i="3"/>
  <c r="BY37" i="4" l="1"/>
  <c r="BZ35" i="4"/>
  <c r="BZ34" i="4"/>
  <c r="BZ33" i="4"/>
  <c r="BZ32" i="4"/>
  <c r="BZ31" i="4"/>
  <c r="BZ30" i="4"/>
  <c r="BZ45" i="4"/>
  <c r="BZ41" i="4"/>
  <c r="BZ44" i="4"/>
  <c r="BZ43" i="4"/>
  <c r="BZ42" i="4"/>
  <c r="BZ69" i="4"/>
  <c r="BZ68" i="4"/>
  <c r="BZ67" i="4"/>
  <c r="BZ72" i="4" s="1"/>
  <c r="CA50" i="4"/>
  <c r="CA52" i="4"/>
  <c r="CA51" i="4"/>
  <c r="BY47" i="4"/>
  <c r="BZ54" i="4"/>
  <c r="BZ33" i="1" s="1"/>
  <c r="CA62" i="4"/>
  <c r="CA61" i="4"/>
  <c r="CA60" i="4"/>
  <c r="CA59" i="4"/>
  <c r="CA58" i="4"/>
  <c r="CA64" i="4" s="1"/>
  <c r="S36" i="16"/>
  <c r="S31" i="16"/>
  <c r="S26" i="16"/>
  <c r="S51" i="16"/>
  <c r="S41" i="16"/>
  <c r="S88" i="3"/>
  <c r="S26" i="1" s="1"/>
  <c r="S38" i="1" s="1"/>
  <c r="R93" i="3"/>
  <c r="R94" i="3"/>
  <c r="S93" i="3"/>
  <c r="S94" i="3"/>
  <c r="CB40" i="5"/>
  <c r="CB92" i="5"/>
  <c r="CB93" i="5"/>
  <c r="CB48" i="5"/>
  <c r="CB21" i="5"/>
  <c r="CB45" i="5"/>
  <c r="CB73" i="5"/>
  <c r="CB74" i="5"/>
  <c r="CB31" i="5"/>
  <c r="CB44" i="5"/>
  <c r="CB38" i="5"/>
  <c r="CB33" i="5"/>
  <c r="CB35" i="5"/>
  <c r="CB32" i="5"/>
  <c r="CB100" i="5"/>
  <c r="CC100" i="5" s="1"/>
  <c r="CB98" i="5"/>
  <c r="CB26" i="5"/>
  <c r="CB28" i="5"/>
  <c r="CB75" i="5"/>
  <c r="CB77" i="5"/>
  <c r="CB25" i="5"/>
  <c r="CB30" i="5"/>
  <c r="CB47" i="5"/>
  <c r="CB43" i="5"/>
  <c r="CC43" i="5" s="1"/>
  <c r="CB29" i="5"/>
  <c r="CC29" i="5" s="1"/>
  <c r="CB82" i="5"/>
  <c r="CB86" i="3"/>
  <c r="CB66" i="5"/>
  <c r="CB39" i="5"/>
  <c r="CB27" i="5"/>
  <c r="CB76" i="5"/>
  <c r="T86" i="3"/>
  <c r="CB87" i="5"/>
  <c r="CB22" i="5"/>
  <c r="CB36" i="5"/>
  <c r="CC36" i="5" s="1"/>
  <c r="CB42" i="5"/>
  <c r="CB34" i="5"/>
  <c r="CB24" i="5"/>
  <c r="CB37" i="5"/>
  <c r="CB23" i="5"/>
  <c r="CB99" i="5"/>
  <c r="CB46" i="5"/>
  <c r="CB49" i="5"/>
  <c r="CB67" i="5"/>
  <c r="BY36" i="1"/>
  <c r="BZ34" i="1"/>
  <c r="BY32" i="1"/>
  <c r="CA15" i="1"/>
  <c r="T40" i="16"/>
  <c r="T39" i="16"/>
  <c r="U37" i="16"/>
  <c r="T38" i="16"/>
  <c r="T41" i="16" s="1"/>
  <c r="U47" i="16"/>
  <c r="T50" i="16"/>
  <c r="T48" i="16"/>
  <c r="T49" i="16"/>
  <c r="CB61" i="3"/>
  <c r="T61" i="3"/>
  <c r="T29" i="16"/>
  <c r="T30" i="16"/>
  <c r="T28" i="16"/>
  <c r="U27" i="16"/>
  <c r="BZ12" i="1"/>
  <c r="T43" i="16"/>
  <c r="T45" i="16"/>
  <c r="U42" i="16"/>
  <c r="T44" i="16"/>
  <c r="BZ16" i="1"/>
  <c r="T34" i="16"/>
  <c r="T33" i="16"/>
  <c r="T35" i="16"/>
  <c r="U32" i="16"/>
  <c r="T25" i="16"/>
  <c r="U22" i="16"/>
  <c r="T24" i="16"/>
  <c r="T23" i="16"/>
  <c r="BY31" i="1"/>
  <c r="BZ13" i="1"/>
  <c r="N75" i="2"/>
  <c r="O74" i="2"/>
  <c r="R56" i="1"/>
  <c r="CA102" i="5"/>
  <c r="CC73" i="3"/>
  <c r="CC78" i="3"/>
  <c r="CC71" i="3"/>
  <c r="CC67" i="3"/>
  <c r="CC74" i="3"/>
  <c r="CC35" i="3"/>
  <c r="CC77" i="3"/>
  <c r="CC66" i="3"/>
  <c r="CC55" i="3"/>
  <c r="CC42" i="3"/>
  <c r="CC30" i="3"/>
  <c r="CC29" i="3"/>
  <c r="CC28" i="3"/>
  <c r="CC51" i="3"/>
  <c r="CC33" i="3"/>
  <c r="CC65" i="3"/>
  <c r="CC54" i="3"/>
  <c r="CC38" i="3"/>
  <c r="CC72" i="3"/>
  <c r="CC36" i="3"/>
  <c r="CC83" i="3"/>
  <c r="CC15" i="3"/>
  <c r="CC53" i="3"/>
  <c r="CC22" i="3"/>
  <c r="CC8" i="3"/>
  <c r="CC82" i="3"/>
  <c r="CC76" i="3"/>
  <c r="CC41" i="3"/>
  <c r="CC18" i="3"/>
  <c r="CC68" i="3"/>
  <c r="CC59" i="3"/>
  <c r="CC44" i="3"/>
  <c r="CC11" i="3"/>
  <c r="CC16" i="3"/>
  <c r="CC75" i="3"/>
  <c r="CC47" i="3"/>
  <c r="CC27" i="3"/>
  <c r="CC23" i="3"/>
  <c r="CC9" i="3"/>
  <c r="CC24" i="3"/>
  <c r="CC37" i="3"/>
  <c r="CC17" i="3"/>
  <c r="CC43" i="3"/>
  <c r="CC58" i="3"/>
  <c r="CC19" i="3"/>
  <c r="CC64" i="3"/>
  <c r="CC52" i="3"/>
  <c r="CC10" i="3"/>
  <c r="CC34" i="3"/>
  <c r="CC50" i="3"/>
  <c r="CD5" i="3"/>
  <c r="CC3" i="3"/>
  <c r="CB12" i="3"/>
  <c r="CA95" i="5"/>
  <c r="CE5" i="1"/>
  <c r="CD42" i="1"/>
  <c r="CD3" i="1"/>
  <c r="CD41" i="1"/>
  <c r="CD48" i="1"/>
  <c r="CA79" i="5"/>
  <c r="CA69" i="5"/>
  <c r="CA14" i="1"/>
  <c r="CC5" i="5"/>
  <c r="CC41" i="5" s="1"/>
  <c r="CB3" i="5"/>
  <c r="CD6" i="4"/>
  <c r="CC4" i="4"/>
  <c r="T12" i="3"/>
  <c r="U82" i="3"/>
  <c r="U83" i="3"/>
  <c r="U71" i="3"/>
  <c r="U72" i="3"/>
  <c r="U73" i="3"/>
  <c r="U74" i="3"/>
  <c r="U75" i="3"/>
  <c r="U76" i="3"/>
  <c r="U77" i="3"/>
  <c r="U78" i="3"/>
  <c r="U64" i="3"/>
  <c r="U65" i="3"/>
  <c r="U66" i="3"/>
  <c r="U67" i="3"/>
  <c r="U68" i="3"/>
  <c r="U58" i="3"/>
  <c r="U24" i="3"/>
  <c r="U15" i="3"/>
  <c r="U16" i="3"/>
  <c r="U18" i="3"/>
  <c r="U19" i="3"/>
  <c r="U8" i="3"/>
  <c r="U10" i="3"/>
  <c r="U11" i="3"/>
  <c r="U54" i="3"/>
  <c r="U55" i="3"/>
  <c r="U53" i="3"/>
  <c r="U52" i="3"/>
  <c r="U51" i="3"/>
  <c r="U50" i="3"/>
  <c r="U47" i="3"/>
  <c r="U44" i="3"/>
  <c r="U43" i="3"/>
  <c r="U42" i="3"/>
  <c r="U41" i="3"/>
  <c r="U38" i="3"/>
  <c r="U37" i="3"/>
  <c r="U36" i="3"/>
  <c r="U35" i="3"/>
  <c r="U34" i="3"/>
  <c r="U33" i="3"/>
  <c r="U30" i="3"/>
  <c r="U29" i="3"/>
  <c r="U28" i="3"/>
  <c r="U27" i="3"/>
  <c r="U23" i="3"/>
  <c r="U22" i="3"/>
  <c r="U17" i="3"/>
  <c r="U9" i="3"/>
  <c r="V59" i="3"/>
  <c r="T26" i="16" l="1"/>
  <c r="BZ37" i="4"/>
  <c r="T31" i="16"/>
  <c r="CA35" i="4"/>
  <c r="CA34" i="4"/>
  <c r="CA33" i="4"/>
  <c r="CA32" i="4"/>
  <c r="CA31" i="4"/>
  <c r="CA30" i="4"/>
  <c r="CA37" i="4" s="1"/>
  <c r="CA45" i="4"/>
  <c r="CA41" i="4"/>
  <c r="CA44" i="4"/>
  <c r="CA43" i="4"/>
  <c r="CA42" i="4"/>
  <c r="CA69" i="4"/>
  <c r="CA68" i="4"/>
  <c r="CA67" i="4"/>
  <c r="CA72" i="4" s="1"/>
  <c r="CA54" i="4"/>
  <c r="BZ47" i="4"/>
  <c r="T36" i="16"/>
  <c r="T46" i="16"/>
  <c r="T51" i="16"/>
  <c r="T88" i="3"/>
  <c r="T93" i="3" s="1"/>
  <c r="I85" i="16" s="1"/>
  <c r="T94" i="3"/>
  <c r="I86" i="16" s="1"/>
  <c r="CC34" i="5"/>
  <c r="CC26" i="5"/>
  <c r="CC73" i="5"/>
  <c r="CC42" i="5"/>
  <c r="CC82" i="5"/>
  <c r="CD82" i="5" s="1"/>
  <c r="CC98" i="5"/>
  <c r="CD98" i="5" s="1"/>
  <c r="CC45" i="5"/>
  <c r="CD45" i="5" s="1"/>
  <c r="CC67" i="5"/>
  <c r="CC47" i="5"/>
  <c r="CD47" i="5" s="1"/>
  <c r="CC30" i="5"/>
  <c r="CC33" i="5"/>
  <c r="CC49" i="5"/>
  <c r="CC76" i="5"/>
  <c r="CC38" i="5"/>
  <c r="CC48" i="5"/>
  <c r="CD48" i="5" s="1"/>
  <c r="CD100" i="5"/>
  <c r="CC32" i="5"/>
  <c r="CD32" i="5" s="1"/>
  <c r="CB84" i="5"/>
  <c r="CC46" i="5"/>
  <c r="CC27" i="5"/>
  <c r="CC25" i="5"/>
  <c r="CC44" i="5"/>
  <c r="CC87" i="5"/>
  <c r="CD87" i="5" s="1"/>
  <c r="CB89" i="5"/>
  <c r="CC99" i="5"/>
  <c r="CD99" i="5" s="1"/>
  <c r="CC39" i="5"/>
  <c r="CD39" i="5" s="1"/>
  <c r="CC77" i="5"/>
  <c r="CC93" i="5"/>
  <c r="CC23" i="5"/>
  <c r="CC75" i="5"/>
  <c r="CD75" i="5" s="1"/>
  <c r="CC31" i="5"/>
  <c r="CD31" i="5" s="1"/>
  <c r="CC92" i="5"/>
  <c r="CD92" i="5" s="1"/>
  <c r="CD36" i="5"/>
  <c r="CC86" i="3"/>
  <c r="CC37" i="5"/>
  <c r="CC66" i="5"/>
  <c r="CC74" i="5"/>
  <c r="CD74" i="5" s="1"/>
  <c r="CC40" i="5"/>
  <c r="CC22" i="5"/>
  <c r="CC21" i="5"/>
  <c r="CD21" i="5" s="1"/>
  <c r="CC35" i="5"/>
  <c r="CD35" i="5" s="1"/>
  <c r="U86" i="3"/>
  <c r="CC24" i="5"/>
  <c r="CD24" i="5" s="1"/>
  <c r="CB88" i="3"/>
  <c r="CB26" i="1" s="1"/>
  <c r="CC28" i="5"/>
  <c r="CD28" i="5" s="1"/>
  <c r="CA33" i="1"/>
  <c r="BZ32" i="1"/>
  <c r="U49" i="16"/>
  <c r="V47" i="16"/>
  <c r="U50" i="16"/>
  <c r="U48" i="16"/>
  <c r="U51" i="16" s="1"/>
  <c r="CA34" i="1"/>
  <c r="U40" i="16"/>
  <c r="U38" i="16"/>
  <c r="V37" i="16"/>
  <c r="U39" i="16"/>
  <c r="BZ36" i="1"/>
  <c r="U61" i="3"/>
  <c r="L28" i="17" s="1"/>
  <c r="CC61" i="3"/>
  <c r="U33" i="16"/>
  <c r="V32" i="16"/>
  <c r="U34" i="16"/>
  <c r="U35" i="16"/>
  <c r="U24" i="16"/>
  <c r="V22" i="16"/>
  <c r="U25" i="16"/>
  <c r="U23" i="16"/>
  <c r="U26" i="16" s="1"/>
  <c r="CA12" i="1"/>
  <c r="CA13" i="1"/>
  <c r="CA16" i="1"/>
  <c r="V42" i="16"/>
  <c r="U43" i="16"/>
  <c r="U45" i="16"/>
  <c r="U44" i="16"/>
  <c r="U30" i="16"/>
  <c r="U28" i="16"/>
  <c r="U29" i="16"/>
  <c r="V27" i="16"/>
  <c r="BZ31" i="1"/>
  <c r="N76" i="2"/>
  <c r="O75" i="2"/>
  <c r="CB102" i="5"/>
  <c r="CD73" i="3"/>
  <c r="CD78" i="3"/>
  <c r="CD71" i="3"/>
  <c r="CD76" i="3"/>
  <c r="CD74" i="3"/>
  <c r="CD54" i="3"/>
  <c r="CD77" i="3"/>
  <c r="CD66" i="3"/>
  <c r="CD55" i="3"/>
  <c r="CD42" i="3"/>
  <c r="CD30" i="3"/>
  <c r="CD29" i="3"/>
  <c r="CD28" i="3"/>
  <c r="CD51" i="3"/>
  <c r="CD33" i="3"/>
  <c r="CD65" i="3"/>
  <c r="CD38" i="3"/>
  <c r="CD47" i="3"/>
  <c r="CD72" i="3"/>
  <c r="CD83" i="3"/>
  <c r="CD75" i="3"/>
  <c r="CD64" i="3"/>
  <c r="CD53" i="3"/>
  <c r="CD43" i="3"/>
  <c r="CD35" i="3"/>
  <c r="CD22" i="3"/>
  <c r="CD8" i="3"/>
  <c r="CD82" i="3"/>
  <c r="CD41" i="3"/>
  <c r="CD36" i="3"/>
  <c r="CD18" i="3"/>
  <c r="CD68" i="3"/>
  <c r="CD59" i="3"/>
  <c r="CD44" i="3"/>
  <c r="CD11" i="3"/>
  <c r="CD16" i="3"/>
  <c r="CD27" i="3"/>
  <c r="CD23" i="3"/>
  <c r="CD9" i="3"/>
  <c r="CD52" i="3"/>
  <c r="CD34" i="3"/>
  <c r="CD67" i="3"/>
  <c r="CD24" i="3"/>
  <c r="CD17" i="3"/>
  <c r="CD15" i="3"/>
  <c r="CD37" i="3"/>
  <c r="CD10" i="3"/>
  <c r="CD58" i="3"/>
  <c r="CD19" i="3"/>
  <c r="CD50" i="3"/>
  <c r="CE5" i="3"/>
  <c r="CD3" i="3"/>
  <c r="CC12" i="3"/>
  <c r="CA17" i="1"/>
  <c r="CB95" i="5"/>
  <c r="CF5" i="1"/>
  <c r="CE42" i="1"/>
  <c r="CE3" i="1"/>
  <c r="CE41" i="1"/>
  <c r="CE48" i="1"/>
  <c r="CB79" i="5"/>
  <c r="CC89" i="5"/>
  <c r="CB69" i="5"/>
  <c r="CD5" i="5"/>
  <c r="CD41" i="5" s="1"/>
  <c r="CC3" i="5"/>
  <c r="CE6" i="4"/>
  <c r="CD4" i="4"/>
  <c r="S55" i="1"/>
  <c r="S56" i="1" s="1"/>
  <c r="U12" i="3"/>
  <c r="L27" i="17" s="1"/>
  <c r="V82" i="3"/>
  <c r="V83" i="3"/>
  <c r="V71" i="3"/>
  <c r="V72" i="3"/>
  <c r="V73" i="3"/>
  <c r="V74" i="3"/>
  <c r="V75" i="3"/>
  <c r="V76" i="3"/>
  <c r="V77" i="3"/>
  <c r="V78" i="3"/>
  <c r="V64" i="3"/>
  <c r="V65" i="3"/>
  <c r="V66" i="3"/>
  <c r="V67" i="3"/>
  <c r="V68" i="3"/>
  <c r="V58" i="3"/>
  <c r="V41" i="3"/>
  <c r="V42" i="3"/>
  <c r="V43" i="3"/>
  <c r="V44" i="3"/>
  <c r="V33" i="3"/>
  <c r="V34" i="3"/>
  <c r="V35" i="3"/>
  <c r="V36" i="3"/>
  <c r="V37" i="3"/>
  <c r="V38" i="3"/>
  <c r="V22" i="3"/>
  <c r="V23" i="3"/>
  <c r="V24" i="3"/>
  <c r="V15" i="3"/>
  <c r="V16" i="3"/>
  <c r="V17" i="3"/>
  <c r="V18" i="3"/>
  <c r="V19" i="3"/>
  <c r="V8" i="3"/>
  <c r="V10" i="3"/>
  <c r="V11" i="3"/>
  <c r="V54" i="3"/>
  <c r="V55" i="3"/>
  <c r="V53" i="3"/>
  <c r="V52" i="3"/>
  <c r="V51" i="3"/>
  <c r="V50" i="3"/>
  <c r="V47" i="3"/>
  <c r="V30" i="3"/>
  <c r="V29" i="3"/>
  <c r="V28" i="3"/>
  <c r="V27" i="3"/>
  <c r="V9" i="3"/>
  <c r="W59" i="3"/>
  <c r="T26" i="1" l="1"/>
  <c r="T38" i="1" s="1"/>
  <c r="T55" i="1" s="1"/>
  <c r="T56" i="1" s="1"/>
  <c r="CC84" i="5"/>
  <c r="CB35" i="4"/>
  <c r="CB34" i="4"/>
  <c r="CB33" i="4"/>
  <c r="CB32" i="4"/>
  <c r="CB31" i="4"/>
  <c r="CB30" i="4"/>
  <c r="CB37" i="4" s="1"/>
  <c r="CC50" i="4"/>
  <c r="CC52" i="4"/>
  <c r="CC51" i="4"/>
  <c r="CB45" i="4"/>
  <c r="CB41" i="4"/>
  <c r="CB44" i="4"/>
  <c r="CB43" i="4"/>
  <c r="CB42" i="4"/>
  <c r="CB69" i="4"/>
  <c r="CB68" i="4"/>
  <c r="CB67" i="4"/>
  <c r="CB72" i="4" s="1"/>
  <c r="CB14" i="1"/>
  <c r="CB50" i="4"/>
  <c r="CB52" i="4"/>
  <c r="CB51" i="4"/>
  <c r="CA47" i="4"/>
  <c r="CA32" i="1" s="1"/>
  <c r="CC62" i="4"/>
  <c r="CC61" i="4"/>
  <c r="CC60" i="4"/>
  <c r="CC59" i="4"/>
  <c r="CC58" i="4"/>
  <c r="CC64" i="4" s="1"/>
  <c r="CB15" i="1"/>
  <c r="CB62" i="4"/>
  <c r="CB61" i="4"/>
  <c r="CB60" i="4"/>
  <c r="CB59" i="4"/>
  <c r="CB58" i="4"/>
  <c r="CB64" i="4" s="1"/>
  <c r="U31" i="16"/>
  <c r="U46" i="16"/>
  <c r="U36" i="16"/>
  <c r="U41" i="16"/>
  <c r="CC88" i="3"/>
  <c r="CC26" i="1" s="1"/>
  <c r="CE47" i="5"/>
  <c r="CD77" i="5"/>
  <c r="CE77" i="5" s="1"/>
  <c r="CD67" i="5"/>
  <c r="CE67" i="5" s="1"/>
  <c r="CE99" i="5"/>
  <c r="V86" i="3"/>
  <c r="CD22" i="5"/>
  <c r="CD38" i="5"/>
  <c r="CD42" i="5"/>
  <c r="CE42" i="5" s="1"/>
  <c r="CE24" i="5"/>
  <c r="CE36" i="5"/>
  <c r="CE92" i="5"/>
  <c r="CE75" i="5"/>
  <c r="CD40" i="5"/>
  <c r="CE40" i="5" s="1"/>
  <c r="CD23" i="5"/>
  <c r="CE23" i="5" s="1"/>
  <c r="CD44" i="5"/>
  <c r="CD73" i="5"/>
  <c r="CD25" i="5"/>
  <c r="CD76" i="5"/>
  <c r="CD26" i="5"/>
  <c r="CD27" i="5"/>
  <c r="CE27" i="5" s="1"/>
  <c r="CD49" i="5"/>
  <c r="CE49" i="5" s="1"/>
  <c r="CD34" i="5"/>
  <c r="CE100" i="5"/>
  <c r="CD86" i="3"/>
  <c r="CD66" i="5"/>
  <c r="CD43" i="5"/>
  <c r="CE43" i="5" s="1"/>
  <c r="CD46" i="5"/>
  <c r="CD33" i="5"/>
  <c r="CD29" i="5"/>
  <c r="CE29" i="5" s="1"/>
  <c r="CE32" i="5"/>
  <c r="U88" i="3"/>
  <c r="L29" i="17"/>
  <c r="CE98" i="5"/>
  <c r="CD37" i="5"/>
  <c r="CD93" i="5"/>
  <c r="CD30" i="5"/>
  <c r="CE30" i="5" s="1"/>
  <c r="CA36" i="1"/>
  <c r="V39" i="16"/>
  <c r="V40" i="16"/>
  <c r="V38" i="16"/>
  <c r="V41" i="16" s="1"/>
  <c r="W37" i="16"/>
  <c r="V50" i="16"/>
  <c r="V48" i="16"/>
  <c r="W47" i="16"/>
  <c r="V49" i="16"/>
  <c r="CD61" i="3"/>
  <c r="V61" i="3"/>
  <c r="CB12" i="1"/>
  <c r="V44" i="16"/>
  <c r="V45" i="16"/>
  <c r="W42" i="16"/>
  <c r="V43" i="16"/>
  <c r="V46" i="16" s="1"/>
  <c r="Q15" i="17"/>
  <c r="CA31" i="1"/>
  <c r="V25" i="16"/>
  <c r="V23" i="16"/>
  <c r="W22" i="16"/>
  <c r="V24" i="16"/>
  <c r="CB16" i="1"/>
  <c r="V33" i="16"/>
  <c r="V34" i="16"/>
  <c r="V35" i="16"/>
  <c r="W32" i="16"/>
  <c r="CB13" i="1"/>
  <c r="V29" i="16"/>
  <c r="V30" i="16"/>
  <c r="W27" i="16"/>
  <c r="V28" i="16"/>
  <c r="N77" i="2"/>
  <c r="O76" i="2"/>
  <c r="CC15" i="1"/>
  <c r="Q16" i="17"/>
  <c r="CC102" i="5"/>
  <c r="CE78" i="3"/>
  <c r="CE71" i="3"/>
  <c r="CE76" i="3"/>
  <c r="CE82" i="3"/>
  <c r="CE65" i="3"/>
  <c r="CE51" i="3"/>
  <c r="CE50" i="3"/>
  <c r="CE47" i="3"/>
  <c r="CE44" i="3"/>
  <c r="CE43" i="3"/>
  <c r="CE42" i="3"/>
  <c r="CE41" i="3"/>
  <c r="CE38" i="3"/>
  <c r="CE37" i="3"/>
  <c r="CE36" i="3"/>
  <c r="CE35" i="3"/>
  <c r="CE34" i="3"/>
  <c r="CE33" i="3"/>
  <c r="CE54" i="3"/>
  <c r="CE72" i="3"/>
  <c r="CE83" i="3"/>
  <c r="CE75" i="3"/>
  <c r="CE66" i="3"/>
  <c r="CE53" i="3"/>
  <c r="CE28" i="3"/>
  <c r="CE29" i="3"/>
  <c r="CE18" i="3"/>
  <c r="CE68" i="3"/>
  <c r="CE59" i="3"/>
  <c r="CE30" i="3"/>
  <c r="CE11" i="3"/>
  <c r="CE73" i="3"/>
  <c r="CE55" i="3"/>
  <c r="CE16" i="3"/>
  <c r="CE27" i="3"/>
  <c r="CE23" i="3"/>
  <c r="CE9" i="3"/>
  <c r="CE52" i="3"/>
  <c r="CE67" i="3"/>
  <c r="CE19" i="3"/>
  <c r="CE22" i="3"/>
  <c r="CE24" i="3"/>
  <c r="CE15" i="3"/>
  <c r="CE8" i="3"/>
  <c r="CE77" i="3"/>
  <c r="CE17" i="3"/>
  <c r="CE10" i="3"/>
  <c r="CE58" i="3"/>
  <c r="CE64" i="3"/>
  <c r="CE74" i="3"/>
  <c r="CE3" i="3"/>
  <c r="CF5" i="3"/>
  <c r="CD12" i="3"/>
  <c r="CB17" i="1"/>
  <c r="CC95" i="5"/>
  <c r="CG5" i="1"/>
  <c r="CF41" i="1"/>
  <c r="CF42" i="1"/>
  <c r="CF3" i="1"/>
  <c r="CF48" i="1"/>
  <c r="CD84" i="5"/>
  <c r="CD89" i="5"/>
  <c r="CC14" i="1"/>
  <c r="CC69" i="5"/>
  <c r="CC79" i="5"/>
  <c r="CE5" i="5"/>
  <c r="CE41" i="5" s="1"/>
  <c r="CD3" i="5"/>
  <c r="CE4" i="4"/>
  <c r="CF6" i="4"/>
  <c r="V12" i="3"/>
  <c r="W82" i="3"/>
  <c r="W83" i="3"/>
  <c r="W71" i="3"/>
  <c r="W72" i="3"/>
  <c r="W73" i="3"/>
  <c r="W74" i="3"/>
  <c r="W75" i="3"/>
  <c r="W76" i="3"/>
  <c r="W77" i="3"/>
  <c r="W78" i="3"/>
  <c r="W64" i="3"/>
  <c r="W65" i="3"/>
  <c r="W66" i="3"/>
  <c r="W67" i="3"/>
  <c r="W68" i="3"/>
  <c r="W58" i="3"/>
  <c r="W24" i="3"/>
  <c r="W15" i="3"/>
  <c r="W16" i="3"/>
  <c r="W18" i="3"/>
  <c r="W19" i="3"/>
  <c r="W8" i="3"/>
  <c r="W10" i="3"/>
  <c r="W11" i="3"/>
  <c r="W54" i="3"/>
  <c r="W55" i="3"/>
  <c r="W53" i="3"/>
  <c r="W52" i="3"/>
  <c r="W51" i="3"/>
  <c r="W50" i="3"/>
  <c r="W47" i="3"/>
  <c r="W44" i="3"/>
  <c r="W43" i="3"/>
  <c r="W42" i="3"/>
  <c r="W41" i="3"/>
  <c r="W38" i="3"/>
  <c r="W37" i="3"/>
  <c r="W36" i="3"/>
  <c r="W35" i="3"/>
  <c r="W34" i="3"/>
  <c r="W33" i="3"/>
  <c r="W30" i="3"/>
  <c r="W29" i="3"/>
  <c r="W28" i="3"/>
  <c r="W27" i="3"/>
  <c r="W23" i="3"/>
  <c r="W22" i="3"/>
  <c r="W17" i="3"/>
  <c r="W9" i="3"/>
  <c r="X59" i="3"/>
  <c r="V31" i="16" l="1"/>
  <c r="CC45" i="4"/>
  <c r="CC41" i="4"/>
  <c r="CC44" i="4"/>
  <c r="CC43" i="4"/>
  <c r="CC42" i="4"/>
  <c r="CC35" i="4"/>
  <c r="CC34" i="4"/>
  <c r="CC33" i="4"/>
  <c r="CC32" i="4"/>
  <c r="CC31" i="4"/>
  <c r="CC30" i="4"/>
  <c r="CC37" i="4" s="1"/>
  <c r="CD50" i="4"/>
  <c r="CD52" i="4"/>
  <c r="CD51" i="4"/>
  <c r="CC69" i="4"/>
  <c r="CC68" i="4"/>
  <c r="CC67" i="4"/>
  <c r="CB54" i="4"/>
  <c r="CB33" i="1" s="1"/>
  <c r="CB47" i="4"/>
  <c r="CB32" i="1" s="1"/>
  <c r="CC54" i="4"/>
  <c r="CD62" i="4"/>
  <c r="CD61" i="4"/>
  <c r="CD60" i="4"/>
  <c r="CD59" i="4"/>
  <c r="CD58" i="4"/>
  <c r="CD64" i="4" s="1"/>
  <c r="V36" i="16"/>
  <c r="V26" i="16"/>
  <c r="V51" i="16"/>
  <c r="CB34" i="1"/>
  <c r="L30" i="17"/>
  <c r="L44" i="17" s="1"/>
  <c r="U93" i="3"/>
  <c r="U94" i="3"/>
  <c r="CE34" i="5"/>
  <c r="CE44" i="5"/>
  <c r="CE39" i="5"/>
  <c r="CF32" i="5"/>
  <c r="CE33" i="5"/>
  <c r="CE82" i="5"/>
  <c r="CE84" i="5" s="1"/>
  <c r="CE38" i="5"/>
  <c r="CF29" i="5"/>
  <c r="CE46" i="5"/>
  <c r="CE87" i="5"/>
  <c r="CF43" i="5"/>
  <c r="CE93" i="5"/>
  <c r="CF93" i="5" s="1"/>
  <c r="CE66" i="5"/>
  <c r="CE26" i="5"/>
  <c r="CE21" i="5"/>
  <c r="CE22" i="5"/>
  <c r="CE37" i="5"/>
  <c r="CE76" i="5"/>
  <c r="W86" i="3"/>
  <c r="CD88" i="3"/>
  <c r="CE25" i="5"/>
  <c r="CE35" i="5"/>
  <c r="V88" i="3"/>
  <c r="V26" i="1" s="1"/>
  <c r="V38" i="1" s="1"/>
  <c r="V55" i="1" s="1"/>
  <c r="CE28" i="5"/>
  <c r="CF47" i="5"/>
  <c r="CE86" i="3"/>
  <c r="U26" i="1"/>
  <c r="U38" i="1" s="1"/>
  <c r="U55" i="1" s="1"/>
  <c r="U56" i="1" s="1"/>
  <c r="CE74" i="5"/>
  <c r="CE31" i="5"/>
  <c r="CE73" i="5"/>
  <c r="CE45" i="5"/>
  <c r="CE48" i="5"/>
  <c r="CF48" i="5" s="1"/>
  <c r="Q18" i="17"/>
  <c r="W48" i="16"/>
  <c r="X47" i="16"/>
  <c r="W49" i="16"/>
  <c r="W50" i="16"/>
  <c r="X37" i="16"/>
  <c r="W38" i="16"/>
  <c r="W39" i="16"/>
  <c r="W40" i="16"/>
  <c r="CE61" i="3"/>
  <c r="W61" i="3"/>
  <c r="CD26" i="1"/>
  <c r="X42" i="16"/>
  <c r="W43" i="16"/>
  <c r="W44" i="16"/>
  <c r="W45" i="16"/>
  <c r="W33" i="16"/>
  <c r="W35" i="16"/>
  <c r="X32" i="16"/>
  <c r="W34" i="16"/>
  <c r="W25" i="16"/>
  <c r="W23" i="16"/>
  <c r="X22" i="16"/>
  <c r="W24" i="16"/>
  <c r="W28" i="16"/>
  <c r="W29" i="16"/>
  <c r="W30" i="16"/>
  <c r="X27" i="16"/>
  <c r="CC12" i="1"/>
  <c r="Q13" i="17"/>
  <c r="CB31" i="1"/>
  <c r="N78" i="2"/>
  <c r="O77" i="2"/>
  <c r="CD15" i="1"/>
  <c r="CD102" i="5"/>
  <c r="CC16" i="1"/>
  <c r="Q17" i="17"/>
  <c r="CC13" i="1"/>
  <c r="Q14" i="17"/>
  <c r="CE12" i="3"/>
  <c r="CC17" i="1"/>
  <c r="CF71" i="3"/>
  <c r="CF76" i="3"/>
  <c r="CF74" i="3"/>
  <c r="CF72" i="3"/>
  <c r="CF52" i="3"/>
  <c r="CF51" i="3"/>
  <c r="CF33" i="3"/>
  <c r="CF65" i="3"/>
  <c r="CF54" i="3"/>
  <c r="CF38" i="3"/>
  <c r="CF47" i="3"/>
  <c r="CF83" i="3"/>
  <c r="CF75" i="3"/>
  <c r="CF64" i="3"/>
  <c r="CF53" i="3"/>
  <c r="CF36" i="3"/>
  <c r="CF78" i="3"/>
  <c r="CF59" i="3"/>
  <c r="CF34" i="3"/>
  <c r="CF82" i="3"/>
  <c r="CF29" i="3"/>
  <c r="CF18" i="3"/>
  <c r="CF68" i="3"/>
  <c r="CF41" i="3"/>
  <c r="CF30" i="3"/>
  <c r="CF11" i="3"/>
  <c r="CF73" i="3"/>
  <c r="CF55" i="3"/>
  <c r="CF44" i="3"/>
  <c r="CF16" i="3"/>
  <c r="CF27" i="3"/>
  <c r="CF23" i="3"/>
  <c r="CF9" i="3"/>
  <c r="CF67" i="3"/>
  <c r="CF19" i="3"/>
  <c r="CF37" i="3"/>
  <c r="CF66" i="3"/>
  <c r="CF43" i="3"/>
  <c r="CF15" i="3"/>
  <c r="CF8" i="3"/>
  <c r="CF28" i="3"/>
  <c r="CF42" i="3"/>
  <c r="CF50" i="3"/>
  <c r="CF77" i="3"/>
  <c r="CF17" i="3"/>
  <c r="CF10" i="3"/>
  <c r="CF24" i="3"/>
  <c r="CF58" i="3"/>
  <c r="CF22" i="3"/>
  <c r="CF35" i="3"/>
  <c r="CG5" i="3"/>
  <c r="CF3" i="3"/>
  <c r="CD95" i="5"/>
  <c r="CH5" i="1"/>
  <c r="CG41" i="1"/>
  <c r="CG3" i="1"/>
  <c r="CG42" i="1"/>
  <c r="CG48" i="1"/>
  <c r="CD79" i="5"/>
  <c r="CD69" i="5"/>
  <c r="CD14" i="1"/>
  <c r="CE89" i="5"/>
  <c r="CE3" i="5"/>
  <c r="CF5" i="5"/>
  <c r="CF41" i="5" s="1"/>
  <c r="CF4" i="4"/>
  <c r="CG6" i="4"/>
  <c r="W12" i="3"/>
  <c r="X71" i="3"/>
  <c r="X72" i="3"/>
  <c r="X73" i="3"/>
  <c r="X74" i="3"/>
  <c r="X75" i="3"/>
  <c r="X76" i="3"/>
  <c r="X77" i="3"/>
  <c r="X78" i="3"/>
  <c r="X64" i="3"/>
  <c r="X65" i="3"/>
  <c r="X66" i="3"/>
  <c r="X67" i="3"/>
  <c r="X68" i="3"/>
  <c r="X58" i="3"/>
  <c r="X24" i="3"/>
  <c r="X15" i="3"/>
  <c r="X16" i="3"/>
  <c r="X18" i="3"/>
  <c r="X19" i="3"/>
  <c r="X8" i="3"/>
  <c r="X10" i="3"/>
  <c r="X11" i="3"/>
  <c r="X54" i="3"/>
  <c r="X55" i="3"/>
  <c r="X53" i="3"/>
  <c r="X52" i="3"/>
  <c r="X51" i="3"/>
  <c r="X50" i="3"/>
  <c r="X47" i="3"/>
  <c r="X44" i="3"/>
  <c r="X43" i="3"/>
  <c r="X42" i="3"/>
  <c r="X41" i="3"/>
  <c r="X38" i="3"/>
  <c r="X37" i="3"/>
  <c r="X36" i="3"/>
  <c r="X35" i="3"/>
  <c r="X34" i="3"/>
  <c r="X33" i="3"/>
  <c r="X30" i="3"/>
  <c r="X29" i="3"/>
  <c r="X28" i="3"/>
  <c r="X27" i="3"/>
  <c r="X23" i="3"/>
  <c r="X22" i="3"/>
  <c r="X17" i="3"/>
  <c r="X9" i="3"/>
  <c r="Y59" i="3"/>
  <c r="CC72" i="4" l="1"/>
  <c r="CE50" i="4"/>
  <c r="CE52" i="4"/>
  <c r="CE51" i="4"/>
  <c r="CD35" i="4"/>
  <c r="CD34" i="4"/>
  <c r="CD33" i="4"/>
  <c r="CD32" i="4"/>
  <c r="CD31" i="4"/>
  <c r="CD30" i="4"/>
  <c r="CD45" i="4"/>
  <c r="CD41" i="4"/>
  <c r="CD44" i="4"/>
  <c r="CD43" i="4"/>
  <c r="CD42" i="4"/>
  <c r="CD69" i="4"/>
  <c r="CD68" i="4"/>
  <c r="CD67" i="4"/>
  <c r="CD54" i="4"/>
  <c r="CD33" i="1" s="1"/>
  <c r="CC47" i="4"/>
  <c r="CE62" i="4"/>
  <c r="CE61" i="4"/>
  <c r="CE60" i="4"/>
  <c r="CE59" i="4"/>
  <c r="CE58" i="4"/>
  <c r="CE64" i="4" s="1"/>
  <c r="W31" i="16"/>
  <c r="W26" i="16"/>
  <c r="W36" i="16"/>
  <c r="W46" i="16"/>
  <c r="W41" i="16"/>
  <c r="W51" i="16"/>
  <c r="CE88" i="3"/>
  <c r="CE26" i="1" s="1"/>
  <c r="V93" i="3"/>
  <c r="V94" i="3"/>
  <c r="CF24" i="5"/>
  <c r="CF23" i="5"/>
  <c r="CG23" i="5" s="1"/>
  <c r="CF77" i="5"/>
  <c r="CF39" i="5"/>
  <c r="CF28" i="5"/>
  <c r="CF30" i="5"/>
  <c r="CF27" i="5"/>
  <c r="CF44" i="5"/>
  <c r="V56" i="1"/>
  <c r="CF36" i="5"/>
  <c r="CF34" i="5"/>
  <c r="CF76" i="5"/>
  <c r="CF40" i="5"/>
  <c r="CF86" i="3"/>
  <c r="CF45" i="5"/>
  <c r="CF37" i="5"/>
  <c r="CF38" i="5"/>
  <c r="CF99" i="5"/>
  <c r="CG99" i="5" s="1"/>
  <c r="CF35" i="5"/>
  <c r="CF73" i="5"/>
  <c r="CF25" i="5"/>
  <c r="CF67" i="5"/>
  <c r="CF82" i="5"/>
  <c r="CF84" i="5" s="1"/>
  <c r="CF92" i="5"/>
  <c r="X86" i="3"/>
  <c r="W88" i="3"/>
  <c r="CF31" i="5"/>
  <c r="CG31" i="5" s="1"/>
  <c r="CF22" i="5"/>
  <c r="CF49" i="5"/>
  <c r="CF74" i="5"/>
  <c r="CF21" i="5"/>
  <c r="CF33" i="5"/>
  <c r="CF100" i="5"/>
  <c r="CG100" i="5" s="1"/>
  <c r="CF26" i="5"/>
  <c r="CF87" i="5"/>
  <c r="CF89" i="5" s="1"/>
  <c r="CF42" i="5"/>
  <c r="CF98" i="5"/>
  <c r="CF75" i="5"/>
  <c r="CF66" i="5"/>
  <c r="CF46" i="5"/>
  <c r="CC36" i="1"/>
  <c r="Q38" i="17"/>
  <c r="CC34" i="1"/>
  <c r="X40" i="16"/>
  <c r="X38" i="16"/>
  <c r="X39" i="16"/>
  <c r="CE15" i="1"/>
  <c r="CD34" i="1"/>
  <c r="X50" i="16"/>
  <c r="X48" i="16"/>
  <c r="X49" i="16"/>
  <c r="CD17" i="1"/>
  <c r="CB36" i="1"/>
  <c r="X61" i="3"/>
  <c r="CF61" i="3"/>
  <c r="X29" i="16"/>
  <c r="X28" i="16"/>
  <c r="X30" i="16"/>
  <c r="X35" i="16"/>
  <c r="X33" i="16"/>
  <c r="X34" i="16"/>
  <c r="CD12" i="1"/>
  <c r="CC33" i="1"/>
  <c r="Q37" i="17"/>
  <c r="X23" i="16"/>
  <c r="X25" i="16"/>
  <c r="X24" i="16"/>
  <c r="X44" i="16"/>
  <c r="X43" i="16"/>
  <c r="X45" i="16"/>
  <c r="N79" i="2"/>
  <c r="O78" i="2"/>
  <c r="CD16" i="1"/>
  <c r="CD13" i="1"/>
  <c r="CF12" i="3"/>
  <c r="CG83" i="3"/>
  <c r="CG82" i="3"/>
  <c r="CG78" i="3"/>
  <c r="CG77" i="3"/>
  <c r="CG76" i="3"/>
  <c r="CG75" i="3"/>
  <c r="CG74" i="3"/>
  <c r="CG73" i="3"/>
  <c r="CG72" i="3"/>
  <c r="CG71" i="3"/>
  <c r="CG68" i="3"/>
  <c r="CG67" i="3"/>
  <c r="CG66" i="3"/>
  <c r="CG65" i="3"/>
  <c r="CG64" i="3"/>
  <c r="CG59" i="3"/>
  <c r="CG58" i="3"/>
  <c r="CG55" i="3"/>
  <c r="CG54" i="3"/>
  <c r="CG53" i="3"/>
  <c r="CG52" i="3"/>
  <c r="CG38" i="3"/>
  <c r="CG47" i="3"/>
  <c r="CG36" i="3"/>
  <c r="CG43" i="3"/>
  <c r="CG41" i="3"/>
  <c r="CG30" i="3"/>
  <c r="CG11" i="3"/>
  <c r="CG44" i="3"/>
  <c r="CG16" i="3"/>
  <c r="CG51" i="3"/>
  <c r="CG27" i="3"/>
  <c r="CG23" i="3"/>
  <c r="CG9" i="3"/>
  <c r="CG33" i="3"/>
  <c r="CG19" i="3"/>
  <c r="CG37" i="3"/>
  <c r="CG34" i="3"/>
  <c r="CG42" i="3"/>
  <c r="CG17" i="3"/>
  <c r="CG24" i="3"/>
  <c r="CG28" i="3"/>
  <c r="CG15" i="3"/>
  <c r="CG8" i="3"/>
  <c r="CG10" i="3"/>
  <c r="CG22" i="3"/>
  <c r="CG50" i="3"/>
  <c r="CG29" i="3"/>
  <c r="CG18" i="3"/>
  <c r="CG35" i="3"/>
  <c r="CH5" i="3"/>
  <c r="CG3" i="3"/>
  <c r="CE102" i="5"/>
  <c r="CE95" i="5"/>
  <c r="CI5" i="1"/>
  <c r="CH42" i="1"/>
  <c r="CH3" i="1"/>
  <c r="CH41" i="1"/>
  <c r="CH48" i="1"/>
  <c r="CE79" i="5"/>
  <c r="CE69" i="5"/>
  <c r="CE14" i="1"/>
  <c r="CG5" i="5"/>
  <c r="CG41" i="5" s="1"/>
  <c r="CF3" i="5"/>
  <c r="CG4" i="4"/>
  <c r="CH6" i="4"/>
  <c r="X12" i="3"/>
  <c r="Y82" i="3"/>
  <c r="Y83" i="3"/>
  <c r="Y71" i="3"/>
  <c r="Y72" i="3"/>
  <c r="Y73" i="3"/>
  <c r="Y74" i="3"/>
  <c r="Y75" i="3"/>
  <c r="Y76" i="3"/>
  <c r="Y77" i="3"/>
  <c r="Y78" i="3"/>
  <c r="Y64" i="3"/>
  <c r="Y65" i="3"/>
  <c r="Y66" i="3"/>
  <c r="Y67" i="3"/>
  <c r="Y68" i="3"/>
  <c r="Y58" i="3"/>
  <c r="Y24" i="3"/>
  <c r="Y15" i="3"/>
  <c r="Y16" i="3"/>
  <c r="Y18" i="3"/>
  <c r="Y19" i="3"/>
  <c r="Y8" i="3"/>
  <c r="Y10" i="3"/>
  <c r="Y11" i="3"/>
  <c r="Y54" i="3"/>
  <c r="Y55" i="3"/>
  <c r="Y53" i="3"/>
  <c r="Y52" i="3"/>
  <c r="Y51" i="3"/>
  <c r="Y50" i="3"/>
  <c r="Y47" i="3"/>
  <c r="Y44" i="3"/>
  <c r="Y43" i="3"/>
  <c r="Y42" i="3"/>
  <c r="Y41" i="3"/>
  <c r="Y38" i="3"/>
  <c r="Y37" i="3"/>
  <c r="Y36" i="3"/>
  <c r="Y35" i="3"/>
  <c r="Y34" i="3"/>
  <c r="Y33" i="3"/>
  <c r="Y30" i="3"/>
  <c r="Y29" i="3"/>
  <c r="Y28" i="3"/>
  <c r="Y27" i="3"/>
  <c r="Y23" i="3"/>
  <c r="Y22" i="3"/>
  <c r="Y17" i="3"/>
  <c r="Y9" i="3"/>
  <c r="Z59" i="3"/>
  <c r="CD37" i="4" l="1"/>
  <c r="CD72" i="4"/>
  <c r="CF50" i="4"/>
  <c r="CF52" i="4"/>
  <c r="CF51" i="4"/>
  <c r="CE35" i="4"/>
  <c r="CE34" i="4"/>
  <c r="CE33" i="4"/>
  <c r="CE32" i="4"/>
  <c r="CE31" i="4"/>
  <c r="CE30" i="4"/>
  <c r="CE37" i="4" s="1"/>
  <c r="CE45" i="4"/>
  <c r="CE41" i="4"/>
  <c r="CE44" i="4"/>
  <c r="CE43" i="4"/>
  <c r="CE42" i="4"/>
  <c r="CE69" i="4"/>
  <c r="CE68" i="4"/>
  <c r="CE67" i="4"/>
  <c r="CD47" i="4"/>
  <c r="CD32" i="1" s="1"/>
  <c r="CE54" i="4"/>
  <c r="CE33" i="1" s="1"/>
  <c r="CF62" i="4"/>
  <c r="CF61" i="4"/>
  <c r="CF60" i="4"/>
  <c r="CF59" i="4"/>
  <c r="CF58" i="4"/>
  <c r="CF64" i="4" s="1"/>
  <c r="X46" i="16"/>
  <c r="X26" i="16"/>
  <c r="X36" i="16"/>
  <c r="X31" i="16"/>
  <c r="X51" i="16"/>
  <c r="X41" i="16"/>
  <c r="W26" i="1"/>
  <c r="W38" i="1" s="1"/>
  <c r="W55" i="1" s="1"/>
  <c r="W56" i="1" s="1"/>
  <c r="W93" i="3"/>
  <c r="W94" i="3"/>
  <c r="CG86" i="3"/>
  <c r="CG33" i="5"/>
  <c r="CG38" i="5"/>
  <c r="CG24" i="5"/>
  <c r="CG48" i="5"/>
  <c r="CG37" i="5"/>
  <c r="CG43" i="5"/>
  <c r="CG32" i="5"/>
  <c r="Y86" i="3"/>
  <c r="CG46" i="5"/>
  <c r="CG21" i="5"/>
  <c r="CG45" i="5"/>
  <c r="CG44" i="5"/>
  <c r="CG93" i="5"/>
  <c r="CG66" i="5"/>
  <c r="X88" i="3"/>
  <c r="X26" i="1" s="1"/>
  <c r="X38" i="1" s="1"/>
  <c r="X55" i="1" s="1"/>
  <c r="CF88" i="3"/>
  <c r="CF26" i="1" s="1"/>
  <c r="CG27" i="5"/>
  <c r="CG75" i="5"/>
  <c r="CG74" i="5"/>
  <c r="CG92" i="5"/>
  <c r="CG30" i="5"/>
  <c r="CG47" i="5"/>
  <c r="CG98" i="5"/>
  <c r="CG82" i="5"/>
  <c r="CG84" i="5" s="1"/>
  <c r="CG40" i="5"/>
  <c r="CG42" i="5"/>
  <c r="CG67" i="5"/>
  <c r="CG76" i="5"/>
  <c r="CG28" i="5"/>
  <c r="CG87" i="5"/>
  <c r="CG29" i="5"/>
  <c r="CG26" i="5"/>
  <c r="CG49" i="5"/>
  <c r="CG25" i="5"/>
  <c r="CG34" i="5"/>
  <c r="CG39" i="5"/>
  <c r="CG22" i="5"/>
  <c r="CG73" i="5"/>
  <c r="CG36" i="5"/>
  <c r="CG77" i="5"/>
  <c r="CG35" i="5"/>
  <c r="Q40" i="17"/>
  <c r="CE34" i="1"/>
  <c r="CD36" i="1"/>
  <c r="CF15" i="1"/>
  <c r="CF102" i="5"/>
  <c r="CF17" i="1" s="1"/>
  <c r="CG61" i="3"/>
  <c r="Y61" i="3"/>
  <c r="CE12" i="1"/>
  <c r="CD31" i="1"/>
  <c r="CE13" i="1"/>
  <c r="CC32" i="1"/>
  <c r="Q36" i="17"/>
  <c r="CE16" i="1"/>
  <c r="CC31" i="1"/>
  <c r="Q35" i="17"/>
  <c r="N80" i="2"/>
  <c r="O79" i="2"/>
  <c r="CG12" i="3"/>
  <c r="CH76" i="3"/>
  <c r="CH74" i="3"/>
  <c r="CH82" i="3"/>
  <c r="CH83" i="3"/>
  <c r="CH77" i="3"/>
  <c r="CH59" i="3"/>
  <c r="CH71" i="3"/>
  <c r="CH65" i="3"/>
  <c r="CH54" i="3"/>
  <c r="CH47" i="3"/>
  <c r="CH36" i="3"/>
  <c r="CH75" i="3"/>
  <c r="CH72" i="3"/>
  <c r="CH64" i="3"/>
  <c r="CH53" i="3"/>
  <c r="CH43" i="3"/>
  <c r="CH78" i="3"/>
  <c r="CH34" i="3"/>
  <c r="CH52" i="3"/>
  <c r="CH50" i="3"/>
  <c r="CH68" i="3"/>
  <c r="CH44" i="3"/>
  <c r="CH41" i="3"/>
  <c r="CH16" i="3"/>
  <c r="CH73" i="3"/>
  <c r="CH55" i="3"/>
  <c r="CH51" i="3"/>
  <c r="CH27" i="3"/>
  <c r="CH23" i="3"/>
  <c r="CH9" i="3"/>
  <c r="CH33" i="3"/>
  <c r="CH19" i="3"/>
  <c r="CH67" i="3"/>
  <c r="CH37" i="3"/>
  <c r="CH42" i="3"/>
  <c r="CH17" i="3"/>
  <c r="CH24" i="3"/>
  <c r="CH10" i="3"/>
  <c r="CH66" i="3"/>
  <c r="CH15" i="3"/>
  <c r="CH8" i="3"/>
  <c r="CH35" i="3"/>
  <c r="CH30" i="3"/>
  <c r="CH58" i="3"/>
  <c r="CH29" i="3"/>
  <c r="CH38" i="3"/>
  <c r="CH18" i="3"/>
  <c r="CH11" i="3"/>
  <c r="CH28" i="3"/>
  <c r="CH22" i="3"/>
  <c r="CH3" i="3"/>
  <c r="CI5" i="3"/>
  <c r="CE17" i="1"/>
  <c r="CF95" i="5"/>
  <c r="CF69" i="5"/>
  <c r="CJ5" i="1"/>
  <c r="CI41" i="1"/>
  <c r="CI42" i="1"/>
  <c r="CI3" i="1"/>
  <c r="CI48" i="1"/>
  <c r="CF79" i="5"/>
  <c r="CF14" i="1"/>
  <c r="CG3" i="5"/>
  <c r="CH5" i="5"/>
  <c r="CH41" i="5" s="1"/>
  <c r="CI6" i="4"/>
  <c r="CH4" i="4"/>
  <c r="Y12" i="3"/>
  <c r="Z82" i="3"/>
  <c r="Z83" i="3"/>
  <c r="Z71" i="3"/>
  <c r="Z72" i="3"/>
  <c r="Z73" i="3"/>
  <c r="Z74" i="3"/>
  <c r="Z75" i="3"/>
  <c r="Z76" i="3"/>
  <c r="Z77" i="3"/>
  <c r="Z78" i="3"/>
  <c r="Z64" i="3"/>
  <c r="Z65" i="3"/>
  <c r="Z66" i="3"/>
  <c r="Z67" i="3"/>
  <c r="Z68" i="3"/>
  <c r="Z58" i="3"/>
  <c r="Z28" i="3"/>
  <c r="Z29" i="3"/>
  <c r="Z24" i="3"/>
  <c r="Z15" i="3"/>
  <c r="Z16" i="3"/>
  <c r="Z18" i="3"/>
  <c r="Z19" i="3"/>
  <c r="Z8" i="3"/>
  <c r="Z10" i="3"/>
  <c r="Z11" i="3"/>
  <c r="Z54" i="3"/>
  <c r="Z55" i="3"/>
  <c r="Z53" i="3"/>
  <c r="Z52" i="3"/>
  <c r="Z51" i="3"/>
  <c r="Z50" i="3"/>
  <c r="Z47" i="3"/>
  <c r="Z44" i="3"/>
  <c r="Z43" i="3"/>
  <c r="Z42" i="3"/>
  <c r="Z41" i="3"/>
  <c r="Z38" i="3"/>
  <c r="Z37" i="3"/>
  <c r="Z36" i="3"/>
  <c r="Z35" i="3"/>
  <c r="Z34" i="3"/>
  <c r="Z33" i="3"/>
  <c r="Z30" i="3"/>
  <c r="Z27" i="3"/>
  <c r="Z23" i="3"/>
  <c r="Z22" i="3"/>
  <c r="Z17" i="3"/>
  <c r="Z9" i="3"/>
  <c r="AA59" i="3"/>
  <c r="CE72" i="4" l="1"/>
  <c r="CF45" i="4"/>
  <c r="CF41" i="4"/>
  <c r="CF44" i="4"/>
  <c r="CF43" i="4"/>
  <c r="CF42" i="4"/>
  <c r="CF35" i="4"/>
  <c r="CF34" i="4"/>
  <c r="CF33" i="4"/>
  <c r="CF32" i="4"/>
  <c r="CF31" i="4"/>
  <c r="CF30" i="4"/>
  <c r="CF37" i="4" s="1"/>
  <c r="CF69" i="4"/>
  <c r="CF68" i="4"/>
  <c r="CF67" i="4"/>
  <c r="CG50" i="4"/>
  <c r="CG52" i="4"/>
  <c r="CG51" i="4"/>
  <c r="CE47" i="4"/>
  <c r="CE32" i="1" s="1"/>
  <c r="CF54" i="4"/>
  <c r="CF33" i="1" s="1"/>
  <c r="CG88" i="3"/>
  <c r="CG26" i="1" s="1"/>
  <c r="X56" i="1"/>
  <c r="X93" i="3"/>
  <c r="X94" i="3"/>
  <c r="Z86" i="3"/>
  <c r="CH73" i="5"/>
  <c r="CH66" i="5"/>
  <c r="CH22" i="5"/>
  <c r="CH87" i="5"/>
  <c r="CI87" i="5" s="1"/>
  <c r="CH47" i="5"/>
  <c r="CI47" i="5" s="1"/>
  <c r="CH93" i="5"/>
  <c r="CI93" i="5" s="1"/>
  <c r="CH23" i="5"/>
  <c r="CI23" i="5" s="1"/>
  <c r="CH45" i="5"/>
  <c r="CI45" i="5" s="1"/>
  <c r="CH92" i="5"/>
  <c r="CH34" i="5"/>
  <c r="CH74" i="5"/>
  <c r="CH38" i="5"/>
  <c r="CH86" i="3"/>
  <c r="CH25" i="5"/>
  <c r="CH75" i="5"/>
  <c r="CI75" i="5" s="1"/>
  <c r="Y88" i="3"/>
  <c r="CH33" i="5"/>
  <c r="CI33" i="5" s="1"/>
  <c r="CH44" i="5"/>
  <c r="CI44" i="5" s="1"/>
  <c r="CH24" i="5"/>
  <c r="CH39" i="5"/>
  <c r="CH76" i="5"/>
  <c r="CH21" i="5"/>
  <c r="CH67" i="5"/>
  <c r="CH46" i="5"/>
  <c r="CG89" i="5"/>
  <c r="CH49" i="5"/>
  <c r="CI49" i="5" s="1"/>
  <c r="CH42" i="5"/>
  <c r="CI42" i="5" s="1"/>
  <c r="CH31" i="5"/>
  <c r="CI31" i="5" s="1"/>
  <c r="CH32" i="5"/>
  <c r="CI32" i="5" s="1"/>
  <c r="CH30" i="5"/>
  <c r="CH35" i="5"/>
  <c r="CH26" i="5"/>
  <c r="CH43" i="5"/>
  <c r="CH40" i="5"/>
  <c r="CI40" i="5" s="1"/>
  <c r="CH27" i="5"/>
  <c r="CI27" i="5" s="1"/>
  <c r="CH37" i="5"/>
  <c r="CI37" i="5" s="1"/>
  <c r="CH99" i="5"/>
  <c r="CH77" i="5"/>
  <c r="CH29" i="5"/>
  <c r="CH82" i="5"/>
  <c r="CH48" i="5"/>
  <c r="CH100" i="5"/>
  <c r="CI100" i="5" s="1"/>
  <c r="CH28" i="5"/>
  <c r="CI28" i="5" s="1"/>
  <c r="CH36" i="5"/>
  <c r="CI36" i="5" s="1"/>
  <c r="CH98" i="5"/>
  <c r="CI98" i="5" s="1"/>
  <c r="CE36" i="1"/>
  <c r="CF34" i="1"/>
  <c r="CH61" i="3"/>
  <c r="Z61" i="3"/>
  <c r="CE31" i="1"/>
  <c r="CF13" i="1"/>
  <c r="CF16" i="1"/>
  <c r="CF12" i="1"/>
  <c r="N81" i="2"/>
  <c r="O80" i="2"/>
  <c r="CG95" i="5"/>
  <c r="CI83" i="3"/>
  <c r="CI74" i="3"/>
  <c r="CI82" i="3"/>
  <c r="CI72" i="3"/>
  <c r="CI68" i="3"/>
  <c r="CI36" i="3"/>
  <c r="CI75" i="3"/>
  <c r="CI64" i="3"/>
  <c r="CI53" i="3"/>
  <c r="CI43" i="3"/>
  <c r="CI78" i="3"/>
  <c r="CI34" i="3"/>
  <c r="CI41" i="3"/>
  <c r="CI37" i="3"/>
  <c r="CI11" i="3"/>
  <c r="CI10" i="3"/>
  <c r="CI9" i="3"/>
  <c r="CI8" i="3"/>
  <c r="CI73" i="3"/>
  <c r="CI55" i="3"/>
  <c r="CI51" i="3"/>
  <c r="CI27" i="3"/>
  <c r="CI23" i="3"/>
  <c r="CI76" i="3"/>
  <c r="CI59" i="3"/>
  <c r="CI33" i="3"/>
  <c r="CI19" i="3"/>
  <c r="CI67" i="3"/>
  <c r="CI65" i="3"/>
  <c r="CI52" i="3"/>
  <c r="CI42" i="3"/>
  <c r="CI17" i="3"/>
  <c r="CI47" i="3"/>
  <c r="CI24" i="3"/>
  <c r="CI58" i="3"/>
  <c r="CI15" i="3"/>
  <c r="CI44" i="3"/>
  <c r="CI71" i="3"/>
  <c r="CI35" i="3"/>
  <c r="CI30" i="3"/>
  <c r="CI66" i="3"/>
  <c r="CI77" i="3"/>
  <c r="CI29" i="3"/>
  <c r="CI16" i="3"/>
  <c r="CI54" i="3"/>
  <c r="CI38" i="3"/>
  <c r="CI18" i="3"/>
  <c r="CI28" i="3"/>
  <c r="CI22" i="3"/>
  <c r="CI50" i="3"/>
  <c r="CI3" i="3"/>
  <c r="CJ5" i="3"/>
  <c r="CG102" i="5"/>
  <c r="CH12" i="3"/>
  <c r="CK5" i="1"/>
  <c r="CJ41" i="1"/>
  <c r="CJ42" i="1"/>
  <c r="CJ3" i="1"/>
  <c r="CJ48" i="1"/>
  <c r="CG14" i="1"/>
  <c r="CH84" i="5"/>
  <c r="CG79" i="5"/>
  <c r="CG69" i="5"/>
  <c r="CI5" i="5"/>
  <c r="CI41" i="5" s="1"/>
  <c r="CH3" i="5"/>
  <c r="CJ6" i="4"/>
  <c r="CI4" i="4"/>
  <c r="Z12" i="3"/>
  <c r="AA82" i="3"/>
  <c r="AA83" i="3"/>
  <c r="AA71" i="3"/>
  <c r="AA72" i="3"/>
  <c r="AA73" i="3"/>
  <c r="AA74" i="3"/>
  <c r="AA75" i="3"/>
  <c r="AA76" i="3"/>
  <c r="AA77" i="3"/>
  <c r="AA78" i="3"/>
  <c r="AA64" i="3"/>
  <c r="AA65" i="3"/>
  <c r="AA66" i="3"/>
  <c r="AA67" i="3"/>
  <c r="AA68" i="3"/>
  <c r="AA58" i="3"/>
  <c r="AA24" i="3"/>
  <c r="AA15" i="3"/>
  <c r="AA16" i="3"/>
  <c r="AA18" i="3"/>
  <c r="AA19" i="3"/>
  <c r="AA8" i="3"/>
  <c r="AA10" i="3"/>
  <c r="AA11" i="3"/>
  <c r="AA54" i="3"/>
  <c r="AA55" i="3"/>
  <c r="AA53" i="3"/>
  <c r="AA52" i="3"/>
  <c r="AA51" i="3"/>
  <c r="AA50" i="3"/>
  <c r="AA47" i="3"/>
  <c r="AA44" i="3"/>
  <c r="AA43" i="3"/>
  <c r="AA42" i="3"/>
  <c r="AA41" i="3"/>
  <c r="AA38" i="3"/>
  <c r="AA37" i="3"/>
  <c r="AA36" i="3"/>
  <c r="AA35" i="3"/>
  <c r="AA34" i="3"/>
  <c r="AA33" i="3"/>
  <c r="AA30" i="3"/>
  <c r="AA29" i="3"/>
  <c r="AA28" i="3"/>
  <c r="AA27" i="3"/>
  <c r="AA23" i="3"/>
  <c r="AA22" i="3"/>
  <c r="AA17" i="3"/>
  <c r="AA9" i="3"/>
  <c r="AB59" i="3"/>
  <c r="CF72" i="4" l="1"/>
  <c r="CG35" i="4"/>
  <c r="CG34" i="4"/>
  <c r="CG33" i="4"/>
  <c r="CG32" i="4"/>
  <c r="CG31" i="4"/>
  <c r="CG30" i="4"/>
  <c r="CG45" i="4"/>
  <c r="CG41" i="4"/>
  <c r="CG44" i="4"/>
  <c r="CG43" i="4"/>
  <c r="CG42" i="4"/>
  <c r="CH50" i="4"/>
  <c r="CH52" i="4"/>
  <c r="CH51" i="4"/>
  <c r="CG69" i="4"/>
  <c r="CG68" i="4"/>
  <c r="CG67" i="4"/>
  <c r="CG54" i="4"/>
  <c r="CG33" i="1" s="1"/>
  <c r="CF47" i="4"/>
  <c r="CG15" i="1"/>
  <c r="CG62" i="4"/>
  <c r="CG61" i="4"/>
  <c r="CG60" i="4"/>
  <c r="CG59" i="4"/>
  <c r="CG58" i="4"/>
  <c r="CG64" i="4" s="1"/>
  <c r="Y93" i="3"/>
  <c r="Y94" i="3"/>
  <c r="CJ45" i="5"/>
  <c r="CJ27" i="5"/>
  <c r="CJ31" i="5"/>
  <c r="CJ23" i="5"/>
  <c r="CI25" i="5"/>
  <c r="CI46" i="5"/>
  <c r="CJ36" i="5"/>
  <c r="CJ42" i="5"/>
  <c r="CJ100" i="5"/>
  <c r="CI48" i="5"/>
  <c r="CI43" i="5"/>
  <c r="CI22" i="5"/>
  <c r="CI82" i="5"/>
  <c r="CI84" i="5" s="1"/>
  <c r="CI67" i="5"/>
  <c r="CH88" i="3"/>
  <c r="CI66" i="5"/>
  <c r="CJ66" i="5" s="1"/>
  <c r="AA86" i="3"/>
  <c r="CH95" i="5"/>
  <c r="CH16" i="1" s="1"/>
  <c r="CI86" i="3"/>
  <c r="CI29" i="5"/>
  <c r="CI26" i="5"/>
  <c r="CI21" i="5"/>
  <c r="CI38" i="5"/>
  <c r="CJ47" i="5"/>
  <c r="CH89" i="5"/>
  <c r="Y26" i="1"/>
  <c r="Y38" i="1" s="1"/>
  <c r="Y55" i="1" s="1"/>
  <c r="Y56" i="1" s="1"/>
  <c r="CI77" i="5"/>
  <c r="CI35" i="5"/>
  <c r="CJ35" i="5" s="1"/>
  <c r="CI76" i="5"/>
  <c r="CI74" i="5"/>
  <c r="CI73" i="5"/>
  <c r="CI99" i="5"/>
  <c r="CI39" i="5"/>
  <c r="CJ39" i="5" s="1"/>
  <c r="CI34" i="5"/>
  <c r="CJ34" i="5" s="1"/>
  <c r="Z88" i="3"/>
  <c r="CJ28" i="5"/>
  <c r="CI30" i="5"/>
  <c r="CI24" i="5"/>
  <c r="CI92" i="5"/>
  <c r="CF32" i="1"/>
  <c r="CF36" i="1"/>
  <c r="AA61" i="3"/>
  <c r="CI12" i="3"/>
  <c r="CI61" i="3"/>
  <c r="CF31" i="1"/>
  <c r="CG16" i="1"/>
  <c r="CG12" i="1"/>
  <c r="CG13" i="1"/>
  <c r="N82" i="2"/>
  <c r="O81" i="2"/>
  <c r="CG17" i="1"/>
  <c r="CJ83" i="3"/>
  <c r="CJ74" i="3"/>
  <c r="CJ82" i="3"/>
  <c r="CJ72" i="3"/>
  <c r="CJ77" i="3"/>
  <c r="CJ75" i="3"/>
  <c r="CJ55" i="3"/>
  <c r="CJ64" i="3"/>
  <c r="CJ53" i="3"/>
  <c r="CJ43" i="3"/>
  <c r="CJ78" i="3"/>
  <c r="CJ34" i="3"/>
  <c r="CJ41" i="3"/>
  <c r="CJ59" i="3"/>
  <c r="CJ52" i="3"/>
  <c r="CJ50" i="3"/>
  <c r="CJ73" i="3"/>
  <c r="CJ68" i="3"/>
  <c r="CJ67" i="3"/>
  <c r="CJ58" i="3"/>
  <c r="CJ44" i="3"/>
  <c r="CJ76" i="3"/>
  <c r="CJ33" i="3"/>
  <c r="CJ9" i="3"/>
  <c r="CJ36" i="3"/>
  <c r="CJ19" i="3"/>
  <c r="CJ65" i="3"/>
  <c r="CJ42" i="3"/>
  <c r="CJ37" i="3"/>
  <c r="CJ17" i="3"/>
  <c r="CJ47" i="3"/>
  <c r="CJ24" i="3"/>
  <c r="CJ15" i="3"/>
  <c r="CJ10" i="3"/>
  <c r="CJ54" i="3"/>
  <c r="CJ22" i="3"/>
  <c r="CJ71" i="3"/>
  <c r="CJ27" i="3"/>
  <c r="CJ8" i="3"/>
  <c r="CJ30" i="3"/>
  <c r="CJ23" i="3"/>
  <c r="CJ16" i="3"/>
  <c r="CJ29" i="3"/>
  <c r="CJ35" i="3"/>
  <c r="CJ38" i="3"/>
  <c r="CJ18" i="3"/>
  <c r="CJ51" i="3"/>
  <c r="CJ28" i="3"/>
  <c r="CJ11" i="3"/>
  <c r="CJ66" i="3"/>
  <c r="CK5" i="3"/>
  <c r="CJ3" i="3"/>
  <c r="CH102" i="5"/>
  <c r="CH69" i="5"/>
  <c r="CL5" i="1"/>
  <c r="CK41" i="1"/>
  <c r="CK42" i="1"/>
  <c r="CK3" i="1"/>
  <c r="CK48" i="1"/>
  <c r="CI89" i="5"/>
  <c r="CH79" i="5"/>
  <c r="CH14" i="1"/>
  <c r="CJ5" i="5"/>
  <c r="CJ49" i="5" s="1"/>
  <c r="CI3" i="5"/>
  <c r="CK6" i="4"/>
  <c r="CJ4" i="4"/>
  <c r="AA12" i="3"/>
  <c r="AB82" i="3"/>
  <c r="AB83" i="3"/>
  <c r="AB71" i="3"/>
  <c r="AB72" i="3"/>
  <c r="AB73" i="3"/>
  <c r="AB74" i="3"/>
  <c r="AB75" i="3"/>
  <c r="AB76" i="3"/>
  <c r="AB77" i="3"/>
  <c r="AB78" i="3"/>
  <c r="AB64" i="3"/>
  <c r="AB65" i="3"/>
  <c r="AB66" i="3"/>
  <c r="AB67" i="3"/>
  <c r="AB68" i="3"/>
  <c r="AB58" i="3"/>
  <c r="AB24" i="3"/>
  <c r="AB15" i="3"/>
  <c r="AB16" i="3"/>
  <c r="AB18" i="3"/>
  <c r="AB19" i="3"/>
  <c r="AB8" i="3"/>
  <c r="AB10" i="3"/>
  <c r="AB11" i="3"/>
  <c r="AB54" i="3"/>
  <c r="AB55" i="3"/>
  <c r="AB53" i="3"/>
  <c r="AB52" i="3"/>
  <c r="AB51" i="3"/>
  <c r="AB50" i="3"/>
  <c r="AB47" i="3"/>
  <c r="AB44" i="3"/>
  <c r="AB43" i="3"/>
  <c r="AB42" i="3"/>
  <c r="AB41" i="3"/>
  <c r="AB38" i="3"/>
  <c r="AB37" i="3"/>
  <c r="AB36" i="3"/>
  <c r="AB35" i="3"/>
  <c r="AB34" i="3"/>
  <c r="AB33" i="3"/>
  <c r="AB30" i="3"/>
  <c r="AB29" i="3"/>
  <c r="AB28" i="3"/>
  <c r="AB27" i="3"/>
  <c r="AB23" i="3"/>
  <c r="AB22" i="3"/>
  <c r="AB17" i="3"/>
  <c r="AB9" i="3"/>
  <c r="AC59" i="3"/>
  <c r="CG37" i="4" l="1"/>
  <c r="CG72" i="4"/>
  <c r="CH45" i="4"/>
  <c r="CH41" i="4"/>
  <c r="CH44" i="4"/>
  <c r="CH43" i="4"/>
  <c r="CH42" i="4"/>
  <c r="CH35" i="4"/>
  <c r="CH34" i="4"/>
  <c r="CH33" i="4"/>
  <c r="CH32" i="4"/>
  <c r="CH31" i="4"/>
  <c r="CH30" i="4"/>
  <c r="CH69" i="4"/>
  <c r="CH68" i="4"/>
  <c r="CH67" i="4"/>
  <c r="CI50" i="4"/>
  <c r="CI52" i="4"/>
  <c r="CI51" i="4"/>
  <c r="CH54" i="4"/>
  <c r="CG47" i="4"/>
  <c r="CG32" i="1" s="1"/>
  <c r="CI62" i="4"/>
  <c r="CI61" i="4"/>
  <c r="CI60" i="4"/>
  <c r="CI59" i="4"/>
  <c r="CI58" i="4"/>
  <c r="CI64" i="4" s="1"/>
  <c r="CH62" i="4"/>
  <c r="CH61" i="4"/>
  <c r="CH60" i="4"/>
  <c r="CH59" i="4"/>
  <c r="CH58" i="4"/>
  <c r="CH64" i="4" s="1"/>
  <c r="AA88" i="3"/>
  <c r="CG34" i="1"/>
  <c r="AA94" i="3"/>
  <c r="AA93" i="3"/>
  <c r="CH34" i="1"/>
  <c r="Z26" i="1"/>
  <c r="Z38" i="1" s="1"/>
  <c r="Z55" i="1" s="1"/>
  <c r="Z56" i="1" s="1"/>
  <c r="Z93" i="3"/>
  <c r="Z94" i="3"/>
  <c r="CJ40" i="5"/>
  <c r="CK40" i="5" s="1"/>
  <c r="CJ77" i="5"/>
  <c r="CK77" i="5" s="1"/>
  <c r="CJ93" i="5"/>
  <c r="CJ75" i="5"/>
  <c r="CK75" i="5" s="1"/>
  <c r="CJ33" i="5"/>
  <c r="CJ99" i="5"/>
  <c r="CJ67" i="5"/>
  <c r="CJ46" i="5"/>
  <c r="CJ44" i="5"/>
  <c r="CK44" i="5" s="1"/>
  <c r="CK31" i="5"/>
  <c r="CK34" i="5"/>
  <c r="CH15" i="1"/>
  <c r="CJ92" i="5"/>
  <c r="CJ38" i="5"/>
  <c r="CJ32" i="5"/>
  <c r="CK32" i="5" s="1"/>
  <c r="CJ86" i="3"/>
  <c r="CJ24" i="5"/>
  <c r="CJ21" i="5"/>
  <c r="CJ82" i="5"/>
  <c r="CJ84" i="5" s="1"/>
  <c r="CJ37" i="5"/>
  <c r="AB86" i="3"/>
  <c r="CJ30" i="5"/>
  <c r="CK30" i="5" s="1"/>
  <c r="CJ73" i="5"/>
  <c r="CK73" i="5" s="1"/>
  <c r="CJ26" i="5"/>
  <c r="CJ22" i="5"/>
  <c r="CK22" i="5" s="1"/>
  <c r="CJ25" i="5"/>
  <c r="CJ98" i="5"/>
  <c r="CH26" i="1"/>
  <c r="CJ74" i="5"/>
  <c r="CK74" i="5" s="1"/>
  <c r="CJ29" i="5"/>
  <c r="CK29" i="5" s="1"/>
  <c r="CJ43" i="5"/>
  <c r="CK43" i="5" s="1"/>
  <c r="CJ41" i="5"/>
  <c r="CK41" i="5" s="1"/>
  <c r="CJ87" i="5"/>
  <c r="CJ89" i="5" s="1"/>
  <c r="CJ76" i="5"/>
  <c r="CI88" i="3"/>
  <c r="CI26" i="1" s="1"/>
  <c r="CJ48" i="5"/>
  <c r="CG36" i="1"/>
  <c r="CI15" i="1"/>
  <c r="CJ61" i="3"/>
  <c r="AB61" i="3"/>
  <c r="CH13" i="1"/>
  <c r="CG31" i="1"/>
  <c r="CH12" i="1"/>
  <c r="CH33" i="1"/>
  <c r="N83" i="2"/>
  <c r="O82" i="2"/>
  <c r="CI69" i="5"/>
  <c r="CK83" i="3"/>
  <c r="CK82" i="3"/>
  <c r="CK72" i="3"/>
  <c r="CK77" i="3"/>
  <c r="CK68" i="3"/>
  <c r="CK66" i="3"/>
  <c r="CK78" i="3"/>
  <c r="CK75" i="3"/>
  <c r="CK34" i="3"/>
  <c r="CK41" i="3"/>
  <c r="CK59" i="3"/>
  <c r="CK52" i="3"/>
  <c r="CK50" i="3"/>
  <c r="CK37" i="3"/>
  <c r="CK73" i="3"/>
  <c r="CK76" i="3"/>
  <c r="CK35" i="3"/>
  <c r="CK30" i="3"/>
  <c r="CK29" i="3"/>
  <c r="CK28" i="3"/>
  <c r="CK27" i="3"/>
  <c r="CK24" i="3"/>
  <c r="CK23" i="3"/>
  <c r="CK22" i="3"/>
  <c r="CK19" i="3"/>
  <c r="CK18" i="3"/>
  <c r="CK17" i="3"/>
  <c r="CK16" i="3"/>
  <c r="CK15" i="3"/>
  <c r="CK36" i="3"/>
  <c r="CK67" i="3"/>
  <c r="CK65" i="3"/>
  <c r="CK42" i="3"/>
  <c r="CK47" i="3"/>
  <c r="CK10" i="3"/>
  <c r="CK58" i="3"/>
  <c r="CK54" i="3"/>
  <c r="CK8" i="3"/>
  <c r="CK43" i="3"/>
  <c r="CK33" i="3"/>
  <c r="CK38" i="3"/>
  <c r="CK9" i="3"/>
  <c r="CK11" i="3"/>
  <c r="CK74" i="3"/>
  <c r="CK71" i="3"/>
  <c r="CK64" i="3"/>
  <c r="CK55" i="3"/>
  <c r="CK53" i="3"/>
  <c r="CK51" i="3"/>
  <c r="CK44" i="3"/>
  <c r="CK3" i="3"/>
  <c r="CL5" i="3"/>
  <c r="CJ12" i="3"/>
  <c r="CI102" i="5"/>
  <c r="CH17" i="1"/>
  <c r="AA26" i="1"/>
  <c r="AA38" i="1" s="1"/>
  <c r="AA55" i="1" s="1"/>
  <c r="CI95" i="5"/>
  <c r="CM5" i="1"/>
  <c r="CL42" i="1"/>
  <c r="CL41" i="1"/>
  <c r="CL3" i="1"/>
  <c r="CL48" i="1"/>
  <c r="CI79" i="5"/>
  <c r="CI14" i="1"/>
  <c r="CK5" i="5"/>
  <c r="CK49" i="5" s="1"/>
  <c r="CJ3" i="5"/>
  <c r="CL6" i="4"/>
  <c r="CK4" i="4"/>
  <c r="AB12" i="3"/>
  <c r="AC82" i="3"/>
  <c r="AC83" i="3"/>
  <c r="AC71" i="3"/>
  <c r="AC72" i="3"/>
  <c r="AC73" i="3"/>
  <c r="AC74" i="3"/>
  <c r="AC75" i="3"/>
  <c r="AC76" i="3"/>
  <c r="AC77" i="3"/>
  <c r="AC78" i="3"/>
  <c r="AC64" i="3"/>
  <c r="AC65" i="3"/>
  <c r="AC66" i="3"/>
  <c r="AC67" i="3"/>
  <c r="AC68" i="3"/>
  <c r="AC58" i="3"/>
  <c r="AC24" i="3"/>
  <c r="AC15" i="3"/>
  <c r="AC16" i="3"/>
  <c r="AC18" i="3"/>
  <c r="AC19" i="3"/>
  <c r="AC8" i="3"/>
  <c r="AC10" i="3"/>
  <c r="AC11" i="3"/>
  <c r="AC54" i="3"/>
  <c r="AC55" i="3"/>
  <c r="AC53" i="3"/>
  <c r="AC52" i="3"/>
  <c r="AC51" i="3"/>
  <c r="AC50" i="3"/>
  <c r="AC47" i="3"/>
  <c r="AC44" i="3"/>
  <c r="AC43" i="3"/>
  <c r="AC42" i="3"/>
  <c r="AC41" i="3"/>
  <c r="AC38" i="3"/>
  <c r="AC37" i="3"/>
  <c r="AC36" i="3"/>
  <c r="AC35" i="3"/>
  <c r="AC34" i="3"/>
  <c r="AC33" i="3"/>
  <c r="AC30" i="3"/>
  <c r="AC29" i="3"/>
  <c r="AC28" i="3"/>
  <c r="AC27" i="3"/>
  <c r="AC23" i="3"/>
  <c r="AC22" i="3"/>
  <c r="AC17" i="3"/>
  <c r="AC9" i="3"/>
  <c r="AD59" i="3"/>
  <c r="CH37" i="4" l="1"/>
  <c r="CH72" i="4"/>
  <c r="CI45" i="4"/>
  <c r="CI41" i="4"/>
  <c r="CI44" i="4"/>
  <c r="CI43" i="4"/>
  <c r="CI42" i="4"/>
  <c r="CJ50" i="4"/>
  <c r="CJ52" i="4"/>
  <c r="CJ51" i="4"/>
  <c r="CI69" i="4"/>
  <c r="CI68" i="4"/>
  <c r="CI67" i="4"/>
  <c r="CI35" i="4"/>
  <c r="CI34" i="4"/>
  <c r="CI33" i="4"/>
  <c r="CI32" i="4"/>
  <c r="CI31" i="4"/>
  <c r="CI30" i="4"/>
  <c r="CI54" i="4"/>
  <c r="CH47" i="4"/>
  <c r="CH32" i="1" s="1"/>
  <c r="CJ62" i="4"/>
  <c r="CJ61" i="4"/>
  <c r="CJ60" i="4"/>
  <c r="CJ59" i="4"/>
  <c r="CJ58" i="4"/>
  <c r="CJ64" i="4" s="1"/>
  <c r="AB88" i="3"/>
  <c r="AB26" i="1"/>
  <c r="AB38" i="1" s="1"/>
  <c r="AB55" i="1" s="1"/>
  <c r="AB94" i="3"/>
  <c r="AB93" i="3"/>
  <c r="AA56" i="1"/>
  <c r="CK26" i="5"/>
  <c r="CK47" i="5"/>
  <c r="CK27" i="5"/>
  <c r="CK93" i="5"/>
  <c r="CL74" i="5"/>
  <c r="CK46" i="5"/>
  <c r="CL46" i="5" s="1"/>
  <c r="CK100" i="5"/>
  <c r="AC86" i="3"/>
  <c r="CK38" i="5"/>
  <c r="CK28" i="5"/>
  <c r="CK39" i="5"/>
  <c r="CL39" i="5" s="1"/>
  <c r="CK67" i="5"/>
  <c r="CL67" i="5" s="1"/>
  <c r="CK86" i="3"/>
  <c r="CK48" i="5"/>
  <c r="CL48" i="5" s="1"/>
  <c r="CK37" i="5"/>
  <c r="CL37" i="5" s="1"/>
  <c r="CK42" i="5"/>
  <c r="CK82" i="5"/>
  <c r="CL82" i="5" s="1"/>
  <c r="CK92" i="5"/>
  <c r="CL92" i="5" s="1"/>
  <c r="CK99" i="5"/>
  <c r="CL99" i="5" s="1"/>
  <c r="CK23" i="5"/>
  <c r="CL23" i="5" s="1"/>
  <c r="CL22" i="5"/>
  <c r="CK76" i="5"/>
  <c r="CK66" i="5"/>
  <c r="CK21" i="5"/>
  <c r="CK35" i="5"/>
  <c r="CJ88" i="3"/>
  <c r="CJ26" i="1" s="1"/>
  <c r="CL29" i="5"/>
  <c r="CK87" i="5"/>
  <c r="CL87" i="5" s="1"/>
  <c r="CK98" i="5"/>
  <c r="CL98" i="5" s="1"/>
  <c r="CK45" i="5"/>
  <c r="CK36" i="5"/>
  <c r="CK25" i="5"/>
  <c r="CL25" i="5" s="1"/>
  <c r="CK24" i="5"/>
  <c r="CL24" i="5" s="1"/>
  <c r="CK33" i="5"/>
  <c r="CL33" i="5" s="1"/>
  <c r="CJ15" i="1"/>
  <c r="CI34" i="1"/>
  <c r="CH31" i="1"/>
  <c r="CH36" i="1"/>
  <c r="AC61" i="3"/>
  <c r="CK61" i="3"/>
  <c r="CI33" i="1"/>
  <c r="CI12" i="1"/>
  <c r="CI13" i="1"/>
  <c r="N84" i="2"/>
  <c r="O83" i="2"/>
  <c r="CI16" i="1"/>
  <c r="CI17" i="1"/>
  <c r="CL83" i="3"/>
  <c r="CL72" i="3"/>
  <c r="CL77" i="3"/>
  <c r="CL68" i="3"/>
  <c r="CL75" i="3"/>
  <c r="CL73" i="3"/>
  <c r="CL53" i="3"/>
  <c r="CL41" i="3"/>
  <c r="CL59" i="3"/>
  <c r="CL52" i="3"/>
  <c r="CL50" i="3"/>
  <c r="CL37" i="3"/>
  <c r="CL67" i="3"/>
  <c r="CL58" i="3"/>
  <c r="CL44" i="3"/>
  <c r="CL76" i="3"/>
  <c r="CL82" i="3"/>
  <c r="CL42" i="3"/>
  <c r="CL19" i="3"/>
  <c r="CL65" i="3"/>
  <c r="CL47" i="3"/>
  <c r="CL17" i="3"/>
  <c r="CL24" i="3"/>
  <c r="CL10" i="3"/>
  <c r="CL54" i="3"/>
  <c r="CL34" i="3"/>
  <c r="CL15" i="3"/>
  <c r="CL78" i="3"/>
  <c r="CL22" i="3"/>
  <c r="CL8" i="3"/>
  <c r="CL38" i="3"/>
  <c r="CL35" i="3"/>
  <c r="CL28" i="3"/>
  <c r="CL66" i="3"/>
  <c r="CL64" i="3"/>
  <c r="CL30" i="3"/>
  <c r="CL11" i="3"/>
  <c r="CL29" i="3"/>
  <c r="CL16" i="3"/>
  <c r="CL9" i="3"/>
  <c r="CL18" i="3"/>
  <c r="CL36" i="3"/>
  <c r="CL33" i="3"/>
  <c r="CL23" i="3"/>
  <c r="CL71" i="3"/>
  <c r="CL27" i="3"/>
  <c r="CL43" i="3"/>
  <c r="CL55" i="3"/>
  <c r="CL51" i="3"/>
  <c r="CL74" i="3"/>
  <c r="CL3" i="3"/>
  <c r="CM5" i="3"/>
  <c r="CJ102" i="5"/>
  <c r="CK12" i="3"/>
  <c r="CJ95" i="5"/>
  <c r="CN5" i="1"/>
  <c r="CM3" i="1"/>
  <c r="CM41" i="1"/>
  <c r="CM42" i="1"/>
  <c r="CM48" i="1"/>
  <c r="CJ79" i="5"/>
  <c r="CJ69" i="5"/>
  <c r="CJ14" i="1"/>
  <c r="CL5" i="5"/>
  <c r="CL49" i="5" s="1"/>
  <c r="CK3" i="5"/>
  <c r="CL4" i="4"/>
  <c r="CM6" i="4"/>
  <c r="AC12" i="3"/>
  <c r="AD82" i="3"/>
  <c r="AD83" i="3"/>
  <c r="AD71" i="3"/>
  <c r="AD72" i="3"/>
  <c r="AD73" i="3"/>
  <c r="AD74" i="3"/>
  <c r="AD75" i="3"/>
  <c r="AD76" i="3"/>
  <c r="AD77" i="3"/>
  <c r="AD78" i="3"/>
  <c r="AD64" i="3"/>
  <c r="AD65" i="3"/>
  <c r="AD66" i="3"/>
  <c r="AD67" i="3"/>
  <c r="AD68" i="3"/>
  <c r="AD58" i="3"/>
  <c r="AD24" i="3"/>
  <c r="AD15" i="3"/>
  <c r="AD16" i="3"/>
  <c r="AD18" i="3"/>
  <c r="AD19" i="3"/>
  <c r="AD8" i="3"/>
  <c r="AD10" i="3"/>
  <c r="AD11" i="3"/>
  <c r="AD54" i="3"/>
  <c r="AD55" i="3"/>
  <c r="AD53" i="3"/>
  <c r="AD52" i="3"/>
  <c r="AD51" i="3"/>
  <c r="AD50" i="3"/>
  <c r="AD47" i="3"/>
  <c r="AD44" i="3"/>
  <c r="AD43" i="3"/>
  <c r="AD42" i="3"/>
  <c r="AD41" i="3"/>
  <c r="AD38" i="3"/>
  <c r="AD37" i="3"/>
  <c r="AD36" i="3"/>
  <c r="AD35" i="3"/>
  <c r="AD34" i="3"/>
  <c r="AD33" i="3"/>
  <c r="AD30" i="3"/>
  <c r="AD29" i="3"/>
  <c r="AD28" i="3"/>
  <c r="AD27" i="3"/>
  <c r="AD23" i="3"/>
  <c r="AD22" i="3"/>
  <c r="AD17" i="3"/>
  <c r="AD9" i="3"/>
  <c r="AE59" i="3"/>
  <c r="CI37" i="4" l="1"/>
  <c r="CI72" i="4"/>
  <c r="CK84" i="5"/>
  <c r="CJ35" i="4"/>
  <c r="CJ34" i="4"/>
  <c r="CJ33" i="4"/>
  <c r="CJ32" i="4"/>
  <c r="CJ31" i="4"/>
  <c r="CJ30" i="4"/>
  <c r="CK50" i="4"/>
  <c r="CK52" i="4"/>
  <c r="CK51" i="4"/>
  <c r="CJ45" i="4"/>
  <c r="CJ41" i="4"/>
  <c r="CJ44" i="4"/>
  <c r="CJ43" i="4"/>
  <c r="CJ42" i="4"/>
  <c r="CJ69" i="4"/>
  <c r="CJ68" i="4"/>
  <c r="CJ67" i="4"/>
  <c r="CJ72" i="4" s="1"/>
  <c r="CJ54" i="4"/>
  <c r="CJ33" i="1" s="1"/>
  <c r="CI47" i="4"/>
  <c r="CK88" i="3"/>
  <c r="CK26" i="1" s="1"/>
  <c r="AB56" i="1"/>
  <c r="CK89" i="5"/>
  <c r="CM99" i="5"/>
  <c r="CM29" i="5"/>
  <c r="CM39" i="5"/>
  <c r="CL36" i="5"/>
  <c r="CM36" i="5" s="1"/>
  <c r="CL31" i="5"/>
  <c r="CM31" i="5" s="1"/>
  <c r="CL35" i="5"/>
  <c r="CM35" i="5" s="1"/>
  <c r="CL40" i="5"/>
  <c r="CM40" i="5" s="1"/>
  <c r="CL77" i="5"/>
  <c r="CM77" i="5" s="1"/>
  <c r="CL93" i="5"/>
  <c r="CM87" i="5"/>
  <c r="CM67" i="5"/>
  <c r="CL43" i="5"/>
  <c r="CM43" i="5" s="1"/>
  <c r="CL30" i="5"/>
  <c r="CM30" i="5" s="1"/>
  <c r="CL21" i="5"/>
  <c r="CM21" i="5" s="1"/>
  <c r="CL34" i="5"/>
  <c r="CM34" i="5" s="1"/>
  <c r="CL28" i="5"/>
  <c r="CM28" i="5" s="1"/>
  <c r="CL27" i="5"/>
  <c r="CM27" i="5" s="1"/>
  <c r="CL66" i="5"/>
  <c r="CL41" i="5"/>
  <c r="CL38" i="5"/>
  <c r="CM38" i="5" s="1"/>
  <c r="CL47" i="5"/>
  <c r="CM47" i="5" s="1"/>
  <c r="CM22" i="5"/>
  <c r="CM33" i="5"/>
  <c r="CM92" i="5"/>
  <c r="CM25" i="5"/>
  <c r="CL86" i="3"/>
  <c r="CL75" i="5"/>
  <c r="CL76" i="5"/>
  <c r="CL42" i="5"/>
  <c r="CL44" i="5"/>
  <c r="CM44" i="5" s="1"/>
  <c r="CL26" i="5"/>
  <c r="CM26" i="5" s="1"/>
  <c r="CM48" i="5"/>
  <c r="CM24" i="5"/>
  <c r="AD86" i="3"/>
  <c r="CM82" i="5"/>
  <c r="CL45" i="5"/>
  <c r="CL32" i="5"/>
  <c r="AC88" i="3"/>
  <c r="CM74" i="5"/>
  <c r="CL73" i="5"/>
  <c r="CM73" i="5" s="1"/>
  <c r="CL100" i="5"/>
  <c r="CM100" i="5" s="1"/>
  <c r="CJ34" i="1"/>
  <c r="CI36" i="1"/>
  <c r="CL61" i="3"/>
  <c r="AD61" i="3"/>
  <c r="CJ12" i="1"/>
  <c r="CI32" i="1"/>
  <c r="CI31" i="1"/>
  <c r="CJ16" i="1"/>
  <c r="CJ13" i="1"/>
  <c r="N85" i="2"/>
  <c r="O84" i="2"/>
  <c r="CL12" i="3"/>
  <c r="CK95" i="5"/>
  <c r="CJ17" i="1"/>
  <c r="CK102" i="5"/>
  <c r="CM77" i="3"/>
  <c r="CM68" i="3"/>
  <c r="CM75" i="3"/>
  <c r="CM78" i="3"/>
  <c r="CM64" i="3"/>
  <c r="CM59" i="3"/>
  <c r="CM52" i="3"/>
  <c r="CM50" i="3"/>
  <c r="CM72" i="3"/>
  <c r="CM37" i="3"/>
  <c r="CM83" i="3"/>
  <c r="CM67" i="3"/>
  <c r="CM58" i="3"/>
  <c r="CM44" i="3"/>
  <c r="CM76" i="3"/>
  <c r="CM73" i="3"/>
  <c r="CM35" i="3"/>
  <c r="CM30" i="3"/>
  <c r="CM29" i="3"/>
  <c r="CM28" i="3"/>
  <c r="CM27" i="3"/>
  <c r="CM82" i="3"/>
  <c r="CM66" i="3"/>
  <c r="CM55" i="3"/>
  <c r="CM51" i="3"/>
  <c r="CM33" i="3"/>
  <c r="CM65" i="3"/>
  <c r="CM47" i="3"/>
  <c r="CM42" i="3"/>
  <c r="CM17" i="3"/>
  <c r="CM24" i="3"/>
  <c r="CM10" i="3"/>
  <c r="CM54" i="3"/>
  <c r="CM34" i="3"/>
  <c r="CM15" i="3"/>
  <c r="CM22" i="3"/>
  <c r="CM8" i="3"/>
  <c r="CM38" i="3"/>
  <c r="CM43" i="3"/>
  <c r="CM18" i="3"/>
  <c r="CM71" i="3"/>
  <c r="CM16" i="3"/>
  <c r="CM9" i="3"/>
  <c r="CM11" i="3"/>
  <c r="CM41" i="3"/>
  <c r="CM74" i="3"/>
  <c r="CM53" i="3"/>
  <c r="CM19" i="3"/>
  <c r="CM36" i="3"/>
  <c r="CM23" i="3"/>
  <c r="CN5" i="3"/>
  <c r="CM3" i="3"/>
  <c r="CK69" i="5"/>
  <c r="CO5" i="1"/>
  <c r="CN3" i="1"/>
  <c r="CN41" i="1"/>
  <c r="CN42" i="1"/>
  <c r="CN48" i="1"/>
  <c r="CL89" i="5"/>
  <c r="CL84" i="5"/>
  <c r="CK79" i="5"/>
  <c r="CK14" i="1"/>
  <c r="CM5" i="5"/>
  <c r="CM49" i="5" s="1"/>
  <c r="CL3" i="5"/>
  <c r="CN6" i="4"/>
  <c r="CM4" i="4"/>
  <c r="AD12" i="3"/>
  <c r="AE82" i="3"/>
  <c r="AE83" i="3"/>
  <c r="AE71" i="3"/>
  <c r="AE72" i="3"/>
  <c r="AE73" i="3"/>
  <c r="AE74" i="3"/>
  <c r="AE75" i="3"/>
  <c r="AE76" i="3"/>
  <c r="AE77" i="3"/>
  <c r="AE78" i="3"/>
  <c r="AE64" i="3"/>
  <c r="AE65" i="3"/>
  <c r="AE66" i="3"/>
  <c r="AE67" i="3"/>
  <c r="AE68" i="3"/>
  <c r="AE58" i="3"/>
  <c r="AE24" i="3"/>
  <c r="AE15" i="3"/>
  <c r="AE16" i="3"/>
  <c r="AE18" i="3"/>
  <c r="AE19" i="3"/>
  <c r="AE8" i="3"/>
  <c r="AE10" i="3"/>
  <c r="AE11" i="3"/>
  <c r="AE54" i="3"/>
  <c r="AE55" i="3"/>
  <c r="AE53" i="3"/>
  <c r="AE52" i="3"/>
  <c r="AE51" i="3"/>
  <c r="AE50" i="3"/>
  <c r="AE47" i="3"/>
  <c r="AE44" i="3"/>
  <c r="AE43" i="3"/>
  <c r="AE42" i="3"/>
  <c r="AE41" i="3"/>
  <c r="AE38" i="3"/>
  <c r="AE37" i="3"/>
  <c r="AE36" i="3"/>
  <c r="AE35" i="3"/>
  <c r="AE34" i="3"/>
  <c r="AE33" i="3"/>
  <c r="AE30" i="3"/>
  <c r="AE29" i="3"/>
  <c r="AE28" i="3"/>
  <c r="AE27" i="3"/>
  <c r="AE23" i="3"/>
  <c r="AE22" i="3"/>
  <c r="AE17" i="3"/>
  <c r="AE9" i="3"/>
  <c r="AF59" i="3"/>
  <c r="CJ37" i="4" l="1"/>
  <c r="CK45" i="4"/>
  <c r="CK41" i="4"/>
  <c r="CK44" i="4"/>
  <c r="CK43" i="4"/>
  <c r="CK42" i="4"/>
  <c r="CL50" i="4"/>
  <c r="CL52" i="4"/>
  <c r="CL51" i="4"/>
  <c r="CK35" i="4"/>
  <c r="CK34" i="4"/>
  <c r="CK33" i="4"/>
  <c r="CK32" i="4"/>
  <c r="CK31" i="4"/>
  <c r="CK30" i="4"/>
  <c r="CK69" i="4"/>
  <c r="CK68" i="4"/>
  <c r="CK67" i="4"/>
  <c r="CJ47" i="4"/>
  <c r="CK54" i="4"/>
  <c r="CK33" i="1" s="1"/>
  <c r="CL62" i="4"/>
  <c r="CL61" i="4"/>
  <c r="CL60" i="4"/>
  <c r="CL59" i="4"/>
  <c r="CL58" i="4"/>
  <c r="CL64" i="4" s="1"/>
  <c r="CK15" i="1"/>
  <c r="CK62" i="4"/>
  <c r="CK61" i="4"/>
  <c r="CK60" i="4"/>
  <c r="CK59" i="4"/>
  <c r="CK58" i="4"/>
  <c r="CK64" i="4" s="1"/>
  <c r="CL88" i="3"/>
  <c r="CL26" i="1" s="1"/>
  <c r="AC26" i="1"/>
  <c r="AC38" i="1" s="1"/>
  <c r="AC55" i="1" s="1"/>
  <c r="AC56" i="1" s="1"/>
  <c r="AC93" i="3"/>
  <c r="AC94" i="3"/>
  <c r="AE61" i="3"/>
  <c r="AD88" i="3"/>
  <c r="CN25" i="5"/>
  <c r="CN28" i="5"/>
  <c r="CN40" i="5"/>
  <c r="CN73" i="5"/>
  <c r="CM86" i="3"/>
  <c r="CN39" i="5"/>
  <c r="CN34" i="5"/>
  <c r="CN24" i="5"/>
  <c r="CN30" i="5"/>
  <c r="CN31" i="5"/>
  <c r="CN74" i="5"/>
  <c r="CN44" i="5"/>
  <c r="CN38" i="5"/>
  <c r="CM42" i="5"/>
  <c r="CM41" i="5"/>
  <c r="CM98" i="5"/>
  <c r="CM23" i="5"/>
  <c r="CN21" i="5"/>
  <c r="CN22" i="5"/>
  <c r="AE86" i="3"/>
  <c r="CM32" i="5"/>
  <c r="CM76" i="5"/>
  <c r="CM66" i="5"/>
  <c r="CM46" i="5"/>
  <c r="CM37" i="5"/>
  <c r="CM45" i="5"/>
  <c r="CN45" i="5" s="1"/>
  <c r="CM75" i="5"/>
  <c r="CN75" i="5" s="1"/>
  <c r="CM93" i="5"/>
  <c r="CN93" i="5" s="1"/>
  <c r="CL15" i="1"/>
  <c r="CJ31" i="1"/>
  <c r="CJ36" i="1"/>
  <c r="CM61" i="3"/>
  <c r="CJ32" i="1"/>
  <c r="CK16" i="1"/>
  <c r="CK13" i="1"/>
  <c r="CK12" i="1"/>
  <c r="N86" i="2"/>
  <c r="O85" i="2"/>
  <c r="CN68" i="3"/>
  <c r="CN75" i="3"/>
  <c r="CN83" i="3"/>
  <c r="CN73" i="3"/>
  <c r="CN71" i="3"/>
  <c r="CN72" i="3"/>
  <c r="CN37" i="3"/>
  <c r="CN67" i="3"/>
  <c r="CN58" i="3"/>
  <c r="CN44" i="3"/>
  <c r="CN76" i="3"/>
  <c r="CN35" i="3"/>
  <c r="CN30" i="3"/>
  <c r="CN29" i="3"/>
  <c r="CN28" i="3"/>
  <c r="CN27" i="3"/>
  <c r="CN82" i="3"/>
  <c r="CN42" i="3"/>
  <c r="CN38" i="3"/>
  <c r="CN59" i="3"/>
  <c r="CN47" i="3"/>
  <c r="CN17" i="3"/>
  <c r="CN24" i="3"/>
  <c r="CN10" i="3"/>
  <c r="CN54" i="3"/>
  <c r="CN34" i="3"/>
  <c r="CN15" i="3"/>
  <c r="CN52" i="3"/>
  <c r="CN22" i="3"/>
  <c r="CN8" i="3"/>
  <c r="CN78" i="3"/>
  <c r="CN43" i="3"/>
  <c r="CN18" i="3"/>
  <c r="CN66" i="3"/>
  <c r="CN64" i="3"/>
  <c r="CN50" i="3"/>
  <c r="CN11" i="3"/>
  <c r="CN74" i="3"/>
  <c r="CN16" i="3"/>
  <c r="CN9" i="3"/>
  <c r="CN65" i="3"/>
  <c r="CN77" i="3"/>
  <c r="CN33" i="3"/>
  <c r="CN41" i="3"/>
  <c r="CN55" i="3"/>
  <c r="CN53" i="3"/>
  <c r="CN51" i="3"/>
  <c r="CN19" i="3"/>
  <c r="CN36" i="3"/>
  <c r="CN23" i="3"/>
  <c r="CN3" i="3"/>
  <c r="CO5" i="3"/>
  <c r="AD26" i="1"/>
  <c r="AD38" i="1" s="1"/>
  <c r="AD55" i="1" s="1"/>
  <c r="CM12" i="3"/>
  <c r="CL102" i="5"/>
  <c r="CK17" i="1"/>
  <c r="CL79" i="5"/>
  <c r="CL95" i="5"/>
  <c r="CP5" i="1"/>
  <c r="CO3" i="1"/>
  <c r="CO42" i="1"/>
  <c r="CO41" i="1"/>
  <c r="CO48" i="1"/>
  <c r="CM89" i="5"/>
  <c r="CM84" i="5"/>
  <c r="CL14" i="1"/>
  <c r="CL69" i="5"/>
  <c r="CN5" i="5"/>
  <c r="CN49" i="5" s="1"/>
  <c r="CM3" i="5"/>
  <c r="CO6" i="4"/>
  <c r="CN4" i="4"/>
  <c r="AE12" i="3"/>
  <c r="AF82" i="3"/>
  <c r="AF83" i="3"/>
  <c r="AF71" i="3"/>
  <c r="AF72" i="3"/>
  <c r="AF73" i="3"/>
  <c r="AF74" i="3"/>
  <c r="AF75" i="3"/>
  <c r="AF76" i="3"/>
  <c r="AF77" i="3"/>
  <c r="AF78" i="3"/>
  <c r="AF64" i="3"/>
  <c r="AF65" i="3"/>
  <c r="AF66" i="3"/>
  <c r="AF67" i="3"/>
  <c r="AF68" i="3"/>
  <c r="AF58" i="3"/>
  <c r="AF47" i="3"/>
  <c r="AF24" i="3"/>
  <c r="AF15" i="3"/>
  <c r="AF16" i="3"/>
  <c r="AF18" i="3"/>
  <c r="AF19" i="3"/>
  <c r="AF8" i="3"/>
  <c r="AF10" i="3"/>
  <c r="AF11" i="3"/>
  <c r="AF54" i="3"/>
  <c r="AF55" i="3"/>
  <c r="AF53" i="3"/>
  <c r="AF52" i="3"/>
  <c r="AF51" i="3"/>
  <c r="AF50" i="3"/>
  <c r="AF44" i="3"/>
  <c r="AF43" i="3"/>
  <c r="AF42" i="3"/>
  <c r="AF41" i="3"/>
  <c r="AF38" i="3"/>
  <c r="AF37" i="3"/>
  <c r="AF36" i="3"/>
  <c r="AF35" i="3"/>
  <c r="AF34" i="3"/>
  <c r="AF33" i="3"/>
  <c r="AF30" i="3"/>
  <c r="AF29" i="3"/>
  <c r="AF28" i="3"/>
  <c r="AF27" i="3"/>
  <c r="AF23" i="3"/>
  <c r="AF22" i="3"/>
  <c r="AF17" i="3"/>
  <c r="AF9" i="3"/>
  <c r="AG59" i="3"/>
  <c r="CK72" i="4" l="1"/>
  <c r="CK37" i="4"/>
  <c r="CL35" i="4"/>
  <c r="CL34" i="4"/>
  <c r="CL33" i="4"/>
  <c r="CL32" i="4"/>
  <c r="CL31" i="4"/>
  <c r="CL30" i="4"/>
  <c r="CL37" i="4" s="1"/>
  <c r="CM50" i="4"/>
  <c r="CM52" i="4"/>
  <c r="CM51" i="4"/>
  <c r="CL69" i="4"/>
  <c r="CL68" i="4"/>
  <c r="CL67" i="4"/>
  <c r="CL45" i="4"/>
  <c r="CL41" i="4"/>
  <c r="CL44" i="4"/>
  <c r="CL43" i="4"/>
  <c r="CL42" i="4"/>
  <c r="CL54" i="4"/>
  <c r="CL33" i="1" s="1"/>
  <c r="CK47" i="4"/>
  <c r="CK32" i="1" s="1"/>
  <c r="AE88" i="3"/>
  <c r="AE93" i="3" s="1"/>
  <c r="CM62" i="4"/>
  <c r="CM61" i="4"/>
  <c r="CM60" i="4"/>
  <c r="CM59" i="4"/>
  <c r="CM58" i="4"/>
  <c r="CM64" i="4" s="1"/>
  <c r="AD56" i="1"/>
  <c r="CK34" i="1"/>
  <c r="AD93" i="3"/>
  <c r="AD94" i="3"/>
  <c r="CO22" i="5"/>
  <c r="CO30" i="5"/>
  <c r="CO73" i="5"/>
  <c r="CO31" i="5"/>
  <c r="AF86" i="3"/>
  <c r="CN23" i="5"/>
  <c r="CO38" i="5"/>
  <c r="CO45" i="5"/>
  <c r="CN35" i="5"/>
  <c r="CO35" i="5" s="1"/>
  <c r="CN98" i="5"/>
  <c r="CN92" i="5"/>
  <c r="CN37" i="5"/>
  <c r="CO37" i="5" s="1"/>
  <c r="CN41" i="5"/>
  <c r="CN100" i="5"/>
  <c r="CO100" i="5" s="1"/>
  <c r="CM88" i="3"/>
  <c r="CM26" i="1" s="1"/>
  <c r="CN77" i="5"/>
  <c r="CO77" i="5" s="1"/>
  <c r="CO75" i="5"/>
  <c r="CN46" i="5"/>
  <c r="CN42" i="5"/>
  <c r="CO42" i="5" s="1"/>
  <c r="CN29" i="5"/>
  <c r="CN36" i="5"/>
  <c r="CN27" i="5"/>
  <c r="CO93" i="5"/>
  <c r="CN66" i="5"/>
  <c r="CO66" i="5" s="1"/>
  <c r="CN67" i="5"/>
  <c r="CO67" i="5" s="1"/>
  <c r="CN43" i="5"/>
  <c r="CO43" i="5" s="1"/>
  <c r="CN82" i="5"/>
  <c r="CN84" i="5" s="1"/>
  <c r="CO40" i="5"/>
  <c r="CN86" i="3"/>
  <c r="CN76" i="5"/>
  <c r="CN99" i="5"/>
  <c r="CO99" i="5" s="1"/>
  <c r="CN47" i="5"/>
  <c r="CN33" i="5"/>
  <c r="CO33" i="5" s="1"/>
  <c r="CO74" i="5"/>
  <c r="CN32" i="5"/>
  <c r="CO32" i="5" s="1"/>
  <c r="CN87" i="5"/>
  <c r="CO87" i="5" s="1"/>
  <c r="CN26" i="5"/>
  <c r="CN48" i="5"/>
  <c r="CO48" i="5" s="1"/>
  <c r="CK36" i="1"/>
  <c r="CM15" i="1"/>
  <c r="CL34" i="1"/>
  <c r="CN61" i="3"/>
  <c r="AF61" i="3"/>
  <c r="CL12" i="1"/>
  <c r="CL16" i="1"/>
  <c r="CL13" i="1"/>
  <c r="CK31" i="1"/>
  <c r="N87" i="2"/>
  <c r="O86" i="2"/>
  <c r="CM102" i="5"/>
  <c r="CN12" i="3"/>
  <c r="CO75" i="3"/>
  <c r="CO83" i="3"/>
  <c r="CO73" i="3"/>
  <c r="CO78" i="3"/>
  <c r="CO76" i="3"/>
  <c r="CO58" i="3"/>
  <c r="CO67" i="3"/>
  <c r="CO44" i="3"/>
  <c r="CO35" i="3"/>
  <c r="CO30" i="3"/>
  <c r="CO29" i="3"/>
  <c r="CO28" i="3"/>
  <c r="CO82" i="3"/>
  <c r="CO42" i="3"/>
  <c r="CO66" i="3"/>
  <c r="CO55" i="3"/>
  <c r="CO51" i="3"/>
  <c r="CO33" i="3"/>
  <c r="CO68" i="3"/>
  <c r="CO65" i="3"/>
  <c r="CO54" i="3"/>
  <c r="CO47" i="3"/>
  <c r="CO24" i="3"/>
  <c r="CO10" i="3"/>
  <c r="CO34" i="3"/>
  <c r="CO15" i="3"/>
  <c r="CO52" i="3"/>
  <c r="CO37" i="3"/>
  <c r="CO22" i="3"/>
  <c r="CO8" i="3"/>
  <c r="CO43" i="3"/>
  <c r="CO38" i="3"/>
  <c r="CO18" i="3"/>
  <c r="CO72" i="3"/>
  <c r="CO64" i="3"/>
  <c r="CO50" i="3"/>
  <c r="CO11" i="3"/>
  <c r="CO74" i="3"/>
  <c r="CO71" i="3"/>
  <c r="CO16" i="3"/>
  <c r="CO77" i="3"/>
  <c r="CO17" i="3"/>
  <c r="CO41" i="3"/>
  <c r="CO53" i="3"/>
  <c r="CO19" i="3"/>
  <c r="CO9" i="3"/>
  <c r="CO59" i="3"/>
  <c r="CO36" i="3"/>
  <c r="CO23" i="3"/>
  <c r="CO27" i="3"/>
  <c r="CO3" i="3"/>
  <c r="CP5" i="3"/>
  <c r="CL17" i="1"/>
  <c r="CM95" i="5"/>
  <c r="CQ5" i="1"/>
  <c r="CP41" i="1"/>
  <c r="CP42" i="1"/>
  <c r="CP3" i="1"/>
  <c r="CP48" i="1"/>
  <c r="CM14" i="1"/>
  <c r="CM79" i="5"/>
  <c r="CM69" i="5"/>
  <c r="CO5" i="5"/>
  <c r="CO49" i="5" s="1"/>
  <c r="CN3" i="5"/>
  <c r="CP6" i="4"/>
  <c r="CO4" i="4"/>
  <c r="AF12" i="3"/>
  <c r="AG82" i="3"/>
  <c r="AG83" i="3"/>
  <c r="AG71" i="3"/>
  <c r="AG72" i="3"/>
  <c r="AG73" i="3"/>
  <c r="AG74" i="3"/>
  <c r="AG75" i="3"/>
  <c r="AG76" i="3"/>
  <c r="AG77" i="3"/>
  <c r="AG78" i="3"/>
  <c r="AG64" i="3"/>
  <c r="AG65" i="3"/>
  <c r="AG66" i="3"/>
  <c r="AG67" i="3"/>
  <c r="AG68" i="3"/>
  <c r="AG58" i="3"/>
  <c r="AG51" i="3"/>
  <c r="AG24" i="3"/>
  <c r="AG15" i="3"/>
  <c r="AG16" i="3"/>
  <c r="AG18" i="3"/>
  <c r="AG19" i="3"/>
  <c r="AG8" i="3"/>
  <c r="AG10" i="3"/>
  <c r="AG11" i="3"/>
  <c r="AG54" i="3"/>
  <c r="AG55" i="3"/>
  <c r="AG53" i="3"/>
  <c r="AG52" i="3"/>
  <c r="AG50" i="3"/>
  <c r="AG47" i="3"/>
  <c r="AG44" i="3"/>
  <c r="AG43" i="3"/>
  <c r="AG42" i="3"/>
  <c r="AG41" i="3"/>
  <c r="AG38" i="3"/>
  <c r="AG37" i="3"/>
  <c r="AG36" i="3"/>
  <c r="AG35" i="3"/>
  <c r="AG34" i="3"/>
  <c r="AG33" i="3"/>
  <c r="AG30" i="3"/>
  <c r="AG29" i="3"/>
  <c r="AG28" i="3"/>
  <c r="AG27" i="3"/>
  <c r="AG23" i="3"/>
  <c r="AG22" i="3"/>
  <c r="AG17" i="3"/>
  <c r="AG9" i="3"/>
  <c r="AH59" i="3"/>
  <c r="AE94" i="3" l="1"/>
  <c r="AE26" i="1"/>
  <c r="AE38" i="1" s="1"/>
  <c r="AE55" i="1" s="1"/>
  <c r="CL72" i="4"/>
  <c r="CM35" i="4"/>
  <c r="CM34" i="4"/>
  <c r="CM33" i="4"/>
  <c r="CM32" i="4"/>
  <c r="CM31" i="4"/>
  <c r="CM30" i="4"/>
  <c r="CM37" i="4" s="1"/>
  <c r="CM45" i="4"/>
  <c r="CM41" i="4"/>
  <c r="CM44" i="4"/>
  <c r="CM43" i="4"/>
  <c r="CM42" i="4"/>
  <c r="CM69" i="4"/>
  <c r="CM68" i="4"/>
  <c r="CM67" i="4"/>
  <c r="CN50" i="4"/>
  <c r="CN52" i="4"/>
  <c r="CN51" i="4"/>
  <c r="CL47" i="4"/>
  <c r="CL32" i="1" s="1"/>
  <c r="CM54" i="4"/>
  <c r="CM33" i="1" s="1"/>
  <c r="AE56" i="1"/>
  <c r="CP40" i="5"/>
  <c r="CP31" i="5"/>
  <c r="CP42" i="5"/>
  <c r="CN89" i="5"/>
  <c r="CO26" i="5"/>
  <c r="CO82" i="5"/>
  <c r="CO46" i="5"/>
  <c r="CO98" i="5"/>
  <c r="CP74" i="5"/>
  <c r="CO47" i="5"/>
  <c r="CP47" i="5" s="1"/>
  <c r="CO34" i="5"/>
  <c r="CP34" i="5" s="1"/>
  <c r="CO41" i="5"/>
  <c r="CP41" i="5" s="1"/>
  <c r="CO23" i="5"/>
  <c r="CO44" i="5"/>
  <c r="AG86" i="3"/>
  <c r="CP73" i="5"/>
  <c r="CP100" i="5"/>
  <c r="CP37" i="5"/>
  <c r="CO76" i="5"/>
  <c r="CO27" i="5"/>
  <c r="CO21" i="5"/>
  <c r="AF88" i="3"/>
  <c r="AF26" i="1" s="1"/>
  <c r="AF38" i="1" s="1"/>
  <c r="AF55" i="1" s="1"/>
  <c r="CO86" i="3"/>
  <c r="CP30" i="5"/>
  <c r="CP99" i="5"/>
  <c r="CN88" i="3"/>
  <c r="CN26" i="1" s="1"/>
  <c r="CO36" i="5"/>
  <c r="CP36" i="5" s="1"/>
  <c r="CO24" i="5"/>
  <c r="CO25" i="5"/>
  <c r="CP33" i="5"/>
  <c r="CP93" i="5"/>
  <c r="CP22" i="5"/>
  <c r="CO28" i="5"/>
  <c r="CP28" i="5" s="1"/>
  <c r="CO29" i="5"/>
  <c r="CO92" i="5"/>
  <c r="CO39" i="5"/>
  <c r="CM34" i="1"/>
  <c r="CL36" i="1"/>
  <c r="CO61" i="3"/>
  <c r="R28" i="17" s="1"/>
  <c r="AG61" i="3"/>
  <c r="M28" i="17" s="1"/>
  <c r="CL31" i="1"/>
  <c r="CM12" i="1"/>
  <c r="CM16" i="1"/>
  <c r="CM13" i="1"/>
  <c r="N88" i="2"/>
  <c r="O87" i="2"/>
  <c r="CO12" i="3"/>
  <c r="R27" i="17" s="1"/>
  <c r="CP83" i="3"/>
  <c r="CP73" i="3"/>
  <c r="CP78" i="3"/>
  <c r="CP71" i="3"/>
  <c r="CP67" i="3"/>
  <c r="CP58" i="3"/>
  <c r="CP35" i="3"/>
  <c r="CP30" i="3"/>
  <c r="CP29" i="3"/>
  <c r="CP28" i="3"/>
  <c r="CP82" i="3"/>
  <c r="CP76" i="3"/>
  <c r="CP42" i="3"/>
  <c r="CP66" i="3"/>
  <c r="CP55" i="3"/>
  <c r="CP51" i="3"/>
  <c r="CP33" i="3"/>
  <c r="CP68" i="3"/>
  <c r="CP38" i="3"/>
  <c r="CP74" i="3"/>
  <c r="CP36" i="3"/>
  <c r="CP34" i="3"/>
  <c r="CP15" i="3"/>
  <c r="CP54" i="3"/>
  <c r="CP52" i="3"/>
  <c r="CP37" i="3"/>
  <c r="CP22" i="3"/>
  <c r="CP8" i="3"/>
  <c r="CP43" i="3"/>
  <c r="CP18" i="3"/>
  <c r="CP72" i="3"/>
  <c r="CP64" i="3"/>
  <c r="CP50" i="3"/>
  <c r="CP11" i="3"/>
  <c r="CP75" i="3"/>
  <c r="CP16" i="3"/>
  <c r="CP77" i="3"/>
  <c r="CP23" i="3"/>
  <c r="CP9" i="3"/>
  <c r="CP41" i="3"/>
  <c r="CP19" i="3"/>
  <c r="CP65" i="3"/>
  <c r="CP47" i="3"/>
  <c r="CP17" i="3"/>
  <c r="CP10" i="3"/>
  <c r="CP53" i="3"/>
  <c r="CP59" i="3"/>
  <c r="CP24" i="3"/>
  <c r="CP27" i="3"/>
  <c r="CP44" i="3"/>
  <c r="CQ5" i="3"/>
  <c r="CP3" i="3"/>
  <c r="CM17" i="1"/>
  <c r="CN102" i="5"/>
  <c r="CN95" i="5"/>
  <c r="CR5" i="1"/>
  <c r="CQ41" i="1"/>
  <c r="CQ3" i="1"/>
  <c r="CQ42" i="1"/>
  <c r="CQ48" i="1"/>
  <c r="CO84" i="5"/>
  <c r="CO89" i="5"/>
  <c r="CN14" i="1"/>
  <c r="CN69" i="5"/>
  <c r="CN79" i="5"/>
  <c r="CP5" i="5"/>
  <c r="CP49" i="5" s="1"/>
  <c r="CO3" i="5"/>
  <c r="CQ6" i="4"/>
  <c r="CP4" i="4"/>
  <c r="AG12" i="3"/>
  <c r="M27" i="17" s="1"/>
  <c r="AH82" i="3"/>
  <c r="AH83" i="3"/>
  <c r="AH71" i="3"/>
  <c r="AH72" i="3"/>
  <c r="AH73" i="3"/>
  <c r="AH74" i="3"/>
  <c r="AH75" i="3"/>
  <c r="AH76" i="3"/>
  <c r="AH77" i="3"/>
  <c r="AH78" i="3"/>
  <c r="AH64" i="3"/>
  <c r="AH65" i="3"/>
  <c r="AH66" i="3"/>
  <c r="AH67" i="3"/>
  <c r="AH68" i="3"/>
  <c r="AH58" i="3"/>
  <c r="AH24" i="3"/>
  <c r="AH15" i="3"/>
  <c r="AH16" i="3"/>
  <c r="AH18" i="3"/>
  <c r="AH19" i="3"/>
  <c r="AH8" i="3"/>
  <c r="AH10" i="3"/>
  <c r="AH11" i="3"/>
  <c r="AH54" i="3"/>
  <c r="AH55" i="3"/>
  <c r="AH53" i="3"/>
  <c r="AH52" i="3"/>
  <c r="AH51" i="3"/>
  <c r="AH50" i="3"/>
  <c r="AH47" i="3"/>
  <c r="AH44" i="3"/>
  <c r="AH43" i="3"/>
  <c r="AH42" i="3"/>
  <c r="AH41" i="3"/>
  <c r="AH38" i="3"/>
  <c r="AH37" i="3"/>
  <c r="AH36" i="3"/>
  <c r="AH35" i="3"/>
  <c r="AH34" i="3"/>
  <c r="AH33" i="3"/>
  <c r="AH30" i="3"/>
  <c r="AH29" i="3"/>
  <c r="AH28" i="3"/>
  <c r="AH27" i="3"/>
  <c r="AH23" i="3"/>
  <c r="AH22" i="3"/>
  <c r="AH17" i="3"/>
  <c r="AH9" i="3"/>
  <c r="AI59" i="3"/>
  <c r="CM72" i="4" l="1"/>
  <c r="AF56" i="1"/>
  <c r="CN45" i="4"/>
  <c r="CN41" i="4"/>
  <c r="CN44" i="4"/>
  <c r="CN43" i="4"/>
  <c r="CN42" i="4"/>
  <c r="CN35" i="4"/>
  <c r="CN34" i="4"/>
  <c r="CN33" i="4"/>
  <c r="CN32" i="4"/>
  <c r="CN31" i="4"/>
  <c r="CN30" i="4"/>
  <c r="CO50" i="4"/>
  <c r="CO52" i="4"/>
  <c r="CO51" i="4"/>
  <c r="CN69" i="4"/>
  <c r="CN68" i="4"/>
  <c r="CN67" i="4"/>
  <c r="CN72" i="4" s="1"/>
  <c r="CN54" i="4"/>
  <c r="CN33" i="1" s="1"/>
  <c r="CM47" i="4"/>
  <c r="CO62" i="4"/>
  <c r="CO61" i="4"/>
  <c r="CO60" i="4"/>
  <c r="CO59" i="4"/>
  <c r="CO58" i="4"/>
  <c r="CO64" i="4" s="1"/>
  <c r="CN62" i="4"/>
  <c r="CN61" i="4"/>
  <c r="CN60" i="4"/>
  <c r="CN59" i="4"/>
  <c r="CN58" i="4"/>
  <c r="CN64" i="4" s="1"/>
  <c r="AF94" i="3"/>
  <c r="J86" i="16" s="1"/>
  <c r="AF93" i="3"/>
  <c r="J85" i="16" s="1"/>
  <c r="AH86" i="3"/>
  <c r="CP92" i="5"/>
  <c r="CP25" i="5"/>
  <c r="CQ25" i="5" s="1"/>
  <c r="CP27" i="5"/>
  <c r="CQ27" i="5" s="1"/>
  <c r="CP44" i="5"/>
  <c r="CQ44" i="5" s="1"/>
  <c r="CP82" i="5"/>
  <c r="CQ82" i="5" s="1"/>
  <c r="CQ36" i="5"/>
  <c r="CQ47" i="5"/>
  <c r="CP29" i="5"/>
  <c r="CP24" i="5"/>
  <c r="CP76" i="5"/>
  <c r="CP23" i="5"/>
  <c r="CP26" i="5"/>
  <c r="CQ22" i="5"/>
  <c r="CQ34" i="5"/>
  <c r="CQ73" i="5"/>
  <c r="CN15" i="1"/>
  <c r="CP77" i="5"/>
  <c r="CO88" i="3"/>
  <c r="R30" i="17" s="1"/>
  <c r="R29" i="17"/>
  <c r="CP45" i="5"/>
  <c r="CP87" i="5"/>
  <c r="CQ87" i="5" s="1"/>
  <c r="CP38" i="5"/>
  <c r="CQ38" i="5" s="1"/>
  <c r="CQ100" i="5"/>
  <c r="CQ99" i="5"/>
  <c r="AG88" i="3"/>
  <c r="AG26" i="1" s="1"/>
  <c r="AG38" i="1" s="1"/>
  <c r="AG55" i="1" s="1"/>
  <c r="AG56" i="1" s="1"/>
  <c r="M29" i="17"/>
  <c r="CP86" i="3"/>
  <c r="CP32" i="5"/>
  <c r="CP43" i="5"/>
  <c r="CQ43" i="5" s="1"/>
  <c r="CP67" i="5"/>
  <c r="CQ67" i="5" s="1"/>
  <c r="CQ42" i="5"/>
  <c r="CQ33" i="5"/>
  <c r="CP35" i="5"/>
  <c r="CP98" i="5"/>
  <c r="CP75" i="5"/>
  <c r="CQ75" i="5" s="1"/>
  <c r="CQ28" i="5"/>
  <c r="CQ37" i="5"/>
  <c r="CQ93" i="5"/>
  <c r="CQ74" i="5"/>
  <c r="CP66" i="5"/>
  <c r="CP48" i="5"/>
  <c r="CP39" i="5"/>
  <c r="CP21" i="5"/>
  <c r="CQ21" i="5" s="1"/>
  <c r="CP46" i="5"/>
  <c r="CQ46" i="5" s="1"/>
  <c r="CO102" i="5"/>
  <c r="CO17" i="1" s="1"/>
  <c r="AH61" i="3"/>
  <c r="CP61" i="3"/>
  <c r="CM32" i="1"/>
  <c r="CM31" i="1"/>
  <c r="CN16" i="1"/>
  <c r="CN13" i="1"/>
  <c r="CN12" i="1"/>
  <c r="R15" i="17"/>
  <c r="N89" i="2"/>
  <c r="O88" i="2"/>
  <c r="CO15" i="1"/>
  <c r="R16" i="17"/>
  <c r="CP12" i="3"/>
  <c r="CN17" i="1"/>
  <c r="CQ83" i="3"/>
  <c r="CQ73" i="3"/>
  <c r="CQ78" i="3"/>
  <c r="CQ71" i="3"/>
  <c r="CQ76" i="3"/>
  <c r="CQ74" i="3"/>
  <c r="CQ54" i="3"/>
  <c r="CQ51" i="3"/>
  <c r="CQ50" i="3"/>
  <c r="CQ47" i="3"/>
  <c r="CQ44" i="3"/>
  <c r="CQ43" i="3"/>
  <c r="CQ42" i="3"/>
  <c r="CQ41" i="3"/>
  <c r="CQ38" i="3"/>
  <c r="CQ37" i="3"/>
  <c r="CQ36" i="3"/>
  <c r="CQ35" i="3"/>
  <c r="CQ34" i="3"/>
  <c r="CQ33" i="3"/>
  <c r="CQ82" i="3"/>
  <c r="CQ66" i="3"/>
  <c r="CQ55" i="3"/>
  <c r="CQ68" i="3"/>
  <c r="CQ65" i="3"/>
  <c r="CQ77" i="3"/>
  <c r="CQ52" i="3"/>
  <c r="CQ22" i="3"/>
  <c r="CQ8" i="3"/>
  <c r="CQ67" i="3"/>
  <c r="CQ18" i="3"/>
  <c r="CQ72" i="3"/>
  <c r="CQ64" i="3"/>
  <c r="CQ11" i="3"/>
  <c r="CQ75" i="3"/>
  <c r="CQ58" i="3"/>
  <c r="CQ16" i="3"/>
  <c r="CQ28" i="3"/>
  <c r="CQ23" i="3"/>
  <c r="CQ9" i="3"/>
  <c r="CQ53" i="3"/>
  <c r="CQ29" i="3"/>
  <c r="CQ15" i="3"/>
  <c r="CQ17" i="3"/>
  <c r="CQ10" i="3"/>
  <c r="CQ19" i="3"/>
  <c r="CQ59" i="3"/>
  <c r="CQ27" i="3"/>
  <c r="CQ30" i="3"/>
  <c r="CQ24" i="3"/>
  <c r="CQ3" i="3"/>
  <c r="CR5" i="3"/>
  <c r="CO69" i="5"/>
  <c r="CO95" i="5"/>
  <c r="CS5" i="1"/>
  <c r="CR42" i="1"/>
  <c r="CR3" i="1"/>
  <c r="CR41" i="1"/>
  <c r="CR48" i="1"/>
  <c r="CP84" i="5"/>
  <c r="CO79" i="5"/>
  <c r="CO14" i="1"/>
  <c r="CQ5" i="5"/>
  <c r="CQ49" i="5" s="1"/>
  <c r="CP3" i="5"/>
  <c r="CQ4" i="4"/>
  <c r="CR6" i="4"/>
  <c r="AH12" i="3"/>
  <c r="AI82" i="3"/>
  <c r="AI83" i="3"/>
  <c r="AI71" i="3"/>
  <c r="AI72" i="3"/>
  <c r="AI73" i="3"/>
  <c r="AI74" i="3"/>
  <c r="AI75" i="3"/>
  <c r="AI76" i="3"/>
  <c r="AI77" i="3"/>
  <c r="AI78" i="3"/>
  <c r="AI64" i="3"/>
  <c r="AI65" i="3"/>
  <c r="AI66" i="3"/>
  <c r="AI67" i="3"/>
  <c r="AI68" i="3"/>
  <c r="AI58" i="3"/>
  <c r="AI24" i="3"/>
  <c r="AI15" i="3"/>
  <c r="AI16" i="3"/>
  <c r="AI18" i="3"/>
  <c r="AI19" i="3"/>
  <c r="AI8" i="3"/>
  <c r="AI10" i="3"/>
  <c r="AI11" i="3"/>
  <c r="AI54" i="3"/>
  <c r="AI55" i="3"/>
  <c r="AI53" i="3"/>
  <c r="AI52" i="3"/>
  <c r="AI51" i="3"/>
  <c r="AI50" i="3"/>
  <c r="AI47" i="3"/>
  <c r="AI44" i="3"/>
  <c r="AI43" i="3"/>
  <c r="AI42" i="3"/>
  <c r="AI41" i="3"/>
  <c r="AI38" i="3"/>
  <c r="AI37" i="3"/>
  <c r="AI36" i="3"/>
  <c r="AI35" i="3"/>
  <c r="AI34" i="3"/>
  <c r="AI33" i="3"/>
  <c r="AI30" i="3"/>
  <c r="AI29" i="3"/>
  <c r="AI28" i="3"/>
  <c r="AI27" i="3"/>
  <c r="AI23" i="3"/>
  <c r="AI22" i="3"/>
  <c r="AI17" i="3"/>
  <c r="AI9" i="3"/>
  <c r="AJ59" i="3"/>
  <c r="CN37" i="4" l="1"/>
  <c r="CO45" i="4"/>
  <c r="CO41" i="4"/>
  <c r="CO44" i="4"/>
  <c r="CO43" i="4"/>
  <c r="CO42" i="4"/>
  <c r="CP50" i="4"/>
  <c r="CP52" i="4"/>
  <c r="CP51" i="4"/>
  <c r="CO69" i="4"/>
  <c r="CO68" i="4"/>
  <c r="CO67" i="4"/>
  <c r="CO35" i="4"/>
  <c r="CO34" i="4"/>
  <c r="CO33" i="4"/>
  <c r="CO32" i="4"/>
  <c r="CO31" i="4"/>
  <c r="CO30" i="4"/>
  <c r="CO54" i="4"/>
  <c r="CN47" i="4"/>
  <c r="M30" i="17"/>
  <c r="M44" i="17" s="1"/>
  <c r="AG93" i="3"/>
  <c r="AG94" i="3"/>
  <c r="CP89" i="5"/>
  <c r="CO26" i="1"/>
  <c r="CN34" i="1"/>
  <c r="CR28" i="5"/>
  <c r="CQ24" i="5"/>
  <c r="CR24" i="5" s="1"/>
  <c r="CR46" i="5"/>
  <c r="CQ30" i="5"/>
  <c r="CR30" i="5" s="1"/>
  <c r="CQ40" i="5"/>
  <c r="CQ29" i="5"/>
  <c r="CR82" i="5"/>
  <c r="CR100" i="5"/>
  <c r="CR27" i="5"/>
  <c r="CR43" i="5"/>
  <c r="CQ98" i="5"/>
  <c r="CR98" i="5" s="1"/>
  <c r="CQ45" i="5"/>
  <c r="CQ41" i="5"/>
  <c r="CQ92" i="5"/>
  <c r="CR73" i="5"/>
  <c r="CR87" i="5"/>
  <c r="AI86" i="3"/>
  <c r="CQ39" i="5"/>
  <c r="CR39" i="5" s="1"/>
  <c r="CQ32" i="5"/>
  <c r="CQ26" i="5"/>
  <c r="CQ31" i="5"/>
  <c r="CR42" i="5"/>
  <c r="CR99" i="5"/>
  <c r="CR44" i="5"/>
  <c r="CR25" i="5"/>
  <c r="CQ86" i="3"/>
  <c r="CQ48" i="5"/>
  <c r="CQ35" i="5"/>
  <c r="CP88" i="3"/>
  <c r="CQ23" i="5"/>
  <c r="CR23" i="5" s="1"/>
  <c r="AH88" i="3"/>
  <c r="CR33" i="5"/>
  <c r="CR67" i="5"/>
  <c r="CR75" i="5"/>
  <c r="CQ66" i="5"/>
  <c r="CQ77" i="5"/>
  <c r="CQ76" i="5"/>
  <c r="CN36" i="1"/>
  <c r="CM36" i="1"/>
  <c r="R18" i="17"/>
  <c r="AI61" i="3"/>
  <c r="CQ61" i="3"/>
  <c r="CP26" i="1"/>
  <c r="CO12" i="1"/>
  <c r="R13" i="17"/>
  <c r="CO33" i="1"/>
  <c r="N90" i="2"/>
  <c r="O89" i="2"/>
  <c r="CP15" i="1"/>
  <c r="CO16" i="1"/>
  <c r="R17" i="17"/>
  <c r="CO13" i="1"/>
  <c r="R14" i="17"/>
  <c r="CR78" i="3"/>
  <c r="CR71" i="3"/>
  <c r="CR76" i="3"/>
  <c r="CR82" i="3"/>
  <c r="CR65" i="3"/>
  <c r="CR66" i="3"/>
  <c r="CR55" i="3"/>
  <c r="CR42" i="3"/>
  <c r="CR83" i="3"/>
  <c r="CR68" i="3"/>
  <c r="CR51" i="3"/>
  <c r="CR33" i="3"/>
  <c r="CR73" i="3"/>
  <c r="CR38" i="3"/>
  <c r="CR54" i="3"/>
  <c r="CR47" i="3"/>
  <c r="CR77" i="3"/>
  <c r="CR74" i="3"/>
  <c r="CR64" i="3"/>
  <c r="CR53" i="3"/>
  <c r="CR43" i="3"/>
  <c r="CR67" i="3"/>
  <c r="CR37" i="3"/>
  <c r="CR18" i="3"/>
  <c r="CR72" i="3"/>
  <c r="CR11" i="3"/>
  <c r="CR75" i="3"/>
  <c r="CR58" i="3"/>
  <c r="CR50" i="3"/>
  <c r="CR16" i="3"/>
  <c r="CR28" i="3"/>
  <c r="CR23" i="3"/>
  <c r="CR9" i="3"/>
  <c r="CR35" i="3"/>
  <c r="CR29" i="3"/>
  <c r="CR30" i="3"/>
  <c r="CR27" i="3"/>
  <c r="CR19" i="3"/>
  <c r="CR41" i="3"/>
  <c r="CR17" i="3"/>
  <c r="CR10" i="3"/>
  <c r="CR44" i="3"/>
  <c r="CR59" i="3"/>
  <c r="CR36" i="3"/>
  <c r="CR52" i="3"/>
  <c r="CR22" i="3"/>
  <c r="CR24" i="3"/>
  <c r="CR34" i="3"/>
  <c r="CR15" i="3"/>
  <c r="CR8" i="3"/>
  <c r="CR3" i="3"/>
  <c r="CS5" i="3"/>
  <c r="CP102" i="5"/>
  <c r="CQ12" i="3"/>
  <c r="CP95" i="5"/>
  <c r="CT5" i="1"/>
  <c r="CS41" i="1"/>
  <c r="CS42" i="1"/>
  <c r="CS3" i="1"/>
  <c r="CS48" i="1"/>
  <c r="CP69" i="5"/>
  <c r="CP79" i="5"/>
  <c r="CQ84" i="5"/>
  <c r="CQ89" i="5"/>
  <c r="CP14" i="1"/>
  <c r="CQ3" i="5"/>
  <c r="CR5" i="5"/>
  <c r="CR49" i="5" s="1"/>
  <c r="CR4" i="4"/>
  <c r="CS6" i="4"/>
  <c r="AI12" i="3"/>
  <c r="AJ71" i="3"/>
  <c r="AJ72" i="3"/>
  <c r="AJ73" i="3"/>
  <c r="AJ74" i="3"/>
  <c r="AJ75" i="3"/>
  <c r="AJ76" i="3"/>
  <c r="AJ77" i="3"/>
  <c r="AJ78" i="3"/>
  <c r="AJ64" i="3"/>
  <c r="AJ65" i="3"/>
  <c r="AJ66" i="3"/>
  <c r="AJ67" i="3"/>
  <c r="AJ68" i="3"/>
  <c r="AJ58" i="3"/>
  <c r="AJ24" i="3"/>
  <c r="AJ15" i="3"/>
  <c r="AJ16" i="3"/>
  <c r="AJ18" i="3"/>
  <c r="AJ19" i="3"/>
  <c r="AJ8" i="3"/>
  <c r="AJ10" i="3"/>
  <c r="AJ11" i="3"/>
  <c r="AJ54" i="3"/>
  <c r="AJ55" i="3"/>
  <c r="AJ53" i="3"/>
  <c r="AJ52" i="3"/>
  <c r="AJ51" i="3"/>
  <c r="AJ50" i="3"/>
  <c r="AJ47" i="3"/>
  <c r="AJ44" i="3"/>
  <c r="AJ43" i="3"/>
  <c r="AJ42" i="3"/>
  <c r="AJ41" i="3"/>
  <c r="AJ38" i="3"/>
  <c r="AJ37" i="3"/>
  <c r="AJ36" i="3"/>
  <c r="AJ35" i="3"/>
  <c r="AJ34" i="3"/>
  <c r="AJ33" i="3"/>
  <c r="AJ30" i="3"/>
  <c r="AJ29" i="3"/>
  <c r="AJ28" i="3"/>
  <c r="AJ27" i="3"/>
  <c r="AJ23" i="3"/>
  <c r="AJ22" i="3"/>
  <c r="AJ17" i="3"/>
  <c r="AJ9" i="3"/>
  <c r="AK59" i="3"/>
  <c r="CO72" i="4" l="1"/>
  <c r="CO37" i="4"/>
  <c r="CO31" i="1" s="1"/>
  <c r="CQ50" i="4"/>
  <c r="CQ52" i="4"/>
  <c r="CQ51" i="4"/>
  <c r="CP45" i="4"/>
  <c r="CP41" i="4"/>
  <c r="CP44" i="4"/>
  <c r="CP43" i="4"/>
  <c r="CP42" i="4"/>
  <c r="CP35" i="4"/>
  <c r="CP34" i="4"/>
  <c r="CP33" i="4"/>
  <c r="CP32" i="4"/>
  <c r="CP31" i="4"/>
  <c r="CP30" i="4"/>
  <c r="CP69" i="4"/>
  <c r="CP68" i="4"/>
  <c r="CP67" i="4"/>
  <c r="CP72" i="4" s="1"/>
  <c r="CP54" i="4"/>
  <c r="CP33" i="1" s="1"/>
  <c r="CO47" i="4"/>
  <c r="CO32" i="1" s="1"/>
  <c r="CQ62" i="4"/>
  <c r="CQ61" i="4"/>
  <c r="CQ60" i="4"/>
  <c r="CQ59" i="4"/>
  <c r="CQ58" i="4"/>
  <c r="CQ64" i="4" s="1"/>
  <c r="CP62" i="4"/>
  <c r="CP61" i="4"/>
  <c r="CP60" i="4"/>
  <c r="CP59" i="4"/>
  <c r="CP58" i="4"/>
  <c r="CP64" i="4" s="1"/>
  <c r="AH26" i="1"/>
  <c r="AH38" i="1" s="1"/>
  <c r="AH55" i="1" s="1"/>
  <c r="AH56" i="1" s="1"/>
  <c r="AH94" i="3"/>
  <c r="AH93" i="3"/>
  <c r="CS98" i="5"/>
  <c r="CS30" i="5"/>
  <c r="CR34" i="5"/>
  <c r="CR21" i="5"/>
  <c r="CS21" i="5" s="1"/>
  <c r="AI88" i="3"/>
  <c r="CR38" i="5"/>
  <c r="CS42" i="5"/>
  <c r="CS73" i="5"/>
  <c r="CS82" i="5"/>
  <c r="CR76" i="5"/>
  <c r="CS76" i="5" s="1"/>
  <c r="CR47" i="5"/>
  <c r="CR74" i="5"/>
  <c r="CR36" i="5"/>
  <c r="CR37" i="5"/>
  <c r="CR77" i="5"/>
  <c r="CS77" i="5" s="1"/>
  <c r="CR31" i="5"/>
  <c r="CR92" i="5"/>
  <c r="CS92" i="5" s="1"/>
  <c r="AJ86" i="3"/>
  <c r="CR35" i="5"/>
  <c r="CS35" i="5" s="1"/>
  <c r="CR26" i="5"/>
  <c r="CS26" i="5" s="1"/>
  <c r="CR41" i="5"/>
  <c r="CS41" i="5" s="1"/>
  <c r="CR29" i="5"/>
  <c r="CS87" i="5"/>
  <c r="CR66" i="5"/>
  <c r="CR48" i="5"/>
  <c r="CR32" i="5"/>
  <c r="CR45" i="5"/>
  <c r="CR93" i="5"/>
  <c r="CS27" i="5"/>
  <c r="CS99" i="5"/>
  <c r="CR86" i="3"/>
  <c r="CR22" i="5"/>
  <c r="CS22" i="5" s="1"/>
  <c r="CQ88" i="3"/>
  <c r="CQ26" i="1" s="1"/>
  <c r="CR40" i="5"/>
  <c r="CQ15" i="1"/>
  <c r="CP34" i="1"/>
  <c r="R38" i="17"/>
  <c r="CO34" i="1"/>
  <c r="AJ61" i="3"/>
  <c r="CR61" i="3"/>
  <c r="AI26" i="1"/>
  <c r="AI38" i="1" s="1"/>
  <c r="AI55" i="1" s="1"/>
  <c r="CN32" i="1"/>
  <c r="R37" i="17"/>
  <c r="CN31" i="1"/>
  <c r="CP12" i="1"/>
  <c r="N91" i="2"/>
  <c r="O90" i="2"/>
  <c r="CP16" i="1"/>
  <c r="CP13" i="1"/>
  <c r="CQ102" i="5"/>
  <c r="CS83" i="3"/>
  <c r="CS82" i="3"/>
  <c r="CS78" i="3"/>
  <c r="CS77" i="3"/>
  <c r="CS76" i="3"/>
  <c r="CS75" i="3"/>
  <c r="CS74" i="3"/>
  <c r="CS73" i="3"/>
  <c r="CS72" i="3"/>
  <c r="CS71" i="3"/>
  <c r="CS68" i="3"/>
  <c r="CS67" i="3"/>
  <c r="CS66" i="3"/>
  <c r="CS65" i="3"/>
  <c r="CS64" i="3"/>
  <c r="CS59" i="3"/>
  <c r="CS58" i="3"/>
  <c r="CS55" i="3"/>
  <c r="CS54" i="3"/>
  <c r="CS53" i="3"/>
  <c r="CS52" i="3"/>
  <c r="CS51" i="3"/>
  <c r="CS33" i="3"/>
  <c r="CS38" i="3"/>
  <c r="CS47" i="3"/>
  <c r="CS36" i="3"/>
  <c r="CS34" i="3"/>
  <c r="CS42" i="3"/>
  <c r="CS18" i="3"/>
  <c r="CS11" i="3"/>
  <c r="CS50" i="3"/>
  <c r="CS43" i="3"/>
  <c r="CS16" i="3"/>
  <c r="CS28" i="3"/>
  <c r="CS23" i="3"/>
  <c r="CS9" i="3"/>
  <c r="CS35" i="3"/>
  <c r="CS29" i="3"/>
  <c r="CS30" i="3"/>
  <c r="CS27" i="3"/>
  <c r="CS19" i="3"/>
  <c r="CS41" i="3"/>
  <c r="CS44" i="3"/>
  <c r="CS17" i="3"/>
  <c r="CS22" i="3"/>
  <c r="CS15" i="3"/>
  <c r="CS37" i="3"/>
  <c r="CS24" i="3"/>
  <c r="CS8" i="3"/>
  <c r="CS10" i="3"/>
  <c r="CS3" i="3"/>
  <c r="CT5" i="3"/>
  <c r="CR12" i="3"/>
  <c r="CP17" i="1"/>
  <c r="CQ95" i="5"/>
  <c r="CU5" i="1"/>
  <c r="CT42" i="1"/>
  <c r="CT41" i="1"/>
  <c r="CT3" i="1"/>
  <c r="CT48" i="1"/>
  <c r="CR89" i="5"/>
  <c r="CR84" i="5"/>
  <c r="CQ79" i="5"/>
  <c r="CQ69" i="5"/>
  <c r="CQ14" i="1"/>
  <c r="CS5" i="5"/>
  <c r="CS49" i="5" s="1"/>
  <c r="CR3" i="5"/>
  <c r="CS4" i="4"/>
  <c r="CT6" i="4"/>
  <c r="AJ12" i="3"/>
  <c r="AK82" i="3"/>
  <c r="AK83" i="3"/>
  <c r="AK71" i="3"/>
  <c r="AK72" i="3"/>
  <c r="AK73" i="3"/>
  <c r="AK74" i="3"/>
  <c r="AK75" i="3"/>
  <c r="AK76" i="3"/>
  <c r="AK77" i="3"/>
  <c r="AK78" i="3"/>
  <c r="AK64" i="3"/>
  <c r="AK65" i="3"/>
  <c r="AK66" i="3"/>
  <c r="AK67" i="3"/>
  <c r="AK68" i="3"/>
  <c r="AK58" i="3"/>
  <c r="AK24" i="3"/>
  <c r="AK15" i="3"/>
  <c r="AK16" i="3"/>
  <c r="AK18" i="3"/>
  <c r="AK19" i="3"/>
  <c r="AK8" i="3"/>
  <c r="AK10" i="3"/>
  <c r="AK11" i="3"/>
  <c r="AK54" i="3"/>
  <c r="AK55" i="3"/>
  <c r="AK53" i="3"/>
  <c r="AK52" i="3"/>
  <c r="AK51" i="3"/>
  <c r="AK50" i="3"/>
  <c r="AK47" i="3"/>
  <c r="AK44" i="3"/>
  <c r="AK43" i="3"/>
  <c r="AK42" i="3"/>
  <c r="AK41" i="3"/>
  <c r="AK38" i="3"/>
  <c r="AK37" i="3"/>
  <c r="AK36" i="3"/>
  <c r="AK35" i="3"/>
  <c r="AK34" i="3"/>
  <c r="AK33" i="3"/>
  <c r="AK30" i="3"/>
  <c r="AK29" i="3"/>
  <c r="AK28" i="3"/>
  <c r="AK27" i="3"/>
  <c r="AK23" i="3"/>
  <c r="AK22" i="3"/>
  <c r="AK17" i="3"/>
  <c r="AK9" i="3"/>
  <c r="AL59" i="3"/>
  <c r="CP37" i="4" l="1"/>
  <c r="CQ35" i="4"/>
  <c r="CQ34" i="4"/>
  <c r="CQ33" i="4"/>
  <c r="CQ32" i="4"/>
  <c r="CQ31" i="4"/>
  <c r="CQ30" i="4"/>
  <c r="CQ45" i="4"/>
  <c r="CQ41" i="4"/>
  <c r="CQ44" i="4"/>
  <c r="CQ43" i="4"/>
  <c r="CQ42" i="4"/>
  <c r="CR50" i="4"/>
  <c r="CR52" i="4"/>
  <c r="CR51" i="4"/>
  <c r="CQ69" i="4"/>
  <c r="CQ68" i="4"/>
  <c r="CQ67" i="4"/>
  <c r="CP47" i="4"/>
  <c r="CQ54" i="4"/>
  <c r="CQ33" i="1" s="1"/>
  <c r="CR62" i="4"/>
  <c r="CR61" i="4"/>
  <c r="CR60" i="4"/>
  <c r="CR59" i="4"/>
  <c r="CR58" i="4"/>
  <c r="CR64" i="4" s="1"/>
  <c r="AI56" i="1"/>
  <c r="AI94" i="3"/>
  <c r="K86" i="16" s="1"/>
  <c r="AI93" i="3"/>
  <c r="K85" i="16" s="1"/>
  <c r="CT87" i="5"/>
  <c r="CT92" i="5"/>
  <c r="CT76" i="5"/>
  <c r="CT21" i="5"/>
  <c r="CR88" i="3"/>
  <c r="CR26" i="1" s="1"/>
  <c r="CS29" i="5"/>
  <c r="CS31" i="5"/>
  <c r="CS28" i="5"/>
  <c r="CS34" i="5"/>
  <c r="CS93" i="5"/>
  <c r="CT93" i="5" s="1"/>
  <c r="CS23" i="5"/>
  <c r="CT23" i="5" s="1"/>
  <c r="CS39" i="5"/>
  <c r="AJ88" i="3"/>
  <c r="CS46" i="5"/>
  <c r="CS100" i="5"/>
  <c r="CT100" i="5" s="1"/>
  <c r="CS25" i="5"/>
  <c r="CT25" i="5" s="1"/>
  <c r="CT27" i="5"/>
  <c r="CS45" i="5"/>
  <c r="CT45" i="5" s="1"/>
  <c r="CS37" i="5"/>
  <c r="CS33" i="5"/>
  <c r="CT33" i="5" s="1"/>
  <c r="CS75" i="5"/>
  <c r="CS40" i="5"/>
  <c r="CS32" i="5"/>
  <c r="CS36" i="5"/>
  <c r="CT36" i="5" s="1"/>
  <c r="CS67" i="5"/>
  <c r="CT67" i="5" s="1"/>
  <c r="CS24" i="5"/>
  <c r="CT24" i="5" s="1"/>
  <c r="CT82" i="5"/>
  <c r="CT73" i="5"/>
  <c r="CS86" i="3"/>
  <c r="CT42" i="5"/>
  <c r="CS48" i="5"/>
  <c r="CS43" i="5"/>
  <c r="CS74" i="5"/>
  <c r="CS38" i="5"/>
  <c r="CT41" i="5"/>
  <c r="CT26" i="5"/>
  <c r="CT35" i="5"/>
  <c r="CS66" i="5"/>
  <c r="CT66" i="5" s="1"/>
  <c r="CS47" i="5"/>
  <c r="CT47" i="5" s="1"/>
  <c r="AK86" i="3"/>
  <c r="CS44" i="5"/>
  <c r="CP36" i="1"/>
  <c r="CR15" i="1"/>
  <c r="R35" i="17"/>
  <c r="CO36" i="1"/>
  <c r="R40" i="17"/>
  <c r="CQ34" i="1"/>
  <c r="CS61" i="3"/>
  <c r="AK61" i="3"/>
  <c r="CP32" i="1"/>
  <c r="R36" i="17"/>
  <c r="CP31" i="1"/>
  <c r="CQ16" i="1"/>
  <c r="CQ12" i="1"/>
  <c r="CQ13" i="1"/>
  <c r="N92" i="2"/>
  <c r="O91" i="2"/>
  <c r="CT71" i="3"/>
  <c r="CT76" i="3"/>
  <c r="CT74" i="3"/>
  <c r="CT72" i="3"/>
  <c r="CT52" i="3"/>
  <c r="CT83" i="3"/>
  <c r="CT68" i="3"/>
  <c r="CT38" i="3"/>
  <c r="CT73" i="3"/>
  <c r="CT47" i="3"/>
  <c r="CT65" i="3"/>
  <c r="CT54" i="3"/>
  <c r="CT36" i="3"/>
  <c r="CT77" i="3"/>
  <c r="CT43" i="3"/>
  <c r="CT41" i="3"/>
  <c r="CT11" i="3"/>
  <c r="CT50" i="3"/>
  <c r="CT16" i="3"/>
  <c r="CT75" i="3"/>
  <c r="CT64" i="3"/>
  <c r="CT58" i="3"/>
  <c r="CT28" i="3"/>
  <c r="CT23" i="3"/>
  <c r="CT9" i="3"/>
  <c r="CT78" i="3"/>
  <c r="CT35" i="3"/>
  <c r="CT29" i="3"/>
  <c r="CT30" i="3"/>
  <c r="CT27" i="3"/>
  <c r="CT19" i="3"/>
  <c r="CT66" i="3"/>
  <c r="CT53" i="3"/>
  <c r="CT44" i="3"/>
  <c r="CT17" i="3"/>
  <c r="CT59" i="3"/>
  <c r="CT67" i="3"/>
  <c r="CT42" i="3"/>
  <c r="CT33" i="3"/>
  <c r="CT18" i="3"/>
  <c r="CT34" i="3"/>
  <c r="CT10" i="3"/>
  <c r="CT55" i="3"/>
  <c r="CT22" i="3"/>
  <c r="CT15" i="3"/>
  <c r="CT51" i="3"/>
  <c r="CT37" i="3"/>
  <c r="CT24" i="3"/>
  <c r="CT82" i="3"/>
  <c r="CT8" i="3"/>
  <c r="CT3" i="3"/>
  <c r="CU5" i="3"/>
  <c r="CS12" i="3"/>
  <c r="CR102" i="5"/>
  <c r="AJ26" i="1"/>
  <c r="AJ38" i="1" s="1"/>
  <c r="AJ55" i="1" s="1"/>
  <c r="CQ17" i="1"/>
  <c r="CR79" i="5"/>
  <c r="CR95" i="5"/>
  <c r="CV5" i="1"/>
  <c r="CU3" i="1"/>
  <c r="CU41" i="1"/>
  <c r="CU42" i="1"/>
  <c r="CU48" i="1"/>
  <c r="CS89" i="5"/>
  <c r="CS84" i="5"/>
  <c r="CR14" i="1"/>
  <c r="CR69" i="5"/>
  <c r="CS3" i="5"/>
  <c r="CT5" i="5"/>
  <c r="CT49" i="5" s="1"/>
  <c r="CU6" i="4"/>
  <c r="CT4" i="4"/>
  <c r="AK12" i="3"/>
  <c r="AL82" i="3"/>
  <c r="AL83" i="3"/>
  <c r="AL71" i="3"/>
  <c r="AL72" i="3"/>
  <c r="AL73" i="3"/>
  <c r="AL74" i="3"/>
  <c r="AL75" i="3"/>
  <c r="AL76" i="3"/>
  <c r="AL77" i="3"/>
  <c r="AL78" i="3"/>
  <c r="AL64" i="3"/>
  <c r="AL65" i="3"/>
  <c r="AL66" i="3"/>
  <c r="AL67" i="3"/>
  <c r="AL68" i="3"/>
  <c r="AL58" i="3"/>
  <c r="AL24" i="3"/>
  <c r="AL15" i="3"/>
  <c r="AL16" i="3"/>
  <c r="AL18" i="3"/>
  <c r="AL19" i="3"/>
  <c r="AL8" i="3"/>
  <c r="AL10" i="3"/>
  <c r="AL11" i="3"/>
  <c r="AL54" i="3"/>
  <c r="AL55" i="3"/>
  <c r="AL53" i="3"/>
  <c r="AL52" i="3"/>
  <c r="AL51" i="3"/>
  <c r="AL50" i="3"/>
  <c r="AL47" i="3"/>
  <c r="AL44" i="3"/>
  <c r="AL43" i="3"/>
  <c r="AL42" i="3"/>
  <c r="AL41" i="3"/>
  <c r="AL38" i="3"/>
  <c r="AL37" i="3"/>
  <c r="AL36" i="3"/>
  <c r="AL35" i="3"/>
  <c r="AL34" i="3"/>
  <c r="AL33" i="3"/>
  <c r="AL30" i="3"/>
  <c r="AL29" i="3"/>
  <c r="AL28" i="3"/>
  <c r="AL27" i="3"/>
  <c r="AL23" i="3"/>
  <c r="AL22" i="3"/>
  <c r="AL17" i="3"/>
  <c r="AL9" i="3"/>
  <c r="AM59" i="3"/>
  <c r="CQ37" i="4" l="1"/>
  <c r="CQ72" i="4"/>
  <c r="CR35" i="4"/>
  <c r="CR34" i="4"/>
  <c r="CR33" i="4"/>
  <c r="CR32" i="4"/>
  <c r="CR31" i="4"/>
  <c r="CR30" i="4"/>
  <c r="CS50" i="4"/>
  <c r="CS52" i="4"/>
  <c r="CS51" i="4"/>
  <c r="CR69" i="4"/>
  <c r="CR68" i="4"/>
  <c r="CR67" i="4"/>
  <c r="CR45" i="4"/>
  <c r="CR41" i="4"/>
  <c r="CR44" i="4"/>
  <c r="CR43" i="4"/>
  <c r="CR42" i="4"/>
  <c r="CR54" i="4"/>
  <c r="CR33" i="1" s="1"/>
  <c r="CQ47" i="4"/>
  <c r="CQ32" i="1" s="1"/>
  <c r="CS62" i="4"/>
  <c r="CS61" i="4"/>
  <c r="CS60" i="4"/>
  <c r="CS59" i="4"/>
  <c r="CS58" i="4"/>
  <c r="CS64" i="4" s="1"/>
  <c r="AJ56" i="1"/>
  <c r="CT86" i="3"/>
  <c r="CS88" i="3"/>
  <c r="CT37" i="5"/>
  <c r="CT39" i="5"/>
  <c r="CT22" i="5"/>
  <c r="CU22" i="5" s="1"/>
  <c r="CU45" i="5"/>
  <c r="CT38" i="5"/>
  <c r="CT46" i="5"/>
  <c r="CT77" i="5"/>
  <c r="CT44" i="5"/>
  <c r="CT74" i="5"/>
  <c r="CT32" i="5"/>
  <c r="CU32" i="5" s="1"/>
  <c r="CT34" i="5"/>
  <c r="CU34" i="5" s="1"/>
  <c r="CT99" i="5"/>
  <c r="AK88" i="3"/>
  <c r="AK26" i="1" s="1"/>
  <c r="AK38" i="1" s="1"/>
  <c r="AK55" i="1" s="1"/>
  <c r="CT43" i="5"/>
  <c r="CT40" i="5"/>
  <c r="CT28" i="5"/>
  <c r="CU28" i="5" s="1"/>
  <c r="CU73" i="5"/>
  <c r="CT98" i="5"/>
  <c r="CT48" i="5"/>
  <c r="CT30" i="5"/>
  <c r="CT31" i="5"/>
  <c r="AL86" i="3"/>
  <c r="CU87" i="5"/>
  <c r="CT75" i="5"/>
  <c r="CT29" i="5"/>
  <c r="CR34" i="1"/>
  <c r="CS15" i="1"/>
  <c r="CQ36" i="1"/>
  <c r="AL61" i="3"/>
  <c r="CT61" i="3"/>
  <c r="CR16" i="1"/>
  <c r="CQ31" i="1"/>
  <c r="CR12" i="1"/>
  <c r="CR13" i="1"/>
  <c r="N93" i="2"/>
  <c r="O92" i="2"/>
  <c r="CS102" i="5"/>
  <c r="CS17" i="1" s="1"/>
  <c r="CS95" i="5"/>
  <c r="CU83" i="3"/>
  <c r="CU76" i="3"/>
  <c r="CU74" i="3"/>
  <c r="CU82" i="3"/>
  <c r="CU77" i="3"/>
  <c r="CU59" i="3"/>
  <c r="CU73" i="3"/>
  <c r="CU47" i="3"/>
  <c r="CU65" i="3"/>
  <c r="CU54" i="3"/>
  <c r="CU36" i="3"/>
  <c r="CU43" i="3"/>
  <c r="CU64" i="3"/>
  <c r="CU53" i="3"/>
  <c r="CU34" i="3"/>
  <c r="CU71" i="3"/>
  <c r="CU50" i="3"/>
  <c r="CU11" i="3"/>
  <c r="CU10" i="3"/>
  <c r="CU9" i="3"/>
  <c r="CU8" i="3"/>
  <c r="CU16" i="3"/>
  <c r="CU75" i="3"/>
  <c r="CU72" i="3"/>
  <c r="CU58" i="3"/>
  <c r="CU28" i="3"/>
  <c r="CU23" i="3"/>
  <c r="CU78" i="3"/>
  <c r="CU35" i="3"/>
  <c r="CU29" i="3"/>
  <c r="CU38" i="3"/>
  <c r="CU30" i="3"/>
  <c r="CU27" i="3"/>
  <c r="CU19" i="3"/>
  <c r="CU66" i="3"/>
  <c r="CU44" i="3"/>
  <c r="CU41" i="3"/>
  <c r="CU17" i="3"/>
  <c r="CU51" i="3"/>
  <c r="CU24" i="3"/>
  <c r="CU67" i="3"/>
  <c r="CU42" i="3"/>
  <c r="CU18" i="3"/>
  <c r="CU55" i="3"/>
  <c r="CU22" i="3"/>
  <c r="CU37" i="3"/>
  <c r="CU33" i="3"/>
  <c r="CU52" i="3"/>
  <c r="CU68" i="3"/>
  <c r="CU15" i="3"/>
  <c r="CV5" i="3"/>
  <c r="CU3" i="3"/>
  <c r="CR17" i="1"/>
  <c r="CT12" i="3"/>
  <c r="CW5" i="1"/>
  <c r="CV3" i="1"/>
  <c r="CV41" i="1"/>
  <c r="CV42" i="1"/>
  <c r="CV48" i="1"/>
  <c r="CT89" i="5"/>
  <c r="CT84" i="5"/>
  <c r="CS79" i="5"/>
  <c r="CS14" i="1"/>
  <c r="CS69" i="5"/>
  <c r="CT3" i="5"/>
  <c r="CU5" i="5"/>
  <c r="CU23" i="5" s="1"/>
  <c r="CV6" i="4"/>
  <c r="CU4" i="4"/>
  <c r="AL12" i="3"/>
  <c r="AM82" i="3"/>
  <c r="AM83" i="3"/>
  <c r="AM71" i="3"/>
  <c r="AM72" i="3"/>
  <c r="AM73" i="3"/>
  <c r="AM74" i="3"/>
  <c r="AM75" i="3"/>
  <c r="AM76" i="3"/>
  <c r="AM77" i="3"/>
  <c r="AM78" i="3"/>
  <c r="AM64" i="3"/>
  <c r="AM65" i="3"/>
  <c r="AM66" i="3"/>
  <c r="AM67" i="3"/>
  <c r="AM68" i="3"/>
  <c r="AM58" i="3"/>
  <c r="AM24" i="3"/>
  <c r="AM15" i="3"/>
  <c r="AM16" i="3"/>
  <c r="AM18" i="3"/>
  <c r="AM19" i="3"/>
  <c r="AM8" i="3"/>
  <c r="AM10" i="3"/>
  <c r="AM11" i="3"/>
  <c r="AM54" i="3"/>
  <c r="AM55" i="3"/>
  <c r="AM53" i="3"/>
  <c r="AM52" i="3"/>
  <c r="AM51" i="3"/>
  <c r="AM50" i="3"/>
  <c r="AM47" i="3"/>
  <c r="AM44" i="3"/>
  <c r="AM43" i="3"/>
  <c r="AM42" i="3"/>
  <c r="AM41" i="3"/>
  <c r="AM38" i="3"/>
  <c r="AM37" i="3"/>
  <c r="AM36" i="3"/>
  <c r="AM35" i="3"/>
  <c r="AM34" i="3"/>
  <c r="AM33" i="3"/>
  <c r="AM30" i="3"/>
  <c r="AM29" i="3"/>
  <c r="AM28" i="3"/>
  <c r="AM27" i="3"/>
  <c r="AM23" i="3"/>
  <c r="AM22" i="3"/>
  <c r="AM17" i="3"/>
  <c r="AM9" i="3"/>
  <c r="AN59" i="3"/>
  <c r="CR72" i="4" l="1"/>
  <c r="CR37" i="4"/>
  <c r="CS35" i="4"/>
  <c r="CS34" i="4"/>
  <c r="CS33" i="4"/>
  <c r="CS32" i="4"/>
  <c r="CS31" i="4"/>
  <c r="CS30" i="4"/>
  <c r="CS45" i="4"/>
  <c r="CS41" i="4"/>
  <c r="CS44" i="4"/>
  <c r="CS43" i="4"/>
  <c r="CS42" i="4"/>
  <c r="CT50" i="4"/>
  <c r="CT52" i="4"/>
  <c r="CT51" i="4"/>
  <c r="CS69" i="4"/>
  <c r="CS68" i="4"/>
  <c r="CS67" i="4"/>
  <c r="CR47" i="4"/>
  <c r="CR32" i="1" s="1"/>
  <c r="CS54" i="4"/>
  <c r="CS33" i="1" s="1"/>
  <c r="CT62" i="4"/>
  <c r="CT61" i="4"/>
  <c r="CT60" i="4"/>
  <c r="CT59" i="4"/>
  <c r="CT58" i="4"/>
  <c r="CT64" i="4" s="1"/>
  <c r="AK56" i="1"/>
  <c r="CU44" i="5"/>
  <c r="CU93" i="5"/>
  <c r="CU66" i="5"/>
  <c r="CU25" i="5"/>
  <c r="CV25" i="5" s="1"/>
  <c r="CU39" i="5"/>
  <c r="CV39" i="5" s="1"/>
  <c r="AM86" i="3"/>
  <c r="CU99" i="5"/>
  <c r="CU37" i="5"/>
  <c r="CU21" i="5"/>
  <c r="CU43" i="5"/>
  <c r="CV43" i="5" s="1"/>
  <c r="CU27" i="5"/>
  <c r="CV27" i="5" s="1"/>
  <c r="CU36" i="5"/>
  <c r="CT88" i="3"/>
  <c r="CT26" i="1" s="1"/>
  <c r="CS26" i="1"/>
  <c r="CU47" i="5"/>
  <c r="CU31" i="5"/>
  <c r="CU77" i="5"/>
  <c r="CU41" i="5"/>
  <c r="CV45" i="5"/>
  <c r="CU74" i="5"/>
  <c r="CU67" i="5"/>
  <c r="CU46" i="5"/>
  <c r="CU26" i="5"/>
  <c r="CU42" i="5"/>
  <c r="AL88" i="3"/>
  <c r="AL26" i="1" s="1"/>
  <c r="AL38" i="1" s="1"/>
  <c r="AL55" i="1" s="1"/>
  <c r="AL56" i="1" s="1"/>
  <c r="CU100" i="5"/>
  <c r="CV100" i="5" s="1"/>
  <c r="CU30" i="5"/>
  <c r="CV30" i="5" s="1"/>
  <c r="CU92" i="5"/>
  <c r="CU24" i="5"/>
  <c r="CU76" i="5"/>
  <c r="CU29" i="5"/>
  <c r="CU48" i="5"/>
  <c r="CU35" i="5"/>
  <c r="CU38" i="5"/>
  <c r="CU49" i="5"/>
  <c r="CU33" i="5"/>
  <c r="CV33" i="5" s="1"/>
  <c r="CU40" i="5"/>
  <c r="CV40" i="5" s="1"/>
  <c r="CU86" i="3"/>
  <c r="CU75" i="5"/>
  <c r="CU98" i="5"/>
  <c r="CU82" i="5"/>
  <c r="CS34" i="1"/>
  <c r="CR36" i="1"/>
  <c r="CT15" i="1"/>
  <c r="CU12" i="3"/>
  <c r="AM61" i="3"/>
  <c r="CU61" i="3"/>
  <c r="CS16" i="1"/>
  <c r="CR31" i="1"/>
  <c r="CS12" i="1"/>
  <c r="CS13" i="1"/>
  <c r="N94" i="2"/>
  <c r="O93" i="2"/>
  <c r="CT102" i="5"/>
  <c r="CT17" i="1" s="1"/>
  <c r="CV83" i="3"/>
  <c r="CV74" i="3"/>
  <c r="CV82" i="3"/>
  <c r="CV72" i="3"/>
  <c r="CV68" i="3"/>
  <c r="CV76" i="3"/>
  <c r="CV65" i="3"/>
  <c r="CV54" i="3"/>
  <c r="CV36" i="3"/>
  <c r="CV43" i="3"/>
  <c r="CV77" i="3"/>
  <c r="CV64" i="3"/>
  <c r="CV53" i="3"/>
  <c r="CV34" i="3"/>
  <c r="CV41" i="3"/>
  <c r="CV71" i="3"/>
  <c r="CV59" i="3"/>
  <c r="CV52" i="3"/>
  <c r="CV37" i="3"/>
  <c r="CV75" i="3"/>
  <c r="CV58" i="3"/>
  <c r="CV50" i="3"/>
  <c r="CV28" i="3"/>
  <c r="CV23" i="3"/>
  <c r="CV78" i="3"/>
  <c r="CV35" i="3"/>
  <c r="CV29" i="3"/>
  <c r="CV9" i="3"/>
  <c r="CV38" i="3"/>
  <c r="CV30" i="3"/>
  <c r="CV27" i="3"/>
  <c r="CV19" i="3"/>
  <c r="CV66" i="3"/>
  <c r="CV44" i="3"/>
  <c r="CV17" i="3"/>
  <c r="CV51" i="3"/>
  <c r="CV24" i="3"/>
  <c r="CV55" i="3"/>
  <c r="CV33" i="3"/>
  <c r="CV15" i="3"/>
  <c r="CV10" i="3"/>
  <c r="CV18" i="3"/>
  <c r="CV73" i="3"/>
  <c r="CV22" i="3"/>
  <c r="CV11" i="3"/>
  <c r="CV8" i="3"/>
  <c r="CV12" i="3" s="1"/>
  <c r="CV47" i="3"/>
  <c r="CV42" i="3"/>
  <c r="CV67" i="3"/>
  <c r="CV16" i="3"/>
  <c r="CW5" i="3"/>
  <c r="CV3" i="3"/>
  <c r="CT95" i="5"/>
  <c r="CX5" i="1"/>
  <c r="CW41" i="1"/>
  <c r="CW42" i="1"/>
  <c r="CW3" i="1"/>
  <c r="CW48" i="1"/>
  <c r="CU89" i="5"/>
  <c r="CU84" i="5"/>
  <c r="CT14" i="1"/>
  <c r="CT69" i="5"/>
  <c r="CT79" i="5"/>
  <c r="CU3" i="5"/>
  <c r="CV5" i="5"/>
  <c r="CV23" i="5" s="1"/>
  <c r="CW6" i="4"/>
  <c r="CV4" i="4"/>
  <c r="AM12" i="3"/>
  <c r="AN82" i="3"/>
  <c r="AN83" i="3"/>
  <c r="AN71" i="3"/>
  <c r="AN72" i="3"/>
  <c r="AN73" i="3"/>
  <c r="AN74" i="3"/>
  <c r="AN75" i="3"/>
  <c r="AN76" i="3"/>
  <c r="AN77" i="3"/>
  <c r="AN78" i="3"/>
  <c r="AN64" i="3"/>
  <c r="AN65" i="3"/>
  <c r="AN66" i="3"/>
  <c r="AN67" i="3"/>
  <c r="AN68" i="3"/>
  <c r="AN58" i="3"/>
  <c r="AN24" i="3"/>
  <c r="AN15" i="3"/>
  <c r="AN16" i="3"/>
  <c r="AN18" i="3"/>
  <c r="AN19" i="3"/>
  <c r="AN8" i="3"/>
  <c r="AN10" i="3"/>
  <c r="AN11" i="3"/>
  <c r="AN54" i="3"/>
  <c r="AN55" i="3"/>
  <c r="AN53" i="3"/>
  <c r="AN52" i="3"/>
  <c r="AN51" i="3"/>
  <c r="AN50" i="3"/>
  <c r="AN47" i="3"/>
  <c r="AN44" i="3"/>
  <c r="AN43" i="3"/>
  <c r="AN42" i="3"/>
  <c r="AN41" i="3"/>
  <c r="AN38" i="3"/>
  <c r="AN37" i="3"/>
  <c r="AN36" i="3"/>
  <c r="AN35" i="3"/>
  <c r="AN34" i="3"/>
  <c r="AN33" i="3"/>
  <c r="AN30" i="3"/>
  <c r="AN29" i="3"/>
  <c r="AN28" i="3"/>
  <c r="AN27" i="3"/>
  <c r="AN23" i="3"/>
  <c r="AN22" i="3"/>
  <c r="AN17" i="3"/>
  <c r="AN9" i="3"/>
  <c r="AO59" i="3"/>
  <c r="CS72" i="4" l="1"/>
  <c r="CS37" i="4"/>
  <c r="CT45" i="4"/>
  <c r="CT41" i="4"/>
  <c r="CT44" i="4"/>
  <c r="CT43" i="4"/>
  <c r="CT42" i="4"/>
  <c r="CT35" i="4"/>
  <c r="CT34" i="4"/>
  <c r="CT33" i="4"/>
  <c r="CT32" i="4"/>
  <c r="CT31" i="4"/>
  <c r="CT30" i="4"/>
  <c r="CU50" i="4"/>
  <c r="CU52" i="4"/>
  <c r="CU51" i="4"/>
  <c r="CT69" i="4"/>
  <c r="CT68" i="4"/>
  <c r="CT67" i="4"/>
  <c r="CT54" i="4"/>
  <c r="CT33" i="1" s="1"/>
  <c r="CS47" i="4"/>
  <c r="CS32" i="1" s="1"/>
  <c r="CU62" i="4"/>
  <c r="CU61" i="4"/>
  <c r="CU60" i="4"/>
  <c r="CU59" i="4"/>
  <c r="CU58" i="4"/>
  <c r="CU64" i="4" s="1"/>
  <c r="CU88" i="3"/>
  <c r="CU26" i="1" s="1"/>
  <c r="CV86" i="3"/>
  <c r="CV75" i="5"/>
  <c r="CW75" i="5" s="1"/>
  <c r="CV28" i="5"/>
  <c r="CW28" i="5" s="1"/>
  <c r="CW39" i="5"/>
  <c r="AN86" i="3"/>
  <c r="CV92" i="5"/>
  <c r="CW92" i="5" s="1"/>
  <c r="CV74" i="5"/>
  <c r="CW74" i="5" s="1"/>
  <c r="CV36" i="5"/>
  <c r="CW36" i="5" s="1"/>
  <c r="CV34" i="5"/>
  <c r="CW45" i="5"/>
  <c r="CV21" i="5"/>
  <c r="CW21" i="5" s="1"/>
  <c r="CV41" i="5"/>
  <c r="CW41" i="5" s="1"/>
  <c r="CV38" i="5"/>
  <c r="CW38" i="5" s="1"/>
  <c r="CV22" i="5"/>
  <c r="CW22" i="5" s="1"/>
  <c r="CV77" i="5"/>
  <c r="CW77" i="5" s="1"/>
  <c r="CV37" i="5"/>
  <c r="CW37" i="5" s="1"/>
  <c r="CW25" i="5"/>
  <c r="CV49" i="5"/>
  <c r="CW49" i="5" s="1"/>
  <c r="CV66" i="5"/>
  <c r="CW66" i="5" s="1"/>
  <c r="CV93" i="5"/>
  <c r="CW93" i="5" s="1"/>
  <c r="CV35" i="5"/>
  <c r="CW35" i="5" s="1"/>
  <c r="CV87" i="5"/>
  <c r="CW87" i="5" s="1"/>
  <c r="CV31" i="5"/>
  <c r="CW31" i="5" s="1"/>
  <c r="CV44" i="5"/>
  <c r="CV48" i="5"/>
  <c r="CV42" i="5"/>
  <c r="CW42" i="5" s="1"/>
  <c r="CV47" i="5"/>
  <c r="CW47" i="5" s="1"/>
  <c r="CV99" i="5"/>
  <c r="CW99" i="5" s="1"/>
  <c r="CW30" i="5"/>
  <c r="CV29" i="5"/>
  <c r="CW29" i="5" s="1"/>
  <c r="CV26" i="5"/>
  <c r="CW26" i="5" s="1"/>
  <c r="CV32" i="5"/>
  <c r="CV82" i="5"/>
  <c r="CW82" i="5" s="1"/>
  <c r="CV76" i="5"/>
  <c r="CW76" i="5" s="1"/>
  <c r="CV46" i="5"/>
  <c r="CW46" i="5" s="1"/>
  <c r="CV73" i="5"/>
  <c r="CW73" i="5" s="1"/>
  <c r="CV98" i="5"/>
  <c r="CW98" i="5" s="1"/>
  <c r="CV24" i="5"/>
  <c r="CW24" i="5" s="1"/>
  <c r="CV67" i="5"/>
  <c r="CW67" i="5" s="1"/>
  <c r="AM88" i="3"/>
  <c r="AM26" i="1" s="1"/>
  <c r="AM38" i="1" s="1"/>
  <c r="AM55" i="1" s="1"/>
  <c r="AM56" i="1" s="1"/>
  <c r="CU15" i="1"/>
  <c r="CT34" i="1"/>
  <c r="CS36" i="1"/>
  <c r="CV61" i="3"/>
  <c r="AN61" i="3"/>
  <c r="CT13" i="1"/>
  <c r="CS31" i="1"/>
  <c r="CT12" i="1"/>
  <c r="CT16" i="1"/>
  <c r="N95" i="2"/>
  <c r="O94" i="2"/>
  <c r="CU69" i="5"/>
  <c r="CU102" i="5"/>
  <c r="CW83" i="3"/>
  <c r="CW74" i="3"/>
  <c r="CW82" i="3"/>
  <c r="CW72" i="3"/>
  <c r="CW77" i="3"/>
  <c r="CW75" i="3"/>
  <c r="CW55" i="3"/>
  <c r="CW43" i="3"/>
  <c r="CW64" i="3"/>
  <c r="CW53" i="3"/>
  <c r="CW34" i="3"/>
  <c r="CW41" i="3"/>
  <c r="CW71" i="3"/>
  <c r="CW50" i="3"/>
  <c r="CW44" i="3"/>
  <c r="CW30" i="3"/>
  <c r="CW29" i="3"/>
  <c r="CW28" i="3"/>
  <c r="CW27" i="3"/>
  <c r="CW24" i="3"/>
  <c r="CW23" i="3"/>
  <c r="CW22" i="3"/>
  <c r="CW19" i="3"/>
  <c r="CW18" i="3"/>
  <c r="CW17" i="3"/>
  <c r="CW16" i="3"/>
  <c r="CW15" i="3"/>
  <c r="CW78" i="3"/>
  <c r="CW54" i="3"/>
  <c r="CW35" i="3"/>
  <c r="CW9" i="3"/>
  <c r="CW38" i="3"/>
  <c r="CW66" i="3"/>
  <c r="CW51" i="3"/>
  <c r="CW33" i="3"/>
  <c r="CW10" i="3"/>
  <c r="CW59" i="3"/>
  <c r="CW36" i="3"/>
  <c r="CW73" i="3"/>
  <c r="CW11" i="3"/>
  <c r="CW76" i="3"/>
  <c r="CW42" i="3"/>
  <c r="CW37" i="3"/>
  <c r="CW67" i="3"/>
  <c r="CW58" i="3"/>
  <c r="CW52" i="3"/>
  <c r="CW68" i="3"/>
  <c r="CW65" i="3"/>
  <c r="CW47" i="3"/>
  <c r="CW8" i="3"/>
  <c r="CW3" i="3"/>
  <c r="CX5" i="3"/>
  <c r="CU95" i="5"/>
  <c r="CY5" i="1"/>
  <c r="CX42" i="1"/>
  <c r="CX41" i="1"/>
  <c r="CX3" i="1"/>
  <c r="CX48" i="1"/>
  <c r="CU14" i="1"/>
  <c r="CU79" i="5"/>
  <c r="CW5" i="5"/>
  <c r="CW23" i="5" s="1"/>
  <c r="CV3" i="5"/>
  <c r="CX6" i="4"/>
  <c r="CW4" i="4"/>
  <c r="AN12" i="3"/>
  <c r="AO82" i="3"/>
  <c r="AO83" i="3"/>
  <c r="AO71" i="3"/>
  <c r="AO72" i="3"/>
  <c r="AO73" i="3"/>
  <c r="AO74" i="3"/>
  <c r="AO75" i="3"/>
  <c r="AO76" i="3"/>
  <c r="AO77" i="3"/>
  <c r="AO78" i="3"/>
  <c r="AO64" i="3"/>
  <c r="AO65" i="3"/>
  <c r="AO66" i="3"/>
  <c r="AO67" i="3"/>
  <c r="AO68" i="3"/>
  <c r="AO58" i="3"/>
  <c r="AO24" i="3"/>
  <c r="AO15" i="3"/>
  <c r="AO16" i="3"/>
  <c r="AO18" i="3"/>
  <c r="AO19" i="3"/>
  <c r="AO8" i="3"/>
  <c r="AO10" i="3"/>
  <c r="AO11" i="3"/>
  <c r="AO54" i="3"/>
  <c r="AO55" i="3"/>
  <c r="AO53" i="3"/>
  <c r="AO52" i="3"/>
  <c r="AO51" i="3"/>
  <c r="AO50" i="3"/>
  <c r="AO47" i="3"/>
  <c r="AO44" i="3"/>
  <c r="AO43" i="3"/>
  <c r="AO42" i="3"/>
  <c r="AO41" i="3"/>
  <c r="AO38" i="3"/>
  <c r="AO37" i="3"/>
  <c r="AO36" i="3"/>
  <c r="AO35" i="3"/>
  <c r="AO34" i="3"/>
  <c r="AO33" i="3"/>
  <c r="AO30" i="3"/>
  <c r="AO29" i="3"/>
  <c r="AO28" i="3"/>
  <c r="AO27" i="3"/>
  <c r="AO23" i="3"/>
  <c r="AO22" i="3"/>
  <c r="AO17" i="3"/>
  <c r="AO9" i="3"/>
  <c r="AP59" i="3"/>
  <c r="CT37" i="4" l="1"/>
  <c r="CT31" i="1" s="1"/>
  <c r="CT72" i="4"/>
  <c r="CV84" i="5"/>
  <c r="CV50" i="4" s="1"/>
  <c r="CU45" i="4"/>
  <c r="CU41" i="4"/>
  <c r="CU44" i="4"/>
  <c r="CU43" i="4"/>
  <c r="CU42" i="4"/>
  <c r="CV52" i="4"/>
  <c r="CV51" i="4"/>
  <c r="CU69" i="4"/>
  <c r="CU68" i="4"/>
  <c r="CU67" i="4"/>
  <c r="CU35" i="4"/>
  <c r="CU34" i="4"/>
  <c r="CU33" i="4"/>
  <c r="CU32" i="4"/>
  <c r="CU31" i="4"/>
  <c r="CU30" i="4"/>
  <c r="CU54" i="4"/>
  <c r="CU33" i="1" s="1"/>
  <c r="CT47" i="4"/>
  <c r="CT32" i="1" s="1"/>
  <c r="CV89" i="5"/>
  <c r="CW48" i="5"/>
  <c r="CW100" i="5"/>
  <c r="CW33" i="5"/>
  <c r="CV88" i="3"/>
  <c r="CV26" i="1" s="1"/>
  <c r="CX73" i="5"/>
  <c r="AO86" i="3"/>
  <c r="CW40" i="5"/>
  <c r="CW43" i="5"/>
  <c r="CW27" i="5"/>
  <c r="AN88" i="3"/>
  <c r="AN26" i="1" s="1"/>
  <c r="AN38" i="1" s="1"/>
  <c r="AN55" i="1" s="1"/>
  <c r="AN56" i="1" s="1"/>
  <c r="CW86" i="3"/>
  <c r="CW32" i="5"/>
  <c r="CW44" i="5"/>
  <c r="CW34" i="5"/>
  <c r="CU34" i="1"/>
  <c r="CT36" i="1"/>
  <c r="CW61" i="3"/>
  <c r="AO61" i="3"/>
  <c r="CU16" i="1"/>
  <c r="CU12" i="1"/>
  <c r="CU13" i="1"/>
  <c r="N96" i="2"/>
  <c r="O95" i="2"/>
  <c r="CV102" i="5"/>
  <c r="CX83" i="3"/>
  <c r="CX82" i="3"/>
  <c r="CX72" i="3"/>
  <c r="CX77" i="3"/>
  <c r="CX68" i="3"/>
  <c r="CX66" i="3"/>
  <c r="CX64" i="3"/>
  <c r="CX53" i="3"/>
  <c r="CX34" i="3"/>
  <c r="CX41" i="3"/>
  <c r="CX71" i="3"/>
  <c r="CX50" i="3"/>
  <c r="CX74" i="3"/>
  <c r="CX59" i="3"/>
  <c r="CX52" i="3"/>
  <c r="CX37" i="3"/>
  <c r="CX78" i="3"/>
  <c r="CX75" i="3"/>
  <c r="CX67" i="3"/>
  <c r="CX58" i="3"/>
  <c r="CX35" i="3"/>
  <c r="CX38" i="3"/>
  <c r="CX29" i="3"/>
  <c r="CX43" i="3"/>
  <c r="CX30" i="3"/>
  <c r="CX27" i="3"/>
  <c r="CX19" i="3"/>
  <c r="CX51" i="3"/>
  <c r="CX44" i="3"/>
  <c r="CX17" i="3"/>
  <c r="CX33" i="3"/>
  <c r="CX24" i="3"/>
  <c r="CX10" i="3"/>
  <c r="CX55" i="3"/>
  <c r="CX36" i="3"/>
  <c r="CX15" i="3"/>
  <c r="CX22" i="3"/>
  <c r="CX8" i="3"/>
  <c r="CX42" i="3"/>
  <c r="CX9" i="3"/>
  <c r="CX18" i="3"/>
  <c r="CX76" i="3"/>
  <c r="CX73" i="3"/>
  <c r="CX11" i="3"/>
  <c r="CX54" i="3"/>
  <c r="CX28" i="3"/>
  <c r="CX23" i="3"/>
  <c r="CX65" i="3"/>
  <c r="CX47" i="3"/>
  <c r="CX16" i="3"/>
  <c r="CX3" i="3"/>
  <c r="CY5" i="3"/>
  <c r="CW12" i="3"/>
  <c r="CV17" i="1"/>
  <c r="CU17" i="1"/>
  <c r="CV95" i="5"/>
  <c r="CV69" i="5"/>
  <c r="CZ5" i="1"/>
  <c r="CY3" i="1"/>
  <c r="CY42" i="1"/>
  <c r="CY41" i="1"/>
  <c r="CY48" i="1"/>
  <c r="CW89" i="5"/>
  <c r="CW84" i="5"/>
  <c r="CV79" i="5"/>
  <c r="CX5" i="5"/>
  <c r="CX23" i="5" s="1"/>
  <c r="CW3" i="5"/>
  <c r="CY6" i="4"/>
  <c r="CX4" i="4"/>
  <c r="AO12" i="3"/>
  <c r="AP82" i="3"/>
  <c r="AP83" i="3"/>
  <c r="AP71" i="3"/>
  <c r="AP72" i="3"/>
  <c r="AP73" i="3"/>
  <c r="AP74" i="3"/>
  <c r="AP75" i="3"/>
  <c r="AP76" i="3"/>
  <c r="AP77" i="3"/>
  <c r="AP78" i="3"/>
  <c r="AP64" i="3"/>
  <c r="AP65" i="3"/>
  <c r="AP66" i="3"/>
  <c r="AP67" i="3"/>
  <c r="AP68" i="3"/>
  <c r="AP58" i="3"/>
  <c r="AP24" i="3"/>
  <c r="AP15" i="3"/>
  <c r="AP16" i="3"/>
  <c r="AP18" i="3"/>
  <c r="AP19" i="3"/>
  <c r="AP8" i="3"/>
  <c r="AP10" i="3"/>
  <c r="AP11" i="3"/>
  <c r="AP54" i="3"/>
  <c r="AP55" i="3"/>
  <c r="AP53" i="3"/>
  <c r="AP52" i="3"/>
  <c r="AP51" i="3"/>
  <c r="AP50" i="3"/>
  <c r="AP47" i="3"/>
  <c r="AP44" i="3"/>
  <c r="AP43" i="3"/>
  <c r="AP42" i="3"/>
  <c r="AP41" i="3"/>
  <c r="AP38" i="3"/>
  <c r="AP37" i="3"/>
  <c r="AP36" i="3"/>
  <c r="AP35" i="3"/>
  <c r="AP34" i="3"/>
  <c r="AP33" i="3"/>
  <c r="AP30" i="3"/>
  <c r="AP29" i="3"/>
  <c r="AP28" i="3"/>
  <c r="AP27" i="3"/>
  <c r="AP23" i="3"/>
  <c r="AP22" i="3"/>
  <c r="AP17" i="3"/>
  <c r="AP9" i="3"/>
  <c r="AQ59" i="3"/>
  <c r="CV14" i="1" l="1"/>
  <c r="CU37" i="4"/>
  <c r="CU72" i="4"/>
  <c r="CV45" i="4"/>
  <c r="CV41" i="4"/>
  <c r="CV44" i="4"/>
  <c r="CV43" i="4"/>
  <c r="CV42" i="4"/>
  <c r="CW50" i="4"/>
  <c r="CW52" i="4"/>
  <c r="CW51" i="4"/>
  <c r="CV35" i="4"/>
  <c r="CV34" i="4"/>
  <c r="CV33" i="4"/>
  <c r="CV32" i="4"/>
  <c r="CV31" i="4"/>
  <c r="CV30" i="4"/>
  <c r="CV69" i="4"/>
  <c r="CV68" i="4"/>
  <c r="CV67" i="4"/>
  <c r="CV72" i="4" s="1"/>
  <c r="CV54" i="4"/>
  <c r="CV33" i="1" s="1"/>
  <c r="CU47" i="4"/>
  <c r="CU32" i="1" s="1"/>
  <c r="CW62" i="4"/>
  <c r="CW61" i="4"/>
  <c r="CW60" i="4"/>
  <c r="CW59" i="4"/>
  <c r="CW58" i="4"/>
  <c r="CW64" i="4" s="1"/>
  <c r="CV15" i="1"/>
  <c r="CV62" i="4"/>
  <c r="CV61" i="4"/>
  <c r="CV60" i="4"/>
  <c r="CV59" i="4"/>
  <c r="CV58" i="4"/>
  <c r="CV64" i="4" s="1"/>
  <c r="AO88" i="3"/>
  <c r="AO26" i="1" s="1"/>
  <c r="AO38" i="1" s="1"/>
  <c r="AO55" i="1" s="1"/>
  <c r="AO56" i="1" s="1"/>
  <c r="CX27" i="5"/>
  <c r="CX29" i="5"/>
  <c r="CX44" i="5"/>
  <c r="CY44" i="5" s="1"/>
  <c r="CX43" i="5"/>
  <c r="CY43" i="5" s="1"/>
  <c r="CX24" i="5"/>
  <c r="CY24" i="5" s="1"/>
  <c r="CX32" i="5"/>
  <c r="CY32" i="5" s="1"/>
  <c r="CX21" i="5"/>
  <c r="CX49" i="5"/>
  <c r="CX45" i="5"/>
  <c r="CX35" i="5"/>
  <c r="CX47" i="5"/>
  <c r="CX31" i="5"/>
  <c r="CX30" i="5"/>
  <c r="CY30" i="5" s="1"/>
  <c r="CX25" i="5"/>
  <c r="CY25" i="5" s="1"/>
  <c r="CX22" i="5"/>
  <c r="CY22" i="5" s="1"/>
  <c r="CX76" i="5"/>
  <c r="CY76" i="5" s="1"/>
  <c r="CX26" i="5"/>
  <c r="CY26" i="5" s="1"/>
  <c r="CX74" i="5"/>
  <c r="CY74" i="5" s="1"/>
  <c r="CX75" i="5"/>
  <c r="CW88" i="3"/>
  <c r="CW26" i="1" s="1"/>
  <c r="CX46" i="5"/>
  <c r="CX67" i="5"/>
  <c r="CX77" i="5"/>
  <c r="CX41" i="5"/>
  <c r="CY41" i="5" s="1"/>
  <c r="CX42" i="5"/>
  <c r="CY42" i="5" s="1"/>
  <c r="CX82" i="5"/>
  <c r="CY82" i="5" s="1"/>
  <c r="CX33" i="5"/>
  <c r="CY33" i="5" s="1"/>
  <c r="CX36" i="5"/>
  <c r="CX40" i="5"/>
  <c r="CX100" i="5"/>
  <c r="CX93" i="5"/>
  <c r="CX37" i="5"/>
  <c r="CX86" i="3"/>
  <c r="CX98" i="5"/>
  <c r="CY98" i="5" s="1"/>
  <c r="CX66" i="5"/>
  <c r="CY66" i="5" s="1"/>
  <c r="CX48" i="5"/>
  <c r="CY48" i="5" s="1"/>
  <c r="CX38" i="5"/>
  <c r="CY38" i="5" s="1"/>
  <c r="CY73" i="5"/>
  <c r="AP86" i="3"/>
  <c r="CX92" i="5"/>
  <c r="CX99" i="5"/>
  <c r="CX87" i="5"/>
  <c r="CX34" i="5"/>
  <c r="CY34" i="5" s="1"/>
  <c r="CX28" i="5"/>
  <c r="CY28" i="5" s="1"/>
  <c r="CX39" i="5"/>
  <c r="CY39" i="5" s="1"/>
  <c r="CU36" i="1"/>
  <c r="CW95" i="5"/>
  <c r="CV34" i="1"/>
  <c r="CW15" i="1"/>
  <c r="AP61" i="3"/>
  <c r="CX61" i="3"/>
  <c r="CU31" i="1"/>
  <c r="CV13" i="1"/>
  <c r="CV16" i="1"/>
  <c r="CV12" i="1"/>
  <c r="N97" i="2"/>
  <c r="O96" i="2"/>
  <c r="CW102" i="5"/>
  <c r="CW17" i="1" s="1"/>
  <c r="CY72" i="3"/>
  <c r="CY77" i="3"/>
  <c r="CY68" i="3"/>
  <c r="CY75" i="3"/>
  <c r="CY73" i="3"/>
  <c r="CY53" i="3"/>
  <c r="CY41" i="3"/>
  <c r="CY71" i="3"/>
  <c r="CY50" i="3"/>
  <c r="CY74" i="3"/>
  <c r="CY59" i="3"/>
  <c r="CY52" i="3"/>
  <c r="CY37" i="3"/>
  <c r="CY44" i="3"/>
  <c r="CY30" i="3"/>
  <c r="CY29" i="3"/>
  <c r="CY28" i="3"/>
  <c r="CY27" i="3"/>
  <c r="CY78" i="3"/>
  <c r="CY42" i="3"/>
  <c r="CY43" i="3"/>
  <c r="CY19" i="3"/>
  <c r="CY66" i="3"/>
  <c r="CY64" i="3"/>
  <c r="CY51" i="3"/>
  <c r="CY17" i="3"/>
  <c r="CY33" i="3"/>
  <c r="CY24" i="3"/>
  <c r="CY10" i="3"/>
  <c r="CY55" i="3"/>
  <c r="CY36" i="3"/>
  <c r="CY15" i="3"/>
  <c r="CY22" i="3"/>
  <c r="CY8" i="3"/>
  <c r="CY67" i="3"/>
  <c r="CY65" i="3"/>
  <c r="CY9" i="3"/>
  <c r="CY83" i="3"/>
  <c r="CY58" i="3"/>
  <c r="CY38" i="3"/>
  <c r="CY34" i="3"/>
  <c r="CY54" i="3"/>
  <c r="CY23" i="3"/>
  <c r="CY82" i="3"/>
  <c r="CY47" i="3"/>
  <c r="CY35" i="3"/>
  <c r="CY76" i="3"/>
  <c r="CY18" i="3"/>
  <c r="CY11" i="3"/>
  <c r="CY16" i="3"/>
  <c r="CZ5" i="3"/>
  <c r="CY3" i="3"/>
  <c r="CX12" i="3"/>
  <c r="DA5" i="1"/>
  <c r="CZ3" i="1"/>
  <c r="CZ42" i="1"/>
  <c r="CZ41" i="1"/>
  <c r="CZ48" i="1"/>
  <c r="CW79" i="5"/>
  <c r="CX89" i="5"/>
  <c r="CW14" i="1"/>
  <c r="CW69" i="5"/>
  <c r="CX3" i="5"/>
  <c r="CY5" i="5"/>
  <c r="CY23" i="5" s="1"/>
  <c r="CZ6" i="4"/>
  <c r="CY4" i="4"/>
  <c r="AP12" i="3"/>
  <c r="AQ82" i="3"/>
  <c r="AQ83" i="3"/>
  <c r="AQ71" i="3"/>
  <c r="AQ72" i="3"/>
  <c r="AQ73" i="3"/>
  <c r="AQ74" i="3"/>
  <c r="AQ75" i="3"/>
  <c r="AQ76" i="3"/>
  <c r="AQ77" i="3"/>
  <c r="AQ78" i="3"/>
  <c r="AQ64" i="3"/>
  <c r="AQ65" i="3"/>
  <c r="AQ66" i="3"/>
  <c r="AQ67" i="3"/>
  <c r="AQ68" i="3"/>
  <c r="AQ58" i="3"/>
  <c r="AQ24" i="3"/>
  <c r="AQ15" i="3"/>
  <c r="AQ16" i="3"/>
  <c r="AQ18" i="3"/>
  <c r="AQ19" i="3"/>
  <c r="AQ8" i="3"/>
  <c r="AQ10" i="3"/>
  <c r="AQ11" i="3"/>
  <c r="AQ54" i="3"/>
  <c r="AQ55" i="3"/>
  <c r="AQ53" i="3"/>
  <c r="AQ52" i="3"/>
  <c r="AQ51" i="3"/>
  <c r="AQ50" i="3"/>
  <c r="AQ47" i="3"/>
  <c r="AQ44" i="3"/>
  <c r="AQ43" i="3"/>
  <c r="AQ42" i="3"/>
  <c r="AQ41" i="3"/>
  <c r="AQ38" i="3"/>
  <c r="AQ37" i="3"/>
  <c r="AQ36" i="3"/>
  <c r="AQ35" i="3"/>
  <c r="AQ34" i="3"/>
  <c r="AQ33" i="3"/>
  <c r="AQ30" i="3"/>
  <c r="AQ29" i="3"/>
  <c r="AQ28" i="3"/>
  <c r="AQ27" i="3"/>
  <c r="AQ23" i="3"/>
  <c r="AQ22" i="3"/>
  <c r="AQ17" i="3"/>
  <c r="AQ9" i="3"/>
  <c r="AR59" i="3"/>
  <c r="CV37" i="4" l="1"/>
  <c r="CW35" i="4"/>
  <c r="CW34" i="4"/>
  <c r="CW33" i="4"/>
  <c r="CW32" i="4"/>
  <c r="CW31" i="4"/>
  <c r="CW30" i="4"/>
  <c r="CW45" i="4"/>
  <c r="CW41" i="4"/>
  <c r="CW44" i="4"/>
  <c r="CW43" i="4"/>
  <c r="CW42" i="4"/>
  <c r="CW16" i="1"/>
  <c r="CW69" i="4"/>
  <c r="CW68" i="4"/>
  <c r="CW67" i="4"/>
  <c r="CW72" i="4" s="1"/>
  <c r="CW54" i="4"/>
  <c r="CW33" i="1" s="1"/>
  <c r="CV47" i="4"/>
  <c r="CX62" i="4"/>
  <c r="CX61" i="4"/>
  <c r="CX60" i="4"/>
  <c r="CX59" i="4"/>
  <c r="CX58" i="4"/>
  <c r="CX64" i="4" s="1"/>
  <c r="CZ33" i="5"/>
  <c r="CZ26" i="5"/>
  <c r="CZ44" i="5"/>
  <c r="CZ38" i="5"/>
  <c r="AQ86" i="3"/>
  <c r="CX88" i="3"/>
  <c r="CX26" i="1" s="1"/>
  <c r="CY77" i="5"/>
  <c r="CY31" i="5"/>
  <c r="CY87" i="5"/>
  <c r="CY89" i="5" s="1"/>
  <c r="CY37" i="5"/>
  <c r="CZ37" i="5" s="1"/>
  <c r="CY67" i="5"/>
  <c r="CZ67" i="5" s="1"/>
  <c r="CY47" i="5"/>
  <c r="CZ47" i="5" s="1"/>
  <c r="CY29" i="5"/>
  <c r="CY93" i="5"/>
  <c r="CY46" i="5"/>
  <c r="CY35" i="5"/>
  <c r="CY99" i="5"/>
  <c r="CY100" i="5"/>
  <c r="CZ100" i="5" s="1"/>
  <c r="CY45" i="5"/>
  <c r="CZ45" i="5" s="1"/>
  <c r="CY27" i="5"/>
  <c r="CZ27" i="5" s="1"/>
  <c r="CY92" i="5"/>
  <c r="CY40" i="5"/>
  <c r="CY49" i="5"/>
  <c r="CY86" i="3"/>
  <c r="CX84" i="5"/>
  <c r="AP88" i="3"/>
  <c r="AP26" i="1" s="1"/>
  <c r="AP38" i="1" s="1"/>
  <c r="AP55" i="1" s="1"/>
  <c r="AP56" i="1" s="1"/>
  <c r="CY36" i="5"/>
  <c r="CZ36" i="5" s="1"/>
  <c r="CY75" i="5"/>
  <c r="CY21" i="5"/>
  <c r="CZ21" i="5" s="1"/>
  <c r="CV31" i="1"/>
  <c r="CX15" i="1"/>
  <c r="CW34" i="1"/>
  <c r="CV36" i="1"/>
  <c r="CX102" i="5"/>
  <c r="CX17" i="1" s="1"/>
  <c r="CY61" i="3"/>
  <c r="AQ61" i="3"/>
  <c r="CV32" i="1"/>
  <c r="CW12" i="1"/>
  <c r="CW13" i="1"/>
  <c r="N98" i="2"/>
  <c r="O97" i="2"/>
  <c r="CY12" i="3"/>
  <c r="CZ77" i="3"/>
  <c r="CZ68" i="3"/>
  <c r="CZ75" i="3"/>
  <c r="CZ78" i="3"/>
  <c r="CZ64" i="3"/>
  <c r="CZ71" i="3"/>
  <c r="CZ50" i="3"/>
  <c r="CZ74" i="3"/>
  <c r="CZ59" i="3"/>
  <c r="CZ52" i="3"/>
  <c r="CZ37" i="3"/>
  <c r="CZ44" i="3"/>
  <c r="CZ30" i="3"/>
  <c r="CZ29" i="3"/>
  <c r="CZ28" i="3"/>
  <c r="CZ27" i="3"/>
  <c r="CZ67" i="3"/>
  <c r="CZ58" i="3"/>
  <c r="CZ35" i="3"/>
  <c r="CZ51" i="3"/>
  <c r="CZ33" i="3"/>
  <c r="CZ72" i="3"/>
  <c r="CZ66" i="3"/>
  <c r="CZ17" i="3"/>
  <c r="CZ24" i="3"/>
  <c r="CZ10" i="3"/>
  <c r="CZ55" i="3"/>
  <c r="CZ36" i="3"/>
  <c r="CZ15" i="3"/>
  <c r="CZ53" i="3"/>
  <c r="CZ41" i="3"/>
  <c r="CZ22" i="3"/>
  <c r="CZ8" i="3"/>
  <c r="CZ65" i="3"/>
  <c r="CZ47" i="3"/>
  <c r="CZ42" i="3"/>
  <c r="CZ18" i="3"/>
  <c r="CZ83" i="3"/>
  <c r="CZ38" i="3"/>
  <c r="CZ19" i="3"/>
  <c r="CZ54" i="3"/>
  <c r="CZ23" i="3"/>
  <c r="CZ82" i="3"/>
  <c r="CZ9" i="3"/>
  <c r="CZ16" i="3"/>
  <c r="CZ76" i="3"/>
  <c r="CZ34" i="3"/>
  <c r="CZ11" i="3"/>
  <c r="CZ73" i="3"/>
  <c r="CZ43" i="3"/>
  <c r="DA5" i="3"/>
  <c r="CZ3" i="3"/>
  <c r="CX95" i="5"/>
  <c r="DB5" i="1"/>
  <c r="DA3" i="1"/>
  <c r="DA41" i="1"/>
  <c r="DA42" i="1"/>
  <c r="DA48" i="1"/>
  <c r="CY84" i="5"/>
  <c r="CX79" i="5"/>
  <c r="CX69" i="5"/>
  <c r="CZ5" i="5"/>
  <c r="CZ23" i="5" s="1"/>
  <c r="CY3" i="5"/>
  <c r="DA6" i="4"/>
  <c r="CZ4" i="4"/>
  <c r="AQ12" i="3"/>
  <c r="AR82" i="3"/>
  <c r="AR83" i="3"/>
  <c r="AR71" i="3"/>
  <c r="AR72" i="3"/>
  <c r="AR73" i="3"/>
  <c r="AR74" i="3"/>
  <c r="AR75" i="3"/>
  <c r="AR76" i="3"/>
  <c r="AR77" i="3"/>
  <c r="AR78" i="3"/>
  <c r="AR64" i="3"/>
  <c r="AR65" i="3"/>
  <c r="AR66" i="3"/>
  <c r="AR67" i="3"/>
  <c r="AR68" i="3"/>
  <c r="AR58" i="3"/>
  <c r="AR24" i="3"/>
  <c r="AR15" i="3"/>
  <c r="AR16" i="3"/>
  <c r="AR18" i="3"/>
  <c r="AR19" i="3"/>
  <c r="AR8" i="3"/>
  <c r="AR10" i="3"/>
  <c r="AR11" i="3"/>
  <c r="AR54" i="3"/>
  <c r="AR55" i="3"/>
  <c r="AR53" i="3"/>
  <c r="AR52" i="3"/>
  <c r="AR51" i="3"/>
  <c r="AR50" i="3"/>
  <c r="AR47" i="3"/>
  <c r="AR44" i="3"/>
  <c r="AR43" i="3"/>
  <c r="AR42" i="3"/>
  <c r="AR41" i="3"/>
  <c r="AR38" i="3"/>
  <c r="AR37" i="3"/>
  <c r="AR36" i="3"/>
  <c r="AR35" i="3"/>
  <c r="AR34" i="3"/>
  <c r="AR33" i="3"/>
  <c r="AR30" i="3"/>
  <c r="AR29" i="3"/>
  <c r="AR28" i="3"/>
  <c r="AR27" i="3"/>
  <c r="AR23" i="3"/>
  <c r="AR22" i="3"/>
  <c r="AR17" i="3"/>
  <c r="AR9" i="3"/>
  <c r="AS59" i="3"/>
  <c r="CW37" i="4" l="1"/>
  <c r="CX35" i="4"/>
  <c r="CX34" i="4"/>
  <c r="CX33" i="4"/>
  <c r="CX32" i="4"/>
  <c r="CX31" i="4"/>
  <c r="CX30" i="4"/>
  <c r="CX37" i="4" s="1"/>
  <c r="CX45" i="4"/>
  <c r="CX41" i="4"/>
  <c r="CX44" i="4"/>
  <c r="CX43" i="4"/>
  <c r="CX42" i="4"/>
  <c r="CY50" i="4"/>
  <c r="CY52" i="4"/>
  <c r="CY51" i="4"/>
  <c r="CX69" i="4"/>
  <c r="CX68" i="4"/>
  <c r="CX67" i="4"/>
  <c r="CX14" i="1"/>
  <c r="CX50" i="4"/>
  <c r="CX52" i="4"/>
  <c r="CX51" i="4"/>
  <c r="CW47" i="4"/>
  <c r="CY62" i="4"/>
  <c r="CY61" i="4"/>
  <c r="CY60" i="4"/>
  <c r="CY59" i="4"/>
  <c r="CY58" i="4"/>
  <c r="CY64" i="4" s="1"/>
  <c r="CY88" i="3"/>
  <c r="CY26" i="1" s="1"/>
  <c r="AQ88" i="3"/>
  <c r="CZ34" i="5"/>
  <c r="CZ75" i="5"/>
  <c r="CZ76" i="5"/>
  <c r="CZ29" i="5"/>
  <c r="CZ25" i="5"/>
  <c r="CZ24" i="5"/>
  <c r="CZ42" i="5"/>
  <c r="CZ99" i="5"/>
  <c r="CZ87" i="5"/>
  <c r="CZ89" i="5" s="1"/>
  <c r="CZ30" i="5"/>
  <c r="CZ28" i="5"/>
  <c r="CZ66" i="5"/>
  <c r="CZ43" i="5"/>
  <c r="CZ41" i="5"/>
  <c r="CZ32" i="5"/>
  <c r="AR86" i="3"/>
  <c r="CZ82" i="5"/>
  <c r="CZ84" i="5" s="1"/>
  <c r="CZ98" i="5"/>
  <c r="CZ74" i="5"/>
  <c r="DA74" i="5" s="1"/>
  <c r="CZ31" i="5"/>
  <c r="CZ86" i="3"/>
  <c r="CZ49" i="5"/>
  <c r="CZ35" i="5"/>
  <c r="CZ77" i="5"/>
  <c r="DA77" i="5" s="1"/>
  <c r="CZ73" i="5"/>
  <c r="CZ40" i="5"/>
  <c r="CZ46" i="5"/>
  <c r="CZ22" i="5"/>
  <c r="CZ39" i="5"/>
  <c r="CZ92" i="5"/>
  <c r="CZ93" i="5"/>
  <c r="CZ48" i="5"/>
  <c r="DA48" i="5" s="1"/>
  <c r="CY15" i="1"/>
  <c r="CW36" i="1"/>
  <c r="CX34" i="1"/>
  <c r="CZ61" i="3"/>
  <c r="AR61" i="3"/>
  <c r="AQ26" i="1"/>
  <c r="AQ38" i="1" s="1"/>
  <c r="AQ55" i="1" s="1"/>
  <c r="AQ56" i="1" s="1"/>
  <c r="CW31" i="1"/>
  <c r="CX16" i="1"/>
  <c r="CW32" i="1"/>
  <c r="CX12" i="1"/>
  <c r="CX13" i="1"/>
  <c r="N99" i="2"/>
  <c r="O98" i="2"/>
  <c r="CY102" i="5"/>
  <c r="CZ12" i="3"/>
  <c r="DA68" i="3"/>
  <c r="DA75" i="3"/>
  <c r="DA73" i="3"/>
  <c r="DA71" i="3"/>
  <c r="DA74" i="3"/>
  <c r="DA59" i="3"/>
  <c r="DA52" i="3"/>
  <c r="DA37" i="3"/>
  <c r="DA77" i="3"/>
  <c r="DA44" i="3"/>
  <c r="DA30" i="3"/>
  <c r="DA29" i="3"/>
  <c r="DA28" i="3"/>
  <c r="DA67" i="3"/>
  <c r="DA58" i="3"/>
  <c r="DA35" i="3"/>
  <c r="DA78" i="3"/>
  <c r="DA42" i="3"/>
  <c r="DA72" i="3"/>
  <c r="DA66" i="3"/>
  <c r="DA55" i="3"/>
  <c r="DA38" i="3"/>
  <c r="DA64" i="3"/>
  <c r="DA27" i="3"/>
  <c r="DA17" i="3"/>
  <c r="DA51" i="3"/>
  <c r="DA24" i="3"/>
  <c r="DA10" i="3"/>
  <c r="DA36" i="3"/>
  <c r="DA33" i="3"/>
  <c r="DA15" i="3"/>
  <c r="DA53" i="3"/>
  <c r="DA41" i="3"/>
  <c r="DA22" i="3"/>
  <c r="DA8" i="3"/>
  <c r="DA65" i="3"/>
  <c r="DA47" i="3"/>
  <c r="DA18" i="3"/>
  <c r="DA11" i="3"/>
  <c r="DA76" i="3"/>
  <c r="DA19" i="3"/>
  <c r="DA54" i="3"/>
  <c r="DA23" i="3"/>
  <c r="DA82" i="3"/>
  <c r="DA43" i="3"/>
  <c r="DA34" i="3"/>
  <c r="DA50" i="3"/>
  <c r="DA16" i="3"/>
  <c r="DA9" i="3"/>
  <c r="DA83" i="3"/>
  <c r="DB5" i="3"/>
  <c r="DA3" i="3"/>
  <c r="CY95" i="5"/>
  <c r="DC5" i="1"/>
  <c r="DB41" i="1"/>
  <c r="DB42" i="1"/>
  <c r="DB3" i="1"/>
  <c r="DB48" i="1"/>
  <c r="CY69" i="5"/>
  <c r="CY79" i="5"/>
  <c r="CY14" i="1"/>
  <c r="DA5" i="5"/>
  <c r="DA23" i="5" s="1"/>
  <c r="CZ3" i="5"/>
  <c r="DB6" i="4"/>
  <c r="DA4" i="4"/>
  <c r="AR12" i="3"/>
  <c r="AS82" i="3"/>
  <c r="AS83" i="3"/>
  <c r="AS71" i="3"/>
  <c r="AS72" i="3"/>
  <c r="AS73" i="3"/>
  <c r="AS74" i="3"/>
  <c r="AS75" i="3"/>
  <c r="AS76" i="3"/>
  <c r="AS77" i="3"/>
  <c r="AS78" i="3"/>
  <c r="AS64" i="3"/>
  <c r="AS65" i="3"/>
  <c r="AS66" i="3"/>
  <c r="AS67" i="3"/>
  <c r="AS68" i="3"/>
  <c r="AS58" i="3"/>
  <c r="AS24" i="3"/>
  <c r="AS15" i="3"/>
  <c r="AS16" i="3"/>
  <c r="AS18" i="3"/>
  <c r="AS19" i="3"/>
  <c r="AS8" i="3"/>
  <c r="AS10" i="3"/>
  <c r="AS11" i="3"/>
  <c r="AS54" i="3"/>
  <c r="AS55" i="3"/>
  <c r="AS53" i="3"/>
  <c r="AS52" i="3"/>
  <c r="AS51" i="3"/>
  <c r="AS50" i="3"/>
  <c r="AS47" i="3"/>
  <c r="AS44" i="3"/>
  <c r="AS43" i="3"/>
  <c r="AS42" i="3"/>
  <c r="AS41" i="3"/>
  <c r="AS38" i="3"/>
  <c r="AS37" i="3"/>
  <c r="AS36" i="3"/>
  <c r="AS35" i="3"/>
  <c r="AS34" i="3"/>
  <c r="AS33" i="3"/>
  <c r="AS30" i="3"/>
  <c r="AS29" i="3"/>
  <c r="AS28" i="3"/>
  <c r="AS27" i="3"/>
  <c r="AS23" i="3"/>
  <c r="AS22" i="3"/>
  <c r="AS17" i="3"/>
  <c r="AS9" i="3"/>
  <c r="AT59" i="3"/>
  <c r="CX72" i="4" l="1"/>
  <c r="CY45" i="4"/>
  <c r="CY41" i="4"/>
  <c r="CY44" i="4"/>
  <c r="CY43" i="4"/>
  <c r="CY42" i="4"/>
  <c r="CY35" i="4"/>
  <c r="CY34" i="4"/>
  <c r="CY33" i="4"/>
  <c r="CY32" i="4"/>
  <c r="CY31" i="4"/>
  <c r="CY30" i="4"/>
  <c r="CY37" i="4" s="1"/>
  <c r="CY69" i="4"/>
  <c r="CY68" i="4"/>
  <c r="CY67" i="4"/>
  <c r="CZ50" i="4"/>
  <c r="CZ52" i="4"/>
  <c r="CZ51" i="4"/>
  <c r="CX54" i="4"/>
  <c r="CX33" i="1" s="1"/>
  <c r="CY54" i="4"/>
  <c r="CX47" i="4"/>
  <c r="CX32" i="1" s="1"/>
  <c r="CZ62" i="4"/>
  <c r="CZ61" i="4"/>
  <c r="CZ60" i="4"/>
  <c r="CZ59" i="4"/>
  <c r="CZ58" i="4"/>
  <c r="CZ64" i="4" s="1"/>
  <c r="DA73" i="5"/>
  <c r="DA43" i="5"/>
  <c r="DA29" i="5"/>
  <c r="DA26" i="5"/>
  <c r="DA66" i="5"/>
  <c r="DA76" i="5"/>
  <c r="DB76" i="5" s="1"/>
  <c r="DA86" i="3"/>
  <c r="DA35" i="5"/>
  <c r="DA98" i="5"/>
  <c r="DA36" i="5"/>
  <c r="DA75" i="5"/>
  <c r="DA93" i="5"/>
  <c r="DA49" i="5"/>
  <c r="DB49" i="5" s="1"/>
  <c r="DA28" i="5"/>
  <c r="DA45" i="5"/>
  <c r="DA92" i="5"/>
  <c r="CZ88" i="3"/>
  <c r="CZ26" i="1" s="1"/>
  <c r="DA30" i="5"/>
  <c r="DA34" i="5"/>
  <c r="DA67" i="5"/>
  <c r="DA100" i="5"/>
  <c r="DA82" i="5"/>
  <c r="DA84" i="5" s="1"/>
  <c r="DA87" i="5"/>
  <c r="DB87" i="5" s="1"/>
  <c r="DA39" i="5"/>
  <c r="DA47" i="5"/>
  <c r="AR88" i="3"/>
  <c r="DA99" i="5"/>
  <c r="AS86" i="3"/>
  <c r="DA22" i="5"/>
  <c r="DA44" i="5"/>
  <c r="DA42" i="5"/>
  <c r="DA21" i="5"/>
  <c r="DB21" i="5" s="1"/>
  <c r="DA46" i="5"/>
  <c r="DB46" i="5" s="1"/>
  <c r="DA27" i="5"/>
  <c r="DA33" i="5"/>
  <c r="DA40" i="5"/>
  <c r="DA31" i="5"/>
  <c r="DB31" i="5" s="1"/>
  <c r="DA32" i="5"/>
  <c r="DA24" i="5"/>
  <c r="DA38" i="5"/>
  <c r="DA37" i="5"/>
  <c r="DA41" i="5"/>
  <c r="DB41" i="5" s="1"/>
  <c r="DA25" i="5"/>
  <c r="CZ15" i="1"/>
  <c r="CX36" i="1"/>
  <c r="CY33" i="1"/>
  <c r="CY34" i="1"/>
  <c r="DA61" i="3"/>
  <c r="S28" i="17" s="1"/>
  <c r="AS61" i="3"/>
  <c r="CY13" i="1"/>
  <c r="CX31" i="1"/>
  <c r="CY16" i="1"/>
  <c r="CY12" i="1"/>
  <c r="N100" i="2"/>
  <c r="O99" i="2"/>
  <c r="CZ102" i="5"/>
  <c r="CZ17" i="1" s="1"/>
  <c r="CZ95" i="5"/>
  <c r="DA12" i="3"/>
  <c r="S27" i="17" s="1"/>
  <c r="CY17" i="1"/>
  <c r="DB75" i="3"/>
  <c r="DB73" i="3"/>
  <c r="DB78" i="3"/>
  <c r="DB76" i="3"/>
  <c r="DB58" i="3"/>
  <c r="DB77" i="3"/>
  <c r="DB44" i="3"/>
  <c r="DB30" i="3"/>
  <c r="DB29" i="3"/>
  <c r="DB28" i="3"/>
  <c r="DB67" i="3"/>
  <c r="DB35" i="3"/>
  <c r="DB42" i="3"/>
  <c r="DB51" i="3"/>
  <c r="DB33" i="3"/>
  <c r="DB72" i="3"/>
  <c r="DB47" i="3"/>
  <c r="DB24" i="3"/>
  <c r="DB10" i="3"/>
  <c r="DB36" i="3"/>
  <c r="DB15" i="3"/>
  <c r="DB55" i="3"/>
  <c r="DB53" i="3"/>
  <c r="DB41" i="3"/>
  <c r="DB22" i="3"/>
  <c r="DB8" i="3"/>
  <c r="DB65" i="3"/>
  <c r="DB18" i="3"/>
  <c r="DB74" i="3"/>
  <c r="DB71" i="3"/>
  <c r="DB59" i="3"/>
  <c r="DB11" i="3"/>
  <c r="DB34" i="3"/>
  <c r="DB16" i="3"/>
  <c r="DB82" i="3"/>
  <c r="DB54" i="3"/>
  <c r="DB38" i="3"/>
  <c r="DB23" i="3"/>
  <c r="DB37" i="3"/>
  <c r="DB52" i="3"/>
  <c r="DB68" i="3"/>
  <c r="DB66" i="3"/>
  <c r="DB19" i="3"/>
  <c r="DB43" i="3"/>
  <c r="DB64" i="3"/>
  <c r="DB50" i="3"/>
  <c r="DB9" i="3"/>
  <c r="DB27" i="3"/>
  <c r="DB83" i="3"/>
  <c r="DB17" i="3"/>
  <c r="DC5" i="3"/>
  <c r="DB3" i="3"/>
  <c r="AR26" i="1"/>
  <c r="AR38" i="1" s="1"/>
  <c r="AR55" i="1" s="1"/>
  <c r="AR56" i="1" s="1"/>
  <c r="CZ79" i="5"/>
  <c r="DD5" i="1"/>
  <c r="DC41" i="1"/>
  <c r="DC42" i="1"/>
  <c r="DC3" i="1"/>
  <c r="DC48" i="1"/>
  <c r="CZ14" i="1"/>
  <c r="CZ69" i="5"/>
  <c r="DB5" i="5"/>
  <c r="DB23" i="5" s="1"/>
  <c r="DA3" i="5"/>
  <c r="DC6" i="4"/>
  <c r="DB4" i="4"/>
  <c r="AS12" i="3"/>
  <c r="N27" i="17" s="1"/>
  <c r="AT82" i="3"/>
  <c r="AT83" i="3"/>
  <c r="AT71" i="3"/>
  <c r="AT72" i="3"/>
  <c r="AT73" i="3"/>
  <c r="AT74" i="3"/>
  <c r="AT75" i="3"/>
  <c r="AT76" i="3"/>
  <c r="AT77" i="3"/>
  <c r="AT78" i="3"/>
  <c r="AT64" i="3"/>
  <c r="AT65" i="3"/>
  <c r="AT66" i="3"/>
  <c r="AT67" i="3"/>
  <c r="AT68" i="3"/>
  <c r="AT58" i="3"/>
  <c r="AT24" i="3"/>
  <c r="AT15" i="3"/>
  <c r="AT16" i="3"/>
  <c r="AT18" i="3"/>
  <c r="AT19" i="3"/>
  <c r="AT8" i="3"/>
  <c r="AT10" i="3"/>
  <c r="AT11" i="3"/>
  <c r="AT54" i="3"/>
  <c r="AT55" i="3"/>
  <c r="AT53" i="3"/>
  <c r="AT52" i="3"/>
  <c r="AT51" i="3"/>
  <c r="AT50" i="3"/>
  <c r="AT47" i="3"/>
  <c r="AT44" i="3"/>
  <c r="AT43" i="3"/>
  <c r="AT42" i="3"/>
  <c r="AT41" i="3"/>
  <c r="AT38" i="3"/>
  <c r="AT37" i="3"/>
  <c r="AT36" i="3"/>
  <c r="AT35" i="3"/>
  <c r="AT34" i="3"/>
  <c r="AT33" i="3"/>
  <c r="AT30" i="3"/>
  <c r="AT29" i="3"/>
  <c r="AT28" i="3"/>
  <c r="AT27" i="3"/>
  <c r="AT23" i="3"/>
  <c r="AT22" i="3"/>
  <c r="AT17" i="3"/>
  <c r="AT9" i="3"/>
  <c r="AU59" i="3"/>
  <c r="CY72" i="4" l="1"/>
  <c r="CZ35" i="4"/>
  <c r="CZ34" i="4"/>
  <c r="CZ33" i="4"/>
  <c r="CZ32" i="4"/>
  <c r="CZ31" i="4"/>
  <c r="CZ30" i="4"/>
  <c r="CZ37" i="4" s="1"/>
  <c r="DA50" i="4"/>
  <c r="DA52" i="4"/>
  <c r="DA51" i="4"/>
  <c r="CZ45" i="4"/>
  <c r="CZ41" i="4"/>
  <c r="CZ44" i="4"/>
  <c r="CZ43" i="4"/>
  <c r="CZ42" i="4"/>
  <c r="CZ69" i="4"/>
  <c r="CZ68" i="4"/>
  <c r="CZ67" i="4"/>
  <c r="CZ54" i="4"/>
  <c r="CZ33" i="1" s="1"/>
  <c r="CY47" i="4"/>
  <c r="DA89" i="5"/>
  <c r="DB27" i="5"/>
  <c r="DB47" i="5"/>
  <c r="DB45" i="5"/>
  <c r="DC46" i="5"/>
  <c r="AT86" i="3"/>
  <c r="DB25" i="5"/>
  <c r="DC25" i="5" s="1"/>
  <c r="DB39" i="5"/>
  <c r="DB28" i="5"/>
  <c r="DA88" i="3"/>
  <c r="S30" i="17" s="1"/>
  <c r="S29" i="17"/>
  <c r="DB42" i="5"/>
  <c r="DB38" i="5"/>
  <c r="DB44" i="5"/>
  <c r="DC44" i="5" s="1"/>
  <c r="DB100" i="5"/>
  <c r="DC100" i="5" s="1"/>
  <c r="DB75" i="5"/>
  <c r="DC75" i="5" s="1"/>
  <c r="DB26" i="5"/>
  <c r="DC26" i="5" s="1"/>
  <c r="DB37" i="5"/>
  <c r="DB82" i="5"/>
  <c r="DB84" i="5" s="1"/>
  <c r="DB66" i="5"/>
  <c r="DB24" i="5"/>
  <c r="DB67" i="5"/>
  <c r="DB74" i="5"/>
  <c r="DC49" i="5"/>
  <c r="DB93" i="5"/>
  <c r="DC93" i="5" s="1"/>
  <c r="DB86" i="3"/>
  <c r="DB32" i="5"/>
  <c r="DB22" i="5"/>
  <c r="DB34" i="5"/>
  <c r="DB77" i="5"/>
  <c r="DB29" i="5"/>
  <c r="AS88" i="3"/>
  <c r="N30" i="17" s="1"/>
  <c r="N44" i="17" s="1"/>
  <c r="N29" i="17"/>
  <c r="DB30" i="5"/>
  <c r="DC30" i="5" s="1"/>
  <c r="DB48" i="5"/>
  <c r="DC48" i="5" s="1"/>
  <c r="DB43" i="5"/>
  <c r="DC43" i="5" s="1"/>
  <c r="DB40" i="5"/>
  <c r="DB36" i="5"/>
  <c r="N28" i="17"/>
  <c r="DB99" i="5"/>
  <c r="DC99" i="5" s="1"/>
  <c r="DB98" i="5"/>
  <c r="DC98" i="5" s="1"/>
  <c r="DB73" i="5"/>
  <c r="DB33" i="5"/>
  <c r="DB92" i="5"/>
  <c r="DB35" i="5"/>
  <c r="CY31" i="1"/>
  <c r="CY36" i="1"/>
  <c r="CY32" i="1"/>
  <c r="CZ34" i="1"/>
  <c r="AT61" i="3"/>
  <c r="DB61" i="3"/>
  <c r="CZ12" i="1"/>
  <c r="CZ16" i="1"/>
  <c r="S15" i="17"/>
  <c r="CZ13" i="1"/>
  <c r="N101" i="2"/>
  <c r="O100" i="2"/>
  <c r="DA15" i="1"/>
  <c r="S16" i="17"/>
  <c r="DA102" i="5"/>
  <c r="DC73" i="3"/>
  <c r="DC78" i="3"/>
  <c r="DC71" i="3"/>
  <c r="DC83" i="3"/>
  <c r="DC67" i="3"/>
  <c r="DC51" i="3"/>
  <c r="DC50" i="3"/>
  <c r="DC47" i="3"/>
  <c r="DC44" i="3"/>
  <c r="DC43" i="3"/>
  <c r="DC42" i="3"/>
  <c r="DC41" i="3"/>
  <c r="DC38" i="3"/>
  <c r="DC37" i="3"/>
  <c r="DC36" i="3"/>
  <c r="DC35" i="3"/>
  <c r="DC34" i="3"/>
  <c r="DC33" i="3"/>
  <c r="DC58" i="3"/>
  <c r="DC72" i="3"/>
  <c r="DC66" i="3"/>
  <c r="DC55" i="3"/>
  <c r="DC75" i="3"/>
  <c r="DC65" i="3"/>
  <c r="DC54" i="3"/>
  <c r="DC30" i="3"/>
  <c r="DC15" i="3"/>
  <c r="DC53" i="3"/>
  <c r="DC22" i="3"/>
  <c r="DC8" i="3"/>
  <c r="DC18" i="3"/>
  <c r="DC74" i="3"/>
  <c r="DC59" i="3"/>
  <c r="DC11" i="3"/>
  <c r="DC77" i="3"/>
  <c r="DC16" i="3"/>
  <c r="DC82" i="3"/>
  <c r="DC76" i="3"/>
  <c r="DC23" i="3"/>
  <c r="DC9" i="3"/>
  <c r="DC52" i="3"/>
  <c r="DC29" i="3"/>
  <c r="DC68" i="3"/>
  <c r="DC17" i="3"/>
  <c r="DC28" i="3"/>
  <c r="DC24" i="3"/>
  <c r="DC64" i="3"/>
  <c r="DC27" i="3"/>
  <c r="DC10" i="3"/>
  <c r="DC19" i="3"/>
  <c r="DC3" i="3"/>
  <c r="DD5" i="3"/>
  <c r="DB12" i="3"/>
  <c r="DA95" i="5"/>
  <c r="DE5" i="1"/>
  <c r="DD42" i="1"/>
  <c r="DD3" i="1"/>
  <c r="DD41" i="1"/>
  <c r="DD48" i="1"/>
  <c r="DA79" i="5"/>
  <c r="DB89" i="5"/>
  <c r="DA69" i="5"/>
  <c r="DA14" i="1"/>
  <c r="DC5" i="5"/>
  <c r="DC23" i="5" s="1"/>
  <c r="DB3" i="5"/>
  <c r="DC4" i="4"/>
  <c r="DD6" i="4"/>
  <c r="AT12" i="3"/>
  <c r="AU82" i="3"/>
  <c r="AU83" i="3"/>
  <c r="AU71" i="3"/>
  <c r="AU72" i="3"/>
  <c r="AU73" i="3"/>
  <c r="AU74" i="3"/>
  <c r="AU75" i="3"/>
  <c r="AU76" i="3"/>
  <c r="AU77" i="3"/>
  <c r="AU78" i="3"/>
  <c r="AU64" i="3"/>
  <c r="AU65" i="3"/>
  <c r="AU66" i="3"/>
  <c r="AU67" i="3"/>
  <c r="AU68" i="3"/>
  <c r="AU58" i="3"/>
  <c r="AU24" i="3"/>
  <c r="AU15" i="3"/>
  <c r="AU16" i="3"/>
  <c r="AU18" i="3"/>
  <c r="AU19" i="3"/>
  <c r="AU8" i="3"/>
  <c r="AU10" i="3"/>
  <c r="AU11" i="3"/>
  <c r="AU54" i="3"/>
  <c r="AU55" i="3"/>
  <c r="AU53" i="3"/>
  <c r="AU52" i="3"/>
  <c r="AU51" i="3"/>
  <c r="AU50" i="3"/>
  <c r="AU47" i="3"/>
  <c r="AU44" i="3"/>
  <c r="AU43" i="3"/>
  <c r="AU42" i="3"/>
  <c r="AU41" i="3"/>
  <c r="AU38" i="3"/>
  <c r="AU37" i="3"/>
  <c r="AU36" i="3"/>
  <c r="AU35" i="3"/>
  <c r="AU34" i="3"/>
  <c r="AU33" i="3"/>
  <c r="AU30" i="3"/>
  <c r="AU29" i="3"/>
  <c r="AU28" i="3"/>
  <c r="AU27" i="3"/>
  <c r="AU23" i="3"/>
  <c r="AU22" i="3"/>
  <c r="AU17" i="3"/>
  <c r="AU9" i="3"/>
  <c r="AV59" i="3"/>
  <c r="CZ72" i="4" l="1"/>
  <c r="DA35" i="4"/>
  <c r="DA34" i="4"/>
  <c r="DA33" i="4"/>
  <c r="DA32" i="4"/>
  <c r="DA31" i="4"/>
  <c r="DA30" i="4"/>
  <c r="DA45" i="4"/>
  <c r="DA41" i="4"/>
  <c r="DA44" i="4"/>
  <c r="DA43" i="4"/>
  <c r="DA42" i="4"/>
  <c r="DA69" i="4"/>
  <c r="DA68" i="4"/>
  <c r="DA67" i="4"/>
  <c r="DB50" i="4"/>
  <c r="DB52" i="4"/>
  <c r="DB51" i="4"/>
  <c r="CZ47" i="4"/>
  <c r="DA54" i="4"/>
  <c r="DB62" i="4"/>
  <c r="DB61" i="4"/>
  <c r="DB60" i="4"/>
  <c r="DB59" i="4"/>
  <c r="DB58" i="4"/>
  <c r="DB64" i="4" s="1"/>
  <c r="DA62" i="4"/>
  <c r="DA61" i="4"/>
  <c r="DA60" i="4"/>
  <c r="DA59" i="4"/>
  <c r="DA58" i="4"/>
  <c r="DA64" i="4" s="1"/>
  <c r="AS26" i="1"/>
  <c r="AS38" i="1" s="1"/>
  <c r="AS55" i="1" s="1"/>
  <c r="AS56" i="1" s="1"/>
  <c r="AU86" i="3"/>
  <c r="DA26" i="1"/>
  <c r="DC21" i="5"/>
  <c r="DC40" i="5"/>
  <c r="DC22" i="5"/>
  <c r="DC37" i="5"/>
  <c r="DC39" i="5"/>
  <c r="DD39" i="5" s="1"/>
  <c r="DC86" i="3"/>
  <c r="DC73" i="5"/>
  <c r="DD73" i="5" s="1"/>
  <c r="DC41" i="5"/>
  <c r="DC32" i="5"/>
  <c r="DB88" i="3"/>
  <c r="DB26" i="1" s="1"/>
  <c r="DC74" i="5"/>
  <c r="DC38" i="5"/>
  <c r="DD38" i="5" s="1"/>
  <c r="DC45" i="5"/>
  <c r="DD45" i="5" s="1"/>
  <c r="DD98" i="5"/>
  <c r="DC31" i="5"/>
  <c r="DC67" i="5"/>
  <c r="DC42" i="5"/>
  <c r="DC47" i="5"/>
  <c r="DD30" i="5"/>
  <c r="DD44" i="5"/>
  <c r="DC76" i="5"/>
  <c r="DC27" i="5"/>
  <c r="DC35" i="5"/>
  <c r="DD35" i="5" s="1"/>
  <c r="DC36" i="5"/>
  <c r="DD36" i="5" s="1"/>
  <c r="DC29" i="5"/>
  <c r="DD29" i="5" s="1"/>
  <c r="DC24" i="5"/>
  <c r="DC87" i="5"/>
  <c r="DD87" i="5" s="1"/>
  <c r="DC92" i="5"/>
  <c r="DC77" i="5"/>
  <c r="DC66" i="5"/>
  <c r="AT88" i="3"/>
  <c r="DC33" i="5"/>
  <c r="DC34" i="5"/>
  <c r="DC82" i="5"/>
  <c r="DC84" i="5" s="1"/>
  <c r="DC28" i="5"/>
  <c r="S18" i="17"/>
  <c r="CZ32" i="1"/>
  <c r="DA34" i="1"/>
  <c r="DA17" i="1"/>
  <c r="AU61" i="3"/>
  <c r="AU88" i="3" s="1"/>
  <c r="DC61" i="3"/>
  <c r="DA12" i="1"/>
  <c r="S13" i="17"/>
  <c r="N102" i="2"/>
  <c r="O101" i="2"/>
  <c r="DB15" i="1"/>
  <c r="DA16" i="1"/>
  <c r="S17" i="17"/>
  <c r="DA13" i="1"/>
  <c r="S14" i="17"/>
  <c r="DC12" i="3"/>
  <c r="DB102" i="5"/>
  <c r="DD73" i="3"/>
  <c r="DD78" i="3"/>
  <c r="DD71" i="3"/>
  <c r="DD76" i="3"/>
  <c r="DD74" i="3"/>
  <c r="DD54" i="3"/>
  <c r="DD67" i="3"/>
  <c r="DD58" i="3"/>
  <c r="DD35" i="3"/>
  <c r="DD42" i="3"/>
  <c r="DD72" i="3"/>
  <c r="DD66" i="3"/>
  <c r="DD55" i="3"/>
  <c r="DD51" i="3"/>
  <c r="DD33" i="3"/>
  <c r="DD75" i="3"/>
  <c r="DD38" i="3"/>
  <c r="DD82" i="3"/>
  <c r="DD36" i="3"/>
  <c r="DD53" i="3"/>
  <c r="DD22" i="3"/>
  <c r="DD8" i="3"/>
  <c r="DD41" i="3"/>
  <c r="DD44" i="3"/>
  <c r="DD18" i="3"/>
  <c r="DD65" i="3"/>
  <c r="DD59" i="3"/>
  <c r="DD11" i="3"/>
  <c r="DD77" i="3"/>
  <c r="DD47" i="3"/>
  <c r="DD16" i="3"/>
  <c r="DD34" i="3"/>
  <c r="DD23" i="3"/>
  <c r="DD9" i="3"/>
  <c r="DD52" i="3"/>
  <c r="DD37" i="3"/>
  <c r="DD83" i="3"/>
  <c r="DD68" i="3"/>
  <c r="DD29" i="3"/>
  <c r="DD28" i="3"/>
  <c r="DD24" i="3"/>
  <c r="DD15" i="3"/>
  <c r="DD17" i="3"/>
  <c r="DD10" i="3"/>
  <c r="DD64" i="3"/>
  <c r="DD50" i="3"/>
  <c r="DD27" i="3"/>
  <c r="DD43" i="3"/>
  <c r="DD19" i="3"/>
  <c r="DD30" i="3"/>
  <c r="DE5" i="3"/>
  <c r="DD3" i="3"/>
  <c r="AT26" i="1"/>
  <c r="AT38" i="1" s="1"/>
  <c r="AT55" i="1" s="1"/>
  <c r="DB95" i="5"/>
  <c r="DF5" i="1"/>
  <c r="DE42" i="1"/>
  <c r="DE3" i="1"/>
  <c r="DE41" i="1"/>
  <c r="DE48" i="1"/>
  <c r="DB79" i="5"/>
  <c r="DB14" i="1"/>
  <c r="DB69" i="5"/>
  <c r="DC3" i="5"/>
  <c r="DD5" i="5"/>
  <c r="DD23" i="5" s="1"/>
  <c r="DD4" i="4"/>
  <c r="DE6" i="4"/>
  <c r="AU12" i="3"/>
  <c r="AV71" i="3"/>
  <c r="AV72" i="3"/>
  <c r="AV73" i="3"/>
  <c r="AV74" i="3"/>
  <c r="AV75" i="3"/>
  <c r="AV76" i="3"/>
  <c r="AV77" i="3"/>
  <c r="AV78" i="3"/>
  <c r="AV64" i="3"/>
  <c r="AV65" i="3"/>
  <c r="AV66" i="3"/>
  <c r="AV67" i="3"/>
  <c r="AV68" i="3"/>
  <c r="AV58" i="3"/>
  <c r="AV24" i="3"/>
  <c r="AV15" i="3"/>
  <c r="AV16" i="3"/>
  <c r="AV18" i="3"/>
  <c r="AV19" i="3"/>
  <c r="AV8" i="3"/>
  <c r="AV10" i="3"/>
  <c r="AV11" i="3"/>
  <c r="AV54" i="3"/>
  <c r="AV55" i="3"/>
  <c r="AV53" i="3"/>
  <c r="AV52" i="3"/>
  <c r="AV51" i="3"/>
  <c r="AV50" i="3"/>
  <c r="AV47" i="3"/>
  <c r="AV44" i="3"/>
  <c r="AV43" i="3"/>
  <c r="AV42" i="3"/>
  <c r="AV41" i="3"/>
  <c r="AV38" i="3"/>
  <c r="AV37" i="3"/>
  <c r="AV36" i="3"/>
  <c r="AV35" i="3"/>
  <c r="AV34" i="3"/>
  <c r="AV33" i="3"/>
  <c r="AV30" i="3"/>
  <c r="AV29" i="3"/>
  <c r="AV28" i="3"/>
  <c r="AV27" i="3"/>
  <c r="AV23" i="3"/>
  <c r="AV22" i="3"/>
  <c r="AV17" i="3"/>
  <c r="AV9" i="3"/>
  <c r="AW59" i="3"/>
  <c r="DA37" i="4" l="1"/>
  <c r="DA72" i="4"/>
  <c r="DB35" i="4"/>
  <c r="DB34" i="4"/>
  <c r="DB33" i="4"/>
  <c r="DB32" i="4"/>
  <c r="DB31" i="4"/>
  <c r="DB30" i="4"/>
  <c r="DB45" i="4"/>
  <c r="DB41" i="4"/>
  <c r="DB44" i="4"/>
  <c r="DB43" i="4"/>
  <c r="DB42" i="4"/>
  <c r="DB69" i="4"/>
  <c r="DB68" i="4"/>
  <c r="DB67" i="4"/>
  <c r="DB72" i="4" s="1"/>
  <c r="DC50" i="4"/>
  <c r="DC52" i="4"/>
  <c r="DC51" i="4"/>
  <c r="DB54" i="4"/>
  <c r="DA47" i="4"/>
  <c r="AT56" i="1"/>
  <c r="DE87" i="5"/>
  <c r="DD32" i="5"/>
  <c r="DE32" i="5" s="1"/>
  <c r="DD100" i="5"/>
  <c r="DE100" i="5" s="1"/>
  <c r="DD24" i="5"/>
  <c r="DD25" i="5"/>
  <c r="DD41" i="5"/>
  <c r="DD66" i="5"/>
  <c r="DD93" i="5"/>
  <c r="DE93" i="5" s="1"/>
  <c r="DD74" i="5"/>
  <c r="DE74" i="5" s="1"/>
  <c r="DD37" i="5"/>
  <c r="DE37" i="5" s="1"/>
  <c r="DE29" i="5"/>
  <c r="DD86" i="3"/>
  <c r="DD77" i="5"/>
  <c r="DD26" i="5"/>
  <c r="DD22" i="5"/>
  <c r="DE98" i="5"/>
  <c r="DE36" i="5"/>
  <c r="DC88" i="3"/>
  <c r="AV86" i="3"/>
  <c r="S38" i="17"/>
  <c r="DD28" i="5"/>
  <c r="DD46" i="5"/>
  <c r="DD47" i="5"/>
  <c r="DD40" i="5"/>
  <c r="DE40" i="5" s="1"/>
  <c r="DD82" i="5"/>
  <c r="DE82" i="5" s="1"/>
  <c r="DD92" i="5"/>
  <c r="DE92" i="5" s="1"/>
  <c r="DD99" i="5"/>
  <c r="DD42" i="5"/>
  <c r="DD21" i="5"/>
  <c r="DD34" i="5"/>
  <c r="DD49" i="5"/>
  <c r="DD27" i="5"/>
  <c r="DD67" i="5"/>
  <c r="DD75" i="5"/>
  <c r="DE75" i="5" s="1"/>
  <c r="DD48" i="5"/>
  <c r="DE48" i="5" s="1"/>
  <c r="DD76" i="5"/>
  <c r="DE76" i="5" s="1"/>
  <c r="DD31" i="5"/>
  <c r="DD43" i="5"/>
  <c r="DC89" i="5"/>
  <c r="DD33" i="5"/>
  <c r="DA36" i="1"/>
  <c r="CZ36" i="1"/>
  <c r="DB34" i="1"/>
  <c r="AV61" i="3"/>
  <c r="DD61" i="3"/>
  <c r="DA31" i="1"/>
  <c r="DB33" i="1"/>
  <c r="DA33" i="1"/>
  <c r="S37" i="17"/>
  <c r="CZ31" i="1"/>
  <c r="DB12" i="1"/>
  <c r="N103" i="2"/>
  <c r="O102" i="2"/>
  <c r="DB16" i="1"/>
  <c r="DB13" i="1"/>
  <c r="DD12" i="3"/>
  <c r="AU26" i="1"/>
  <c r="AU38" i="1" s="1"/>
  <c r="AU55" i="1" s="1"/>
  <c r="DB17" i="1"/>
  <c r="DC102" i="5"/>
  <c r="DE83" i="3"/>
  <c r="DE82" i="3"/>
  <c r="DE78" i="3"/>
  <c r="DE77" i="3"/>
  <c r="DE76" i="3"/>
  <c r="DE75" i="3"/>
  <c r="DE74" i="3"/>
  <c r="DE73" i="3"/>
  <c r="DE72" i="3"/>
  <c r="DE71" i="3"/>
  <c r="DE68" i="3"/>
  <c r="DE67" i="3"/>
  <c r="DE66" i="3"/>
  <c r="DE65" i="3"/>
  <c r="DE64" i="3"/>
  <c r="DE59" i="3"/>
  <c r="DE58" i="3"/>
  <c r="DE55" i="3"/>
  <c r="DE54" i="3"/>
  <c r="DE53" i="3"/>
  <c r="DE52" i="3"/>
  <c r="DE42" i="3"/>
  <c r="DE51" i="3"/>
  <c r="DE33" i="3"/>
  <c r="DE38" i="3"/>
  <c r="DE47" i="3"/>
  <c r="DE43" i="3"/>
  <c r="DE41" i="3"/>
  <c r="DE36" i="3"/>
  <c r="DE44" i="3"/>
  <c r="DE18" i="3"/>
  <c r="DE11" i="3"/>
  <c r="DE16" i="3"/>
  <c r="DE34" i="3"/>
  <c r="DE23" i="3"/>
  <c r="DE9" i="3"/>
  <c r="DE37" i="3"/>
  <c r="DE19" i="3"/>
  <c r="DE22" i="3"/>
  <c r="DE30" i="3"/>
  <c r="DE28" i="3"/>
  <c r="DE24" i="3"/>
  <c r="DE50" i="3"/>
  <c r="DE15" i="3"/>
  <c r="DE27" i="3"/>
  <c r="DE29" i="3"/>
  <c r="DE35" i="3"/>
  <c r="DE8" i="3"/>
  <c r="DE17" i="3"/>
  <c r="DE10" i="3"/>
  <c r="DF5" i="3"/>
  <c r="DE3" i="3"/>
  <c r="DC95" i="5"/>
  <c r="DG5" i="1"/>
  <c r="DF42" i="1"/>
  <c r="DF3" i="1"/>
  <c r="DF41" i="1"/>
  <c r="DF48" i="1"/>
  <c r="DD89" i="5"/>
  <c r="DC14" i="1"/>
  <c r="DC79" i="5"/>
  <c r="DC69" i="5"/>
  <c r="DE5" i="5"/>
  <c r="DE23" i="5" s="1"/>
  <c r="DD3" i="5"/>
  <c r="DF6" i="4"/>
  <c r="DE4" i="4"/>
  <c r="AV12" i="3"/>
  <c r="AW82" i="3"/>
  <c r="AW83" i="3"/>
  <c r="AW71" i="3"/>
  <c r="AW72" i="3"/>
  <c r="AW73" i="3"/>
  <c r="AW74" i="3"/>
  <c r="AW75" i="3"/>
  <c r="AW76" i="3"/>
  <c r="AW77" i="3"/>
  <c r="AW78" i="3"/>
  <c r="AW64" i="3"/>
  <c r="AW65" i="3"/>
  <c r="AW66" i="3"/>
  <c r="AW67" i="3"/>
  <c r="AW68" i="3"/>
  <c r="AW58" i="3"/>
  <c r="AW24" i="3"/>
  <c r="AW15" i="3"/>
  <c r="AW16" i="3"/>
  <c r="AW18" i="3"/>
  <c r="AW19" i="3"/>
  <c r="AW8" i="3"/>
  <c r="AW10" i="3"/>
  <c r="AW11" i="3"/>
  <c r="AW54" i="3"/>
  <c r="AW55" i="3"/>
  <c r="AW53" i="3"/>
  <c r="AW52" i="3"/>
  <c r="AW51" i="3"/>
  <c r="AW50" i="3"/>
  <c r="AW47" i="3"/>
  <c r="AW44" i="3"/>
  <c r="AW43" i="3"/>
  <c r="AW42" i="3"/>
  <c r="AW41" i="3"/>
  <c r="AW38" i="3"/>
  <c r="AW37" i="3"/>
  <c r="AW36" i="3"/>
  <c r="AW35" i="3"/>
  <c r="AW34" i="3"/>
  <c r="AW33" i="3"/>
  <c r="AW30" i="3"/>
  <c r="AW29" i="3"/>
  <c r="AW28" i="3"/>
  <c r="AW27" i="3"/>
  <c r="AW23" i="3"/>
  <c r="AW22" i="3"/>
  <c r="AW17" i="3"/>
  <c r="AW9" i="3"/>
  <c r="AX59" i="3"/>
  <c r="DB37" i="4" l="1"/>
  <c r="DC35" i="4"/>
  <c r="DC34" i="4"/>
  <c r="DC33" i="4"/>
  <c r="DC32" i="4"/>
  <c r="DC31" i="4"/>
  <c r="DC30" i="4"/>
  <c r="DC45" i="4"/>
  <c r="DC41" i="4"/>
  <c r="DC44" i="4"/>
  <c r="DC43" i="4"/>
  <c r="DC42" i="4"/>
  <c r="DC69" i="4"/>
  <c r="DC68" i="4"/>
  <c r="DC67" i="4"/>
  <c r="DC54" i="4"/>
  <c r="DC33" i="1" s="1"/>
  <c r="DB47" i="4"/>
  <c r="DB32" i="1" s="1"/>
  <c r="DD62" i="4"/>
  <c r="DD61" i="4"/>
  <c r="DD60" i="4"/>
  <c r="DD59" i="4"/>
  <c r="DD58" i="4"/>
  <c r="DD64" i="4" s="1"/>
  <c r="DC62" i="4"/>
  <c r="DC61" i="4"/>
  <c r="DC60" i="4"/>
  <c r="DC59" i="4"/>
  <c r="DC58" i="4"/>
  <c r="DC64" i="4" s="1"/>
  <c r="AU56" i="1"/>
  <c r="DC15" i="1"/>
  <c r="DC34" i="1"/>
  <c r="DE42" i="5"/>
  <c r="DF42" i="5" s="1"/>
  <c r="DE39" i="5"/>
  <c r="DF39" i="5" s="1"/>
  <c r="DE38" i="5"/>
  <c r="DE31" i="5"/>
  <c r="DE99" i="5"/>
  <c r="DE35" i="5"/>
  <c r="DE45" i="5"/>
  <c r="DE24" i="5"/>
  <c r="DF37" i="5"/>
  <c r="DF74" i="5"/>
  <c r="DE67" i="5"/>
  <c r="DE47" i="5"/>
  <c r="DE22" i="5"/>
  <c r="DE66" i="5"/>
  <c r="AW86" i="3"/>
  <c r="DE27" i="5"/>
  <c r="DE46" i="5"/>
  <c r="DE30" i="5"/>
  <c r="DE73" i="5"/>
  <c r="DE33" i="5"/>
  <c r="DE49" i="5"/>
  <c r="DF49" i="5" s="1"/>
  <c r="DE26" i="5"/>
  <c r="DE44" i="5"/>
  <c r="DD84" i="5"/>
  <c r="DE34" i="5"/>
  <c r="DE28" i="5"/>
  <c r="DC26" i="1"/>
  <c r="DE21" i="5"/>
  <c r="DF21" i="5" s="1"/>
  <c r="DE77" i="5"/>
  <c r="DE41" i="5"/>
  <c r="DF41" i="5" s="1"/>
  <c r="DE86" i="3"/>
  <c r="S40" i="17"/>
  <c r="DE43" i="5"/>
  <c r="AV88" i="3"/>
  <c r="DD88" i="3"/>
  <c r="DE25" i="5"/>
  <c r="S35" i="17"/>
  <c r="DB36" i="1"/>
  <c r="DD15" i="1"/>
  <c r="AW61" i="3"/>
  <c r="DE61" i="3"/>
  <c r="DD26" i="1"/>
  <c r="DC13" i="1"/>
  <c r="DA32" i="1"/>
  <c r="S36" i="17"/>
  <c r="DC16" i="1"/>
  <c r="DC12" i="1"/>
  <c r="DB31" i="1"/>
  <c r="N104" i="2"/>
  <c r="O103" i="2"/>
  <c r="DF78" i="3"/>
  <c r="DF71" i="3"/>
  <c r="DF76" i="3"/>
  <c r="DF83" i="3"/>
  <c r="DF82" i="3"/>
  <c r="DF65" i="3"/>
  <c r="DF51" i="3"/>
  <c r="DF33" i="3"/>
  <c r="DF72" i="3"/>
  <c r="DF66" i="3"/>
  <c r="DF55" i="3"/>
  <c r="DF38" i="3"/>
  <c r="DF75" i="3"/>
  <c r="DF47" i="3"/>
  <c r="DF36" i="3"/>
  <c r="DF34" i="3"/>
  <c r="DF44" i="3"/>
  <c r="DF18" i="3"/>
  <c r="DF11" i="3"/>
  <c r="DF59" i="3"/>
  <c r="DF16" i="3"/>
  <c r="DF77" i="3"/>
  <c r="DF74" i="3"/>
  <c r="DF23" i="3"/>
  <c r="DF9" i="3"/>
  <c r="DF37" i="3"/>
  <c r="DF52" i="3"/>
  <c r="DF42" i="3"/>
  <c r="DF19" i="3"/>
  <c r="DF68" i="3"/>
  <c r="DF67" i="3"/>
  <c r="DF54" i="3"/>
  <c r="DF73" i="3"/>
  <c r="DF28" i="3"/>
  <c r="DF24" i="3"/>
  <c r="DF58" i="3"/>
  <c r="DF64" i="3"/>
  <c r="DF53" i="3"/>
  <c r="DF50" i="3"/>
  <c r="DF27" i="3"/>
  <c r="DF35" i="3"/>
  <c r="DF30" i="3"/>
  <c r="DF22" i="3"/>
  <c r="DF15" i="3"/>
  <c r="DF8" i="3"/>
  <c r="DF43" i="3"/>
  <c r="DF17" i="3"/>
  <c r="DF10" i="3"/>
  <c r="DF29" i="3"/>
  <c r="DF41" i="3"/>
  <c r="DG5" i="3"/>
  <c r="DF3" i="3"/>
  <c r="DE12" i="3"/>
  <c r="DD102" i="5"/>
  <c r="DC17" i="1"/>
  <c r="AV26" i="1"/>
  <c r="AV38" i="1" s="1"/>
  <c r="AV55" i="1" s="1"/>
  <c r="DD79" i="5"/>
  <c r="DD95" i="5"/>
  <c r="DH5" i="1"/>
  <c r="DG41" i="1"/>
  <c r="DG3" i="1"/>
  <c r="DG42" i="1"/>
  <c r="DG48" i="1"/>
  <c r="DE84" i="5"/>
  <c r="DE89" i="5"/>
  <c r="DD69" i="5"/>
  <c r="DE3" i="5"/>
  <c r="DF5" i="5"/>
  <c r="DF92" i="5" s="1"/>
  <c r="DG6" i="4"/>
  <c r="DF4" i="4"/>
  <c r="AW12" i="3"/>
  <c r="AX82" i="3"/>
  <c r="AX83" i="3"/>
  <c r="AX71" i="3"/>
  <c r="AX72" i="3"/>
  <c r="AX73" i="3"/>
  <c r="AX74" i="3"/>
  <c r="AX75" i="3"/>
  <c r="AX76" i="3"/>
  <c r="AX77" i="3"/>
  <c r="AX78" i="3"/>
  <c r="AX64" i="3"/>
  <c r="AX65" i="3"/>
  <c r="AX66" i="3"/>
  <c r="AX67" i="3"/>
  <c r="AX68" i="3"/>
  <c r="AX58" i="3"/>
  <c r="AX24" i="3"/>
  <c r="AX15" i="3"/>
  <c r="AX16" i="3"/>
  <c r="AX18" i="3"/>
  <c r="AX19" i="3"/>
  <c r="AX8" i="3"/>
  <c r="AX10" i="3"/>
  <c r="AX11" i="3"/>
  <c r="AX54" i="3"/>
  <c r="AX55" i="3"/>
  <c r="AX53" i="3"/>
  <c r="AX52" i="3"/>
  <c r="AX51" i="3"/>
  <c r="AX50" i="3"/>
  <c r="AX47" i="3"/>
  <c r="AX44" i="3"/>
  <c r="AX43" i="3"/>
  <c r="AX42" i="3"/>
  <c r="AX41" i="3"/>
  <c r="AX38" i="3"/>
  <c r="AX37" i="3"/>
  <c r="AX36" i="3"/>
  <c r="AX35" i="3"/>
  <c r="AX34" i="3"/>
  <c r="AX33" i="3"/>
  <c r="AX30" i="3"/>
  <c r="AX29" i="3"/>
  <c r="AX28" i="3"/>
  <c r="AX27" i="3"/>
  <c r="AX23" i="3"/>
  <c r="AX22" i="3"/>
  <c r="AX17" i="3"/>
  <c r="AX9" i="3"/>
  <c r="AY59" i="3"/>
  <c r="AV56" i="1" l="1"/>
  <c r="DC37" i="4"/>
  <c r="DC72" i="4"/>
  <c r="DD35" i="4"/>
  <c r="DD34" i="4"/>
  <c r="DD33" i="4"/>
  <c r="DD32" i="4"/>
  <c r="DD31" i="4"/>
  <c r="DD30" i="4"/>
  <c r="DE50" i="4"/>
  <c r="DE52" i="4"/>
  <c r="DE51" i="4"/>
  <c r="DD69" i="4"/>
  <c r="DD68" i="4"/>
  <c r="DD67" i="4"/>
  <c r="DD45" i="4"/>
  <c r="DD41" i="4"/>
  <c r="DD44" i="4"/>
  <c r="DD43" i="4"/>
  <c r="DD42" i="4"/>
  <c r="DD14" i="1"/>
  <c r="DD50" i="4"/>
  <c r="DD52" i="4"/>
  <c r="DD51" i="4"/>
  <c r="DC47" i="4"/>
  <c r="DC32" i="1" s="1"/>
  <c r="DE62" i="4"/>
  <c r="DE61" i="4"/>
  <c r="DE60" i="4"/>
  <c r="DE59" i="4"/>
  <c r="DE58" i="4"/>
  <c r="DE64" i="4" s="1"/>
  <c r="DF44" i="5"/>
  <c r="DF46" i="5"/>
  <c r="DF67" i="5"/>
  <c r="AX86" i="3"/>
  <c r="DF77" i="5"/>
  <c r="DF26" i="5"/>
  <c r="DF27" i="5"/>
  <c r="DF38" i="5"/>
  <c r="DF25" i="5"/>
  <c r="DF82" i="5"/>
  <c r="DF84" i="5" s="1"/>
  <c r="DF33" i="5"/>
  <c r="DF98" i="5"/>
  <c r="DF29" i="5"/>
  <c r="DF86" i="3"/>
  <c r="DF87" i="5"/>
  <c r="DF24" i="5"/>
  <c r="DF36" i="5"/>
  <c r="AW88" i="3"/>
  <c r="AW26" i="1" s="1"/>
  <c r="AW38" i="1" s="1"/>
  <c r="AW55" i="1" s="1"/>
  <c r="AW56" i="1" s="1"/>
  <c r="DF28" i="5"/>
  <c r="DF75" i="5"/>
  <c r="DF48" i="5"/>
  <c r="DF45" i="5"/>
  <c r="DF34" i="5"/>
  <c r="DF32" i="5"/>
  <c r="DF76" i="5"/>
  <c r="DF35" i="5"/>
  <c r="DF43" i="5"/>
  <c r="DF93" i="5"/>
  <c r="DF99" i="5"/>
  <c r="DF40" i="5"/>
  <c r="DF73" i="5"/>
  <c r="DF66" i="5"/>
  <c r="DF31" i="5"/>
  <c r="DE88" i="3"/>
  <c r="DE26" i="1" s="1"/>
  <c r="DF30" i="5"/>
  <c r="DF22" i="5"/>
  <c r="DF23" i="5"/>
  <c r="DF100" i="5"/>
  <c r="DF47" i="5"/>
  <c r="DD34" i="1"/>
  <c r="DC36" i="1"/>
  <c r="DF61" i="3"/>
  <c r="AX61" i="3"/>
  <c r="DD13" i="1"/>
  <c r="DC31" i="1"/>
  <c r="DD16" i="1"/>
  <c r="DD12" i="1"/>
  <c r="N105" i="2"/>
  <c r="O104" i="2"/>
  <c r="DE15" i="1"/>
  <c r="DF12" i="3"/>
  <c r="DD17" i="1"/>
  <c r="DE102" i="5"/>
  <c r="DG83" i="3"/>
  <c r="DG71" i="3"/>
  <c r="DG76" i="3"/>
  <c r="DG74" i="3"/>
  <c r="DG72" i="3"/>
  <c r="DG52" i="3"/>
  <c r="DG66" i="3"/>
  <c r="DG55" i="3"/>
  <c r="DG38" i="3"/>
  <c r="DG75" i="3"/>
  <c r="DG47" i="3"/>
  <c r="DG78" i="3"/>
  <c r="DG36" i="3"/>
  <c r="DG65" i="3"/>
  <c r="DG54" i="3"/>
  <c r="DG43" i="3"/>
  <c r="DG82" i="3"/>
  <c r="DG68" i="3"/>
  <c r="DG64" i="3"/>
  <c r="DG53" i="3"/>
  <c r="DG41" i="3"/>
  <c r="DG11" i="3"/>
  <c r="DG10" i="3"/>
  <c r="DG9" i="3"/>
  <c r="DG8" i="3"/>
  <c r="DG51" i="3"/>
  <c r="DG59" i="3"/>
  <c r="DG33" i="3"/>
  <c r="DG16" i="3"/>
  <c r="DG77" i="3"/>
  <c r="DG23" i="3"/>
  <c r="DG37" i="3"/>
  <c r="DG34" i="3"/>
  <c r="DG42" i="3"/>
  <c r="DG19" i="3"/>
  <c r="DG67" i="3"/>
  <c r="DG73" i="3"/>
  <c r="DG50" i="3"/>
  <c r="DG28" i="3"/>
  <c r="DG27" i="3"/>
  <c r="DG17" i="3"/>
  <c r="DG58" i="3"/>
  <c r="DG35" i="3"/>
  <c r="DG29" i="3"/>
  <c r="DG15" i="3"/>
  <c r="DG18" i="3"/>
  <c r="DG24" i="3"/>
  <c r="DG44" i="3"/>
  <c r="DG30" i="3"/>
  <c r="DG22" i="3"/>
  <c r="DG3" i="3"/>
  <c r="DH5" i="3"/>
  <c r="DE79" i="5"/>
  <c r="DE95" i="5"/>
  <c r="DI5" i="1"/>
  <c r="DH41" i="1"/>
  <c r="DH3" i="1"/>
  <c r="DH42" i="1"/>
  <c r="DH48" i="1"/>
  <c r="DF89" i="5"/>
  <c r="DE69" i="5"/>
  <c r="DE14" i="1"/>
  <c r="DF3" i="5"/>
  <c r="DG5" i="5"/>
  <c r="DG42" i="5" s="1"/>
  <c r="DH6" i="4"/>
  <c r="DG4" i="4"/>
  <c r="AX12" i="3"/>
  <c r="AY82" i="3"/>
  <c r="AY83" i="3"/>
  <c r="AY71" i="3"/>
  <c r="AY72" i="3"/>
  <c r="AY73" i="3"/>
  <c r="AY74" i="3"/>
  <c r="AY75" i="3"/>
  <c r="AY76" i="3"/>
  <c r="AY77" i="3"/>
  <c r="AY78" i="3"/>
  <c r="AY64" i="3"/>
  <c r="AY65" i="3"/>
  <c r="AY66" i="3"/>
  <c r="AY67" i="3"/>
  <c r="AY68" i="3"/>
  <c r="AY58" i="3"/>
  <c r="AY24" i="3"/>
  <c r="AY15" i="3"/>
  <c r="AY16" i="3"/>
  <c r="AY18" i="3"/>
  <c r="AY19" i="3"/>
  <c r="AY8" i="3"/>
  <c r="AY10" i="3"/>
  <c r="AY11" i="3"/>
  <c r="AY54" i="3"/>
  <c r="AY55" i="3"/>
  <c r="AY53" i="3"/>
  <c r="AY52" i="3"/>
  <c r="AY51" i="3"/>
  <c r="AY50" i="3"/>
  <c r="AY47" i="3"/>
  <c r="AY44" i="3"/>
  <c r="AY43" i="3"/>
  <c r="AY42" i="3"/>
  <c r="AY41" i="3"/>
  <c r="AY37" i="3"/>
  <c r="AY36" i="3"/>
  <c r="AY35" i="3"/>
  <c r="AY34" i="3"/>
  <c r="AY33" i="3"/>
  <c r="AY30" i="3"/>
  <c r="AY29" i="3"/>
  <c r="AY28" i="3"/>
  <c r="AY27" i="3"/>
  <c r="AY23" i="3"/>
  <c r="AY22" i="3"/>
  <c r="AY17" i="3"/>
  <c r="AY9" i="3"/>
  <c r="AZ59" i="3"/>
  <c r="DD37" i="4" l="1"/>
  <c r="DD72" i="4"/>
  <c r="DE35" i="4"/>
  <c r="DE34" i="4"/>
  <c r="DE33" i="4"/>
  <c r="DE32" i="4"/>
  <c r="DE31" i="4"/>
  <c r="DE30" i="4"/>
  <c r="DE37" i="4" s="1"/>
  <c r="DE69" i="4"/>
  <c r="DE68" i="4"/>
  <c r="DE67" i="4"/>
  <c r="DE72" i="4" s="1"/>
  <c r="DE45" i="4"/>
  <c r="DE41" i="4"/>
  <c r="DE44" i="4"/>
  <c r="DE43" i="4"/>
  <c r="DE42" i="4"/>
  <c r="DF50" i="4"/>
  <c r="DF52" i="4"/>
  <c r="DF51" i="4"/>
  <c r="DD54" i="4"/>
  <c r="DD33" i="1" s="1"/>
  <c r="DD47" i="4"/>
  <c r="DD32" i="1" s="1"/>
  <c r="DE54" i="4"/>
  <c r="DE33" i="1" s="1"/>
  <c r="DF62" i="4"/>
  <c r="DF61" i="4"/>
  <c r="DF60" i="4"/>
  <c r="DF59" i="4"/>
  <c r="DF58" i="4"/>
  <c r="DF64" i="4" s="1"/>
  <c r="AY86" i="3"/>
  <c r="DG39" i="5"/>
  <c r="DG45" i="5"/>
  <c r="DG49" i="5"/>
  <c r="DG27" i="5"/>
  <c r="DG23" i="5"/>
  <c r="DG48" i="5"/>
  <c r="DG26" i="5"/>
  <c r="DG77" i="5"/>
  <c r="DG86" i="3"/>
  <c r="DG22" i="5"/>
  <c r="DG43" i="5"/>
  <c r="DG28" i="5"/>
  <c r="DG29" i="5"/>
  <c r="AX88" i="3"/>
  <c r="AX26" i="1" s="1"/>
  <c r="AX38" i="1" s="1"/>
  <c r="AX55" i="1" s="1"/>
  <c r="AX56" i="1" s="1"/>
  <c r="DG30" i="5"/>
  <c r="DG37" i="5"/>
  <c r="DH37" i="5" s="1"/>
  <c r="DG98" i="5"/>
  <c r="DG33" i="5"/>
  <c r="DG67" i="5"/>
  <c r="DG35" i="5"/>
  <c r="DG36" i="5"/>
  <c r="DG82" i="5"/>
  <c r="DG46" i="5"/>
  <c r="DG93" i="5"/>
  <c r="DH93" i="5" s="1"/>
  <c r="DG31" i="5"/>
  <c r="DH31" i="5" s="1"/>
  <c r="DG76" i="5"/>
  <c r="DG24" i="5"/>
  <c r="DG25" i="5"/>
  <c r="DG44" i="5"/>
  <c r="DG75" i="5"/>
  <c r="DG47" i="5"/>
  <c r="DG66" i="5"/>
  <c r="DG32" i="5"/>
  <c r="DG74" i="5"/>
  <c r="DG41" i="5"/>
  <c r="DG12" i="3"/>
  <c r="DG73" i="5"/>
  <c r="DG34" i="5"/>
  <c r="DG87" i="5"/>
  <c r="DG89" i="5" s="1"/>
  <c r="DG21" i="5"/>
  <c r="DG92" i="5"/>
  <c r="DG100" i="5"/>
  <c r="DG40" i="5"/>
  <c r="DG38" i="5"/>
  <c r="DH38" i="5" s="1"/>
  <c r="DG99" i="5"/>
  <c r="DF88" i="3"/>
  <c r="DD36" i="1"/>
  <c r="DF95" i="5"/>
  <c r="DF102" i="5"/>
  <c r="DE34" i="1"/>
  <c r="DF15" i="1"/>
  <c r="AY61" i="3"/>
  <c r="DG61" i="3"/>
  <c r="DF26" i="1"/>
  <c r="DE16" i="1"/>
  <c r="DD31" i="1"/>
  <c r="DE13" i="1"/>
  <c r="DE12" i="1"/>
  <c r="N106" i="2"/>
  <c r="O105" i="2"/>
  <c r="DH83" i="3"/>
  <c r="DH82" i="3"/>
  <c r="DH76" i="3"/>
  <c r="DH74" i="3"/>
  <c r="DH77" i="3"/>
  <c r="DH59" i="3"/>
  <c r="DH75" i="3"/>
  <c r="DH72" i="3"/>
  <c r="DH47" i="3"/>
  <c r="DH78" i="3"/>
  <c r="DH36" i="3"/>
  <c r="DH65" i="3"/>
  <c r="DH54" i="3"/>
  <c r="DH43" i="3"/>
  <c r="DH34" i="3"/>
  <c r="DH68" i="3"/>
  <c r="DH73" i="3"/>
  <c r="DH50" i="3"/>
  <c r="DH33" i="3"/>
  <c r="DH16" i="3"/>
  <c r="DH11" i="3"/>
  <c r="DH55" i="3"/>
  <c r="DH23" i="3"/>
  <c r="DH37" i="3"/>
  <c r="DH9" i="3"/>
  <c r="DH42" i="3"/>
  <c r="DH19" i="3"/>
  <c r="DH71" i="3"/>
  <c r="DH67" i="3"/>
  <c r="DH52" i="3"/>
  <c r="DH28" i="3"/>
  <c r="DH27" i="3"/>
  <c r="DH17" i="3"/>
  <c r="DH29" i="3"/>
  <c r="DH24" i="3"/>
  <c r="DH64" i="3"/>
  <c r="DH66" i="3"/>
  <c r="DH53" i="3"/>
  <c r="DH35" i="3"/>
  <c r="DH18" i="3"/>
  <c r="DH38" i="3"/>
  <c r="DH51" i="3"/>
  <c r="DH15" i="3"/>
  <c r="DH22" i="3"/>
  <c r="DH8" i="3"/>
  <c r="DH10" i="3"/>
  <c r="DH44" i="3"/>
  <c r="DH30" i="3"/>
  <c r="DH41" i="3"/>
  <c r="DH58" i="3"/>
  <c r="DI5" i="3"/>
  <c r="DH3" i="3"/>
  <c r="DF17" i="1"/>
  <c r="DE17" i="1"/>
  <c r="DJ5" i="1"/>
  <c r="DI41" i="1"/>
  <c r="DI42" i="1"/>
  <c r="DI3" i="1"/>
  <c r="DI48" i="1"/>
  <c r="DF69" i="5"/>
  <c r="DF79" i="5"/>
  <c r="DF14" i="1"/>
  <c r="DH5" i="5"/>
  <c r="DH42" i="5" s="1"/>
  <c r="DG3" i="5"/>
  <c r="DI6" i="4"/>
  <c r="DH4" i="4"/>
  <c r="AY12" i="3"/>
  <c r="AZ82" i="3"/>
  <c r="AZ83" i="3"/>
  <c r="AZ71" i="3"/>
  <c r="AZ72" i="3"/>
  <c r="AZ73" i="3"/>
  <c r="AZ74" i="3"/>
  <c r="AZ75" i="3"/>
  <c r="AZ76" i="3"/>
  <c r="AZ77" i="3"/>
  <c r="AZ78" i="3"/>
  <c r="AZ64" i="3"/>
  <c r="AZ65" i="3"/>
  <c r="AZ66" i="3"/>
  <c r="AZ67" i="3"/>
  <c r="AZ68" i="3"/>
  <c r="AZ58" i="3"/>
  <c r="AZ24" i="3"/>
  <c r="AZ15" i="3"/>
  <c r="AZ16" i="3"/>
  <c r="AZ18" i="3"/>
  <c r="AZ19" i="3"/>
  <c r="AZ8" i="3"/>
  <c r="AZ10" i="3"/>
  <c r="AZ11" i="3"/>
  <c r="AZ54" i="3"/>
  <c r="AZ55" i="3"/>
  <c r="AZ53" i="3"/>
  <c r="AZ52" i="3"/>
  <c r="AZ51" i="3"/>
  <c r="AZ50" i="3"/>
  <c r="AZ47" i="3"/>
  <c r="AZ44" i="3"/>
  <c r="AZ43" i="3"/>
  <c r="AZ42" i="3"/>
  <c r="AZ41" i="3"/>
  <c r="AZ38" i="3"/>
  <c r="AZ37" i="3"/>
  <c r="AZ36" i="3"/>
  <c r="AZ35" i="3"/>
  <c r="AZ34" i="3"/>
  <c r="AZ33" i="3"/>
  <c r="AZ30" i="3"/>
  <c r="AZ29" i="3"/>
  <c r="AZ28" i="3"/>
  <c r="AZ27" i="3"/>
  <c r="AZ23" i="3"/>
  <c r="AZ22" i="3"/>
  <c r="AZ17" i="3"/>
  <c r="AZ9" i="3"/>
  <c r="BA59" i="3"/>
  <c r="DF45" i="4" l="1"/>
  <c r="DF41" i="4"/>
  <c r="DF44" i="4"/>
  <c r="DF43" i="4"/>
  <c r="DF42" i="4"/>
  <c r="DF35" i="4"/>
  <c r="DF34" i="4"/>
  <c r="DF33" i="4"/>
  <c r="DF32" i="4"/>
  <c r="DF31" i="4"/>
  <c r="DF30" i="4"/>
  <c r="DF37" i="4" s="1"/>
  <c r="DF69" i="4"/>
  <c r="DF68" i="4"/>
  <c r="DF67" i="4"/>
  <c r="DF54" i="4"/>
  <c r="DE47" i="4"/>
  <c r="DG62" i="4"/>
  <c r="DG61" i="4"/>
  <c r="DG60" i="4"/>
  <c r="DG59" i="4"/>
  <c r="DG58" i="4"/>
  <c r="DG64" i="4" s="1"/>
  <c r="DH86" i="3"/>
  <c r="AY88" i="3"/>
  <c r="DH99" i="5"/>
  <c r="DH24" i="5"/>
  <c r="DH76" i="5"/>
  <c r="DI76" i="5" s="1"/>
  <c r="DH98" i="5"/>
  <c r="DI98" i="5" s="1"/>
  <c r="DH48" i="5"/>
  <c r="DI48" i="5" s="1"/>
  <c r="DH27" i="5"/>
  <c r="DH100" i="5"/>
  <c r="DH82" i="5"/>
  <c r="DH29" i="5"/>
  <c r="DH49" i="5"/>
  <c r="DH40" i="5"/>
  <c r="DH46" i="5"/>
  <c r="DH32" i="5"/>
  <c r="DI32" i="5" s="1"/>
  <c r="DH36" i="5"/>
  <c r="DI36" i="5" s="1"/>
  <c r="DH28" i="5"/>
  <c r="DI28" i="5" s="1"/>
  <c r="DH45" i="5"/>
  <c r="DH41" i="5"/>
  <c r="DH74" i="5"/>
  <c r="DG84" i="5"/>
  <c r="DH92" i="5"/>
  <c r="DH66" i="5"/>
  <c r="DH35" i="5"/>
  <c r="DH43" i="5"/>
  <c r="DH21" i="5"/>
  <c r="DH47" i="5"/>
  <c r="DH22" i="5"/>
  <c r="DH39" i="5"/>
  <c r="DH87" i="5"/>
  <c r="DH75" i="5"/>
  <c r="DH67" i="5"/>
  <c r="DG88" i="3"/>
  <c r="DG26" i="1" s="1"/>
  <c r="DI31" i="5"/>
  <c r="DH30" i="5"/>
  <c r="DH34" i="5"/>
  <c r="DH44" i="5"/>
  <c r="DH33" i="5"/>
  <c r="DH77" i="5"/>
  <c r="DH23" i="5"/>
  <c r="AZ86" i="3"/>
  <c r="DH73" i="5"/>
  <c r="DI73" i="5" s="1"/>
  <c r="DH25" i="5"/>
  <c r="DI25" i="5" s="1"/>
  <c r="DH26" i="5"/>
  <c r="DF16" i="1"/>
  <c r="DE36" i="1"/>
  <c r="DF34" i="1"/>
  <c r="AZ61" i="3"/>
  <c r="DH61" i="3"/>
  <c r="DH88" i="3" s="1"/>
  <c r="DH26" i="1" s="1"/>
  <c r="AY26" i="1"/>
  <c r="AY38" i="1" s="1"/>
  <c r="AY55" i="1" s="1"/>
  <c r="AY56" i="1" s="1"/>
  <c r="DE32" i="1"/>
  <c r="DF13" i="1"/>
  <c r="DE31" i="1"/>
  <c r="DF12" i="1"/>
  <c r="DF33" i="1"/>
  <c r="N107" i="2"/>
  <c r="O106" i="2"/>
  <c r="DG15" i="1"/>
  <c r="DI83" i="3"/>
  <c r="DI74" i="3"/>
  <c r="DI82" i="3"/>
  <c r="DI72" i="3"/>
  <c r="DI68" i="3"/>
  <c r="DI78" i="3"/>
  <c r="DI36" i="3"/>
  <c r="DI65" i="3"/>
  <c r="DI54" i="3"/>
  <c r="DI43" i="3"/>
  <c r="DI34" i="3"/>
  <c r="DI64" i="3"/>
  <c r="DI53" i="3"/>
  <c r="DI41" i="3"/>
  <c r="DI73" i="3"/>
  <c r="DI76" i="3"/>
  <c r="DI37" i="3"/>
  <c r="DI30" i="3"/>
  <c r="DI29" i="3"/>
  <c r="DI28" i="3"/>
  <c r="DI27" i="3"/>
  <c r="DI24" i="3"/>
  <c r="DI23" i="3"/>
  <c r="DI22" i="3"/>
  <c r="DI19" i="3"/>
  <c r="DI18" i="3"/>
  <c r="DI17" i="3"/>
  <c r="DI16" i="3"/>
  <c r="DI15" i="3"/>
  <c r="DI59" i="3"/>
  <c r="DI55" i="3"/>
  <c r="DI77" i="3"/>
  <c r="DI9" i="3"/>
  <c r="DI42" i="3"/>
  <c r="DI71" i="3"/>
  <c r="DI67" i="3"/>
  <c r="DI52" i="3"/>
  <c r="DI47" i="3"/>
  <c r="DI50" i="3"/>
  <c r="DI58" i="3"/>
  <c r="DI35" i="3"/>
  <c r="DI10" i="3"/>
  <c r="DI11" i="3"/>
  <c r="DI38" i="3"/>
  <c r="DI75" i="3"/>
  <c r="DI51" i="3"/>
  <c r="DI8" i="3"/>
  <c r="DI33" i="3"/>
  <c r="DI44" i="3"/>
  <c r="DI66" i="3"/>
  <c r="DJ5" i="3"/>
  <c r="DI3" i="3"/>
  <c r="DH12" i="3"/>
  <c r="DG102" i="5"/>
  <c r="DG95" i="5"/>
  <c r="DK5" i="1"/>
  <c r="DJ42" i="1"/>
  <c r="DJ3" i="1"/>
  <c r="DJ41" i="1"/>
  <c r="DJ48" i="1"/>
  <c r="DH89" i="5"/>
  <c r="DH84" i="5"/>
  <c r="DG69" i="5"/>
  <c r="DG79" i="5"/>
  <c r="DI5" i="5"/>
  <c r="DI42" i="5" s="1"/>
  <c r="DH3" i="5"/>
  <c r="DJ6" i="4"/>
  <c r="DI4" i="4"/>
  <c r="AZ12" i="3"/>
  <c r="BA82" i="3"/>
  <c r="BA83" i="3"/>
  <c r="BA71" i="3"/>
  <c r="BA72" i="3"/>
  <c r="BA73" i="3"/>
  <c r="BA74" i="3"/>
  <c r="BA75" i="3"/>
  <c r="BA76" i="3"/>
  <c r="BA77" i="3"/>
  <c r="BA78" i="3"/>
  <c r="BA64" i="3"/>
  <c r="BA65" i="3"/>
  <c r="BA66" i="3"/>
  <c r="BA67" i="3"/>
  <c r="BA68" i="3"/>
  <c r="BA58" i="3"/>
  <c r="BA24" i="3"/>
  <c r="BA15" i="3"/>
  <c r="BA16" i="3"/>
  <c r="BA18" i="3"/>
  <c r="BA19" i="3"/>
  <c r="BA8" i="3"/>
  <c r="BA10" i="3"/>
  <c r="BA11" i="3"/>
  <c r="BA54" i="3"/>
  <c r="BA55" i="3"/>
  <c r="BA53" i="3"/>
  <c r="BA52" i="3"/>
  <c r="BA51" i="3"/>
  <c r="BA50" i="3"/>
  <c r="BA47" i="3"/>
  <c r="BA44" i="3"/>
  <c r="BA43" i="3"/>
  <c r="BA42" i="3"/>
  <c r="BA41" i="3"/>
  <c r="BA38" i="3"/>
  <c r="BA37" i="3"/>
  <c r="BA36" i="3"/>
  <c r="BA35" i="3"/>
  <c r="BA34" i="3"/>
  <c r="BA33" i="3"/>
  <c r="BA30" i="3"/>
  <c r="BA29" i="3"/>
  <c r="BA28" i="3"/>
  <c r="BA27" i="3"/>
  <c r="BA23" i="3"/>
  <c r="BA22" i="3"/>
  <c r="BA17" i="3"/>
  <c r="BA9" i="3"/>
  <c r="BB59" i="3"/>
  <c r="DF72" i="4" l="1"/>
  <c r="DG45" i="4"/>
  <c r="DG41" i="4"/>
  <c r="DG44" i="4"/>
  <c r="DG43" i="4"/>
  <c r="DG42" i="4"/>
  <c r="DG35" i="4"/>
  <c r="DG34" i="4"/>
  <c r="DG33" i="4"/>
  <c r="DG32" i="4"/>
  <c r="DG31" i="4"/>
  <c r="DG30" i="4"/>
  <c r="DG37" i="4" s="1"/>
  <c r="DH50" i="4"/>
  <c r="DH52" i="4"/>
  <c r="DH51" i="4"/>
  <c r="DG69" i="4"/>
  <c r="DG68" i="4"/>
  <c r="DG67" i="4"/>
  <c r="DG14" i="1"/>
  <c r="DG50" i="4"/>
  <c r="DG52" i="4"/>
  <c r="DG51" i="4"/>
  <c r="DF47" i="4"/>
  <c r="DH62" i="4"/>
  <c r="DH61" i="4"/>
  <c r="DH60" i="4"/>
  <c r="DH59" i="4"/>
  <c r="DH58" i="4"/>
  <c r="DH64" i="4" s="1"/>
  <c r="AZ88" i="3"/>
  <c r="DI26" i="5"/>
  <c r="DI47" i="5"/>
  <c r="DI38" i="5"/>
  <c r="DJ48" i="5"/>
  <c r="DI30" i="5"/>
  <c r="DJ30" i="5" s="1"/>
  <c r="DI21" i="5"/>
  <c r="DI45" i="5"/>
  <c r="DJ45" i="5" s="1"/>
  <c r="DI27" i="5"/>
  <c r="DI23" i="5"/>
  <c r="DI67" i="5"/>
  <c r="DI43" i="5"/>
  <c r="DI46" i="5"/>
  <c r="DJ46" i="5" s="1"/>
  <c r="BA86" i="3"/>
  <c r="DI37" i="5"/>
  <c r="DI75" i="5"/>
  <c r="DI35" i="5"/>
  <c r="DI40" i="5"/>
  <c r="DI87" i="5"/>
  <c r="DJ87" i="5" s="1"/>
  <c r="DI66" i="5"/>
  <c r="DJ66" i="5" s="1"/>
  <c r="DI49" i="5"/>
  <c r="DJ49" i="5" s="1"/>
  <c r="DI86" i="3"/>
  <c r="DI77" i="5"/>
  <c r="DI93" i="5"/>
  <c r="DI92" i="5"/>
  <c r="DI29" i="5"/>
  <c r="DI24" i="5"/>
  <c r="DI33" i="5"/>
  <c r="DJ33" i="5" s="1"/>
  <c r="DI39" i="5"/>
  <c r="DJ39" i="5" s="1"/>
  <c r="DI82" i="5"/>
  <c r="DJ82" i="5" s="1"/>
  <c r="DJ25" i="5"/>
  <c r="DI44" i="5"/>
  <c r="DI22" i="5"/>
  <c r="DI74" i="5"/>
  <c r="DI99" i="5"/>
  <c r="DI34" i="5"/>
  <c r="DI41" i="5"/>
  <c r="DJ41" i="5" s="1"/>
  <c r="DI100" i="5"/>
  <c r="DJ100" i="5" s="1"/>
  <c r="DF36" i="1"/>
  <c r="DG34" i="1"/>
  <c r="DH15" i="1"/>
  <c r="DI61" i="3"/>
  <c r="BA61" i="3"/>
  <c r="DF32" i="1"/>
  <c r="DF31" i="1"/>
  <c r="DG13" i="1"/>
  <c r="DG12" i="1"/>
  <c r="N108" i="2"/>
  <c r="O107" i="2"/>
  <c r="DH102" i="5"/>
  <c r="DH17" i="1" s="1"/>
  <c r="DG16" i="1"/>
  <c r="DH95" i="5"/>
  <c r="DG17" i="1"/>
  <c r="AZ26" i="1"/>
  <c r="AZ38" i="1" s="1"/>
  <c r="AZ55" i="1" s="1"/>
  <c r="AZ56" i="1" s="1"/>
  <c r="DJ83" i="3"/>
  <c r="DJ74" i="3"/>
  <c r="DJ82" i="3"/>
  <c r="DJ72" i="3"/>
  <c r="DJ77" i="3"/>
  <c r="DJ75" i="3"/>
  <c r="DJ55" i="3"/>
  <c r="DJ65" i="3"/>
  <c r="DJ54" i="3"/>
  <c r="DJ43" i="3"/>
  <c r="DJ34" i="3"/>
  <c r="DJ64" i="3"/>
  <c r="DJ53" i="3"/>
  <c r="DJ41" i="3"/>
  <c r="DJ73" i="3"/>
  <c r="DJ68" i="3"/>
  <c r="DJ50" i="3"/>
  <c r="DJ76" i="3"/>
  <c r="DJ59" i="3"/>
  <c r="DJ52" i="3"/>
  <c r="DJ44" i="3"/>
  <c r="DJ23" i="3"/>
  <c r="DJ9" i="3"/>
  <c r="DJ42" i="3"/>
  <c r="DJ37" i="3"/>
  <c r="DJ71" i="3"/>
  <c r="DJ67" i="3"/>
  <c r="DJ47" i="3"/>
  <c r="DJ19" i="3"/>
  <c r="DJ28" i="3"/>
  <c r="DJ27" i="3"/>
  <c r="DJ17" i="3"/>
  <c r="DJ58" i="3"/>
  <c r="DJ35" i="3"/>
  <c r="DJ29" i="3"/>
  <c r="DJ24" i="3"/>
  <c r="DJ10" i="3"/>
  <c r="DJ38" i="3"/>
  <c r="DJ30" i="3"/>
  <c r="DJ15" i="3"/>
  <c r="DJ51" i="3"/>
  <c r="DJ22" i="3"/>
  <c r="DJ8" i="3"/>
  <c r="DJ36" i="3"/>
  <c r="DJ11" i="3"/>
  <c r="DJ78" i="3"/>
  <c r="DJ66" i="3"/>
  <c r="DJ33" i="3"/>
  <c r="DJ16" i="3"/>
  <c r="DJ18" i="3"/>
  <c r="DK5" i="3"/>
  <c r="DJ3" i="3"/>
  <c r="DI12" i="3"/>
  <c r="DL5" i="1"/>
  <c r="DK3" i="1"/>
  <c r="DK41" i="1"/>
  <c r="DK42" i="1"/>
  <c r="DK48" i="1"/>
  <c r="DH69" i="5"/>
  <c r="DH79" i="5"/>
  <c r="DH14" i="1"/>
  <c r="DJ5" i="5"/>
  <c r="DJ42" i="5" s="1"/>
  <c r="DI3" i="5"/>
  <c r="DJ4" i="4"/>
  <c r="DK6" i="4"/>
  <c r="BA12" i="3"/>
  <c r="BB82" i="3"/>
  <c r="BB83" i="3"/>
  <c r="BB71" i="3"/>
  <c r="BB72" i="3"/>
  <c r="BB73" i="3"/>
  <c r="BB74" i="3"/>
  <c r="BB75" i="3"/>
  <c r="BB76" i="3"/>
  <c r="BB77" i="3"/>
  <c r="BB78" i="3"/>
  <c r="BB64" i="3"/>
  <c r="BB65" i="3"/>
  <c r="BB66" i="3"/>
  <c r="BB67" i="3"/>
  <c r="BB68" i="3"/>
  <c r="BB58" i="3"/>
  <c r="BB24" i="3"/>
  <c r="BB15" i="3"/>
  <c r="BB16" i="3"/>
  <c r="BB18" i="3"/>
  <c r="BB19" i="3"/>
  <c r="BB8" i="3"/>
  <c r="BB10" i="3"/>
  <c r="BB11" i="3"/>
  <c r="BB54" i="3"/>
  <c r="BB55" i="3"/>
  <c r="BB53" i="3"/>
  <c r="BB52" i="3"/>
  <c r="BB51" i="3"/>
  <c r="BB50" i="3"/>
  <c r="BB47" i="3"/>
  <c r="BB44" i="3"/>
  <c r="BB43" i="3"/>
  <c r="BB42" i="3"/>
  <c r="BB41" i="3"/>
  <c r="BB38" i="3"/>
  <c r="BB37" i="3"/>
  <c r="BB36" i="3"/>
  <c r="BB35" i="3"/>
  <c r="BB34" i="3"/>
  <c r="BB33" i="3"/>
  <c r="BB30" i="3"/>
  <c r="BB29" i="3"/>
  <c r="BB28" i="3"/>
  <c r="BB27" i="3"/>
  <c r="BB23" i="3"/>
  <c r="BB22" i="3"/>
  <c r="BB17" i="3"/>
  <c r="BB9" i="3"/>
  <c r="BC59" i="3"/>
  <c r="DG72" i="4" l="1"/>
  <c r="DH45" i="4"/>
  <c r="DH41" i="4"/>
  <c r="DH44" i="4"/>
  <c r="DH43" i="4"/>
  <c r="DH42" i="4"/>
  <c r="DH35" i="4"/>
  <c r="DH34" i="4"/>
  <c r="DH33" i="4"/>
  <c r="DH32" i="4"/>
  <c r="DH31" i="4"/>
  <c r="DH30" i="4"/>
  <c r="DH69" i="4"/>
  <c r="DH68" i="4"/>
  <c r="DH67" i="4"/>
  <c r="DG54" i="4"/>
  <c r="DG33" i="1" s="1"/>
  <c r="DH54" i="4"/>
  <c r="DG47" i="4"/>
  <c r="DG32" i="1" s="1"/>
  <c r="BA88" i="3"/>
  <c r="DI84" i="5"/>
  <c r="DI14" i="1" s="1"/>
  <c r="DI89" i="5"/>
  <c r="DI88" i="3"/>
  <c r="DI26" i="1" s="1"/>
  <c r="DJ32" i="5"/>
  <c r="DK32" i="5" s="1"/>
  <c r="DJ21" i="5"/>
  <c r="DK21" i="5" s="1"/>
  <c r="DK49" i="5"/>
  <c r="DK87" i="5"/>
  <c r="DJ86" i="3"/>
  <c r="DJ36" i="5"/>
  <c r="DJ76" i="5"/>
  <c r="DJ43" i="5"/>
  <c r="DK100" i="5"/>
  <c r="DK48" i="5"/>
  <c r="DJ34" i="5"/>
  <c r="DJ67" i="5"/>
  <c r="DJ38" i="5"/>
  <c r="BB86" i="3"/>
  <c r="DJ99" i="5"/>
  <c r="DK99" i="5" s="1"/>
  <c r="DJ24" i="5"/>
  <c r="DK24" i="5" s="1"/>
  <c r="DJ23" i="5"/>
  <c r="DJ47" i="5"/>
  <c r="DK47" i="5" s="1"/>
  <c r="DJ29" i="5"/>
  <c r="DJ40" i="5"/>
  <c r="DJ98" i="5"/>
  <c r="DJ74" i="5"/>
  <c r="DK74" i="5" s="1"/>
  <c r="DJ92" i="5"/>
  <c r="DK92" i="5" s="1"/>
  <c r="DJ35" i="5"/>
  <c r="DJ73" i="5"/>
  <c r="DK73" i="5" s="1"/>
  <c r="DJ26" i="5"/>
  <c r="DJ22" i="5"/>
  <c r="DJ93" i="5"/>
  <c r="DJ75" i="5"/>
  <c r="DJ31" i="5"/>
  <c r="DJ28" i="5"/>
  <c r="DK30" i="5"/>
  <c r="DJ44" i="5"/>
  <c r="DK44" i="5" s="1"/>
  <c r="DJ77" i="5"/>
  <c r="DK77" i="5" s="1"/>
  <c r="DJ37" i="5"/>
  <c r="DJ27" i="5"/>
  <c r="DK27" i="5" s="1"/>
  <c r="DG36" i="1"/>
  <c r="DH34" i="1"/>
  <c r="DJ61" i="3"/>
  <c r="BB61" i="3"/>
  <c r="DH16" i="1"/>
  <c r="DG31" i="1"/>
  <c r="DH13" i="1"/>
  <c r="DH33" i="1"/>
  <c r="DH12" i="1"/>
  <c r="N109" i="2"/>
  <c r="O108" i="2"/>
  <c r="DI102" i="5"/>
  <c r="DJ12" i="3"/>
  <c r="BA26" i="1"/>
  <c r="BA38" i="1" s="1"/>
  <c r="BA55" i="1" s="1"/>
  <c r="BA56" i="1" s="1"/>
  <c r="DK82" i="3"/>
  <c r="DK72" i="3"/>
  <c r="DK83" i="3"/>
  <c r="DK77" i="3"/>
  <c r="DK68" i="3"/>
  <c r="DK66" i="3"/>
  <c r="DK34" i="3"/>
  <c r="DK64" i="3"/>
  <c r="DK53" i="3"/>
  <c r="DK41" i="3"/>
  <c r="DK73" i="3"/>
  <c r="DK50" i="3"/>
  <c r="DK76" i="3"/>
  <c r="DK37" i="3"/>
  <c r="DK30" i="3"/>
  <c r="DK29" i="3"/>
  <c r="DK28" i="3"/>
  <c r="DK27" i="3"/>
  <c r="DK35" i="3"/>
  <c r="DK42" i="3"/>
  <c r="DK71" i="3"/>
  <c r="DK67" i="3"/>
  <c r="DK47" i="3"/>
  <c r="DK19" i="3"/>
  <c r="DK74" i="3"/>
  <c r="DK65" i="3"/>
  <c r="DK52" i="3"/>
  <c r="DK17" i="3"/>
  <c r="DK58" i="3"/>
  <c r="DK24" i="3"/>
  <c r="DK10" i="3"/>
  <c r="DK54" i="3"/>
  <c r="DK38" i="3"/>
  <c r="DK15" i="3"/>
  <c r="DK43" i="3"/>
  <c r="DK22" i="3"/>
  <c r="DK8" i="3"/>
  <c r="DK75" i="3"/>
  <c r="DK51" i="3"/>
  <c r="DK59" i="3"/>
  <c r="DK55" i="3"/>
  <c r="DK78" i="3"/>
  <c r="DK36" i="3"/>
  <c r="DK23" i="3"/>
  <c r="DK44" i="3"/>
  <c r="DK33" i="3"/>
  <c r="DK16" i="3"/>
  <c r="DK9" i="3"/>
  <c r="DK18" i="3"/>
  <c r="DK11" i="3"/>
  <c r="DL5" i="3"/>
  <c r="DK3" i="3"/>
  <c r="DI95" i="5"/>
  <c r="DM5" i="1"/>
  <c r="DL3" i="1"/>
  <c r="DL41" i="1"/>
  <c r="DL42" i="1"/>
  <c r="DL48" i="1"/>
  <c r="DJ89" i="5"/>
  <c r="DJ84" i="5"/>
  <c r="DI79" i="5"/>
  <c r="DI69" i="5"/>
  <c r="DJ3" i="5"/>
  <c r="DK5" i="5"/>
  <c r="DK42" i="5" s="1"/>
  <c r="DL6" i="4"/>
  <c r="DK4" i="4"/>
  <c r="BB12" i="3"/>
  <c r="BC82" i="3"/>
  <c r="BC83" i="3"/>
  <c r="BC71" i="3"/>
  <c r="BC72" i="3"/>
  <c r="BC73" i="3"/>
  <c r="BC74" i="3"/>
  <c r="BC75" i="3"/>
  <c r="BC76" i="3"/>
  <c r="BC77" i="3"/>
  <c r="BC78" i="3"/>
  <c r="BC64" i="3"/>
  <c r="BC65" i="3"/>
  <c r="BC66" i="3"/>
  <c r="BC67" i="3"/>
  <c r="BC68" i="3"/>
  <c r="BC58" i="3"/>
  <c r="BC24" i="3"/>
  <c r="BC15" i="3"/>
  <c r="BC16" i="3"/>
  <c r="BC18" i="3"/>
  <c r="BC19" i="3"/>
  <c r="BC8" i="3"/>
  <c r="BC10" i="3"/>
  <c r="BC11" i="3"/>
  <c r="BC54" i="3"/>
  <c r="BC55" i="3"/>
  <c r="BC53" i="3"/>
  <c r="BC52" i="3"/>
  <c r="BC51" i="3"/>
  <c r="BC50" i="3"/>
  <c r="BC47" i="3"/>
  <c r="BC44" i="3"/>
  <c r="BC43" i="3"/>
  <c r="BC42" i="3"/>
  <c r="BC41" i="3"/>
  <c r="BC38" i="3"/>
  <c r="BC37" i="3"/>
  <c r="BC36" i="3"/>
  <c r="BC35" i="3"/>
  <c r="BC34" i="3"/>
  <c r="BC33" i="3"/>
  <c r="BC30" i="3"/>
  <c r="BC29" i="3"/>
  <c r="BC28" i="3"/>
  <c r="BC27" i="3"/>
  <c r="BC23" i="3"/>
  <c r="BC22" i="3"/>
  <c r="BC17" i="3"/>
  <c r="BC9" i="3"/>
  <c r="BD59" i="3"/>
  <c r="DH37" i="4" l="1"/>
  <c r="DH72" i="4"/>
  <c r="DI35" i="4"/>
  <c r="DI34" i="4"/>
  <c r="DI33" i="4"/>
  <c r="DI32" i="4"/>
  <c r="DI31" i="4"/>
  <c r="DI30" i="4"/>
  <c r="DI45" i="4"/>
  <c r="DI41" i="4"/>
  <c r="DI44" i="4"/>
  <c r="DI43" i="4"/>
  <c r="DI42" i="4"/>
  <c r="DJ50" i="4"/>
  <c r="DJ52" i="4"/>
  <c r="DJ51" i="4"/>
  <c r="DI69" i="4"/>
  <c r="DI68" i="4"/>
  <c r="DI67" i="4"/>
  <c r="DI50" i="4"/>
  <c r="DI52" i="4"/>
  <c r="DI51" i="4"/>
  <c r="DH47" i="4"/>
  <c r="DJ62" i="4"/>
  <c r="DJ61" i="4"/>
  <c r="DJ60" i="4"/>
  <c r="DJ59" i="4"/>
  <c r="DJ58" i="4"/>
  <c r="DJ64" i="4" s="1"/>
  <c r="DI15" i="1"/>
  <c r="DI62" i="4"/>
  <c r="DI61" i="4"/>
  <c r="DI60" i="4"/>
  <c r="DI59" i="4"/>
  <c r="DI58" i="4"/>
  <c r="DI64" i="4" s="1"/>
  <c r="BB88" i="3"/>
  <c r="BB26" i="1" s="1"/>
  <c r="BB38" i="1" s="1"/>
  <c r="BB55" i="1" s="1"/>
  <c r="BB56" i="1" s="1"/>
  <c r="DK37" i="5"/>
  <c r="DK35" i="5"/>
  <c r="DL35" i="5" s="1"/>
  <c r="DK23" i="5"/>
  <c r="DL23" i="5" s="1"/>
  <c r="DK34" i="5"/>
  <c r="DL34" i="5" s="1"/>
  <c r="DK39" i="5"/>
  <c r="DK28" i="5"/>
  <c r="BC86" i="3"/>
  <c r="DK31" i="5"/>
  <c r="DL31" i="5" s="1"/>
  <c r="DK98" i="5"/>
  <c r="DL98" i="5" s="1"/>
  <c r="DK46" i="5"/>
  <c r="DK86" i="3"/>
  <c r="DK75" i="5"/>
  <c r="DK40" i="5"/>
  <c r="DL40" i="5" s="1"/>
  <c r="DK33" i="5"/>
  <c r="DL33" i="5" s="1"/>
  <c r="DK43" i="5"/>
  <c r="DL43" i="5" s="1"/>
  <c r="DK45" i="5"/>
  <c r="DK93" i="5"/>
  <c r="DK29" i="5"/>
  <c r="DK66" i="5"/>
  <c r="DK76" i="5"/>
  <c r="DK22" i="5"/>
  <c r="DK38" i="5"/>
  <c r="DL38" i="5" s="1"/>
  <c r="DK36" i="5"/>
  <c r="DL36" i="5" s="1"/>
  <c r="DK41" i="5"/>
  <c r="DK67" i="5"/>
  <c r="DK25" i="5"/>
  <c r="DK26" i="5"/>
  <c r="DL26" i="5" s="1"/>
  <c r="DK82" i="5"/>
  <c r="DL82" i="5" s="1"/>
  <c r="DJ88" i="3"/>
  <c r="DJ26" i="1" s="1"/>
  <c r="DH36" i="1"/>
  <c r="DJ15" i="1"/>
  <c r="DI17" i="1"/>
  <c r="BC61" i="3"/>
  <c r="DK61" i="3"/>
  <c r="DI16" i="1"/>
  <c r="DH32" i="1"/>
  <c r="DI12" i="1"/>
  <c r="DH31" i="1"/>
  <c r="DI13" i="1"/>
  <c r="N110" i="2"/>
  <c r="O109" i="2"/>
  <c r="DJ102" i="5"/>
  <c r="DJ17" i="1" s="1"/>
  <c r="DL82" i="3"/>
  <c r="DL72" i="3"/>
  <c r="DL83" i="3"/>
  <c r="DL77" i="3"/>
  <c r="DL68" i="3"/>
  <c r="DL75" i="3"/>
  <c r="DL73" i="3"/>
  <c r="DL53" i="3"/>
  <c r="DL64" i="3"/>
  <c r="DL41" i="3"/>
  <c r="DL50" i="3"/>
  <c r="DL76" i="3"/>
  <c r="DL37" i="3"/>
  <c r="DL30" i="3"/>
  <c r="DL29" i="3"/>
  <c r="DL28" i="3"/>
  <c r="DL27" i="3"/>
  <c r="DL59" i="3"/>
  <c r="DL52" i="3"/>
  <c r="DL44" i="3"/>
  <c r="DL67" i="3"/>
  <c r="DL58" i="3"/>
  <c r="DL42" i="3"/>
  <c r="DL71" i="3"/>
  <c r="DL47" i="3"/>
  <c r="DL19" i="3"/>
  <c r="DL74" i="3"/>
  <c r="DL65" i="3"/>
  <c r="DL34" i="3"/>
  <c r="DL17" i="3"/>
  <c r="DL24" i="3"/>
  <c r="DL10" i="3"/>
  <c r="DL54" i="3"/>
  <c r="DL38" i="3"/>
  <c r="DL35" i="3"/>
  <c r="DL15" i="3"/>
  <c r="DL43" i="3"/>
  <c r="DL22" i="3"/>
  <c r="DL8" i="3"/>
  <c r="DL66" i="3"/>
  <c r="DL55" i="3"/>
  <c r="DL36" i="3"/>
  <c r="DL33" i="3"/>
  <c r="DL16" i="3"/>
  <c r="DL9" i="3"/>
  <c r="DL18" i="3"/>
  <c r="DL11" i="3"/>
  <c r="DL78" i="3"/>
  <c r="DL23" i="3"/>
  <c r="DL51" i="3"/>
  <c r="DL3" i="3"/>
  <c r="DM5" i="3"/>
  <c r="DK12" i="3"/>
  <c r="DJ95" i="5"/>
  <c r="DN5" i="1"/>
  <c r="DM41" i="1"/>
  <c r="DM3" i="1"/>
  <c r="DM42" i="1"/>
  <c r="DM48" i="1"/>
  <c r="DJ14" i="1"/>
  <c r="DK89" i="5"/>
  <c r="DJ79" i="5"/>
  <c r="DJ69" i="5"/>
  <c r="DL5" i="5"/>
  <c r="DL42" i="5" s="1"/>
  <c r="DK3" i="5"/>
  <c r="DM6" i="4"/>
  <c r="DL4" i="4"/>
  <c r="BC12" i="3"/>
  <c r="BD82" i="3"/>
  <c r="BD83" i="3"/>
  <c r="BD71" i="3"/>
  <c r="BD72" i="3"/>
  <c r="BD73" i="3"/>
  <c r="BD74" i="3"/>
  <c r="BD75" i="3"/>
  <c r="BD76" i="3"/>
  <c r="BD77" i="3"/>
  <c r="BD78" i="3"/>
  <c r="BD64" i="3"/>
  <c r="BD65" i="3"/>
  <c r="BD66" i="3"/>
  <c r="BD67" i="3"/>
  <c r="BD68" i="3"/>
  <c r="BD58" i="3"/>
  <c r="BD50" i="3"/>
  <c r="BD52" i="3"/>
  <c r="BD53" i="3"/>
  <c r="BD24" i="3"/>
  <c r="BD15" i="3"/>
  <c r="BD16" i="3"/>
  <c r="BD18" i="3"/>
  <c r="BD19" i="3"/>
  <c r="BD8" i="3"/>
  <c r="BD10" i="3"/>
  <c r="BD11" i="3"/>
  <c r="BD55" i="3"/>
  <c r="BD54" i="3"/>
  <c r="BD51" i="3"/>
  <c r="BD47" i="3"/>
  <c r="BD44" i="3"/>
  <c r="BD43" i="3"/>
  <c r="BD42" i="3"/>
  <c r="BD41" i="3"/>
  <c r="BD38" i="3"/>
  <c r="BD37" i="3"/>
  <c r="BD36" i="3"/>
  <c r="BD35" i="3"/>
  <c r="BD34" i="3"/>
  <c r="BD33" i="3"/>
  <c r="BD30" i="3"/>
  <c r="BD29" i="3"/>
  <c r="BD28" i="3"/>
  <c r="BD27" i="3"/>
  <c r="BD23" i="3"/>
  <c r="BD22" i="3"/>
  <c r="BD17" i="3"/>
  <c r="BD9" i="3"/>
  <c r="BE59" i="3"/>
  <c r="DI37" i="4" l="1"/>
  <c r="DI72" i="4"/>
  <c r="DJ35" i="4"/>
  <c r="DJ34" i="4"/>
  <c r="DJ33" i="4"/>
  <c r="DJ32" i="4"/>
  <c r="DJ31" i="4"/>
  <c r="DJ30" i="4"/>
  <c r="DJ45" i="4"/>
  <c r="DJ41" i="4"/>
  <c r="DJ44" i="4"/>
  <c r="DJ43" i="4"/>
  <c r="DJ42" i="4"/>
  <c r="DJ69" i="4"/>
  <c r="DJ68" i="4"/>
  <c r="DJ67" i="4"/>
  <c r="DI54" i="4"/>
  <c r="DI33" i="1" s="1"/>
  <c r="DJ54" i="4"/>
  <c r="DI47" i="4"/>
  <c r="DI32" i="1" s="1"/>
  <c r="DK62" i="4"/>
  <c r="DK61" i="4"/>
  <c r="DK60" i="4"/>
  <c r="DK59" i="4"/>
  <c r="DK58" i="4"/>
  <c r="DK64" i="4" s="1"/>
  <c r="DI34" i="1"/>
  <c r="DL93" i="5"/>
  <c r="DL48" i="5"/>
  <c r="DL77" i="5"/>
  <c r="DL45" i="5"/>
  <c r="DM45" i="5" s="1"/>
  <c r="DL46" i="5"/>
  <c r="DM46" i="5" s="1"/>
  <c r="DL39" i="5"/>
  <c r="DM39" i="5" s="1"/>
  <c r="DM36" i="5"/>
  <c r="DL30" i="5"/>
  <c r="DL22" i="5"/>
  <c r="DL75" i="5"/>
  <c r="DL32" i="5"/>
  <c r="DL37" i="5"/>
  <c r="DM23" i="5"/>
  <c r="DM35" i="5"/>
  <c r="DL24" i="5"/>
  <c r="DM24" i="5" s="1"/>
  <c r="DK88" i="3"/>
  <c r="DK26" i="1" s="1"/>
  <c r="DL21" i="5"/>
  <c r="DL87" i="5"/>
  <c r="BC88" i="3"/>
  <c r="DL25" i="5"/>
  <c r="DL99" i="5"/>
  <c r="DL100" i="5"/>
  <c r="DL74" i="5"/>
  <c r="DM82" i="5"/>
  <c r="DL92" i="5"/>
  <c r="DM92" i="5" s="1"/>
  <c r="DL44" i="5"/>
  <c r="DL47" i="5"/>
  <c r="BD86" i="3"/>
  <c r="DL67" i="5"/>
  <c r="DL76" i="5"/>
  <c r="DL49" i="5"/>
  <c r="DM49" i="5" s="1"/>
  <c r="DL73" i="5"/>
  <c r="DM73" i="5" s="1"/>
  <c r="DL66" i="5"/>
  <c r="DL27" i="5"/>
  <c r="DK84" i="5"/>
  <c r="DL86" i="3"/>
  <c r="DL41" i="5"/>
  <c r="DM41" i="5" s="1"/>
  <c r="DL29" i="5"/>
  <c r="DM29" i="5" s="1"/>
  <c r="DL28" i="5"/>
  <c r="DJ34" i="1"/>
  <c r="DK102" i="5"/>
  <c r="DK17" i="1" s="1"/>
  <c r="DI36" i="1"/>
  <c r="DK15" i="1"/>
  <c r="DJ33" i="1"/>
  <c r="DL61" i="3"/>
  <c r="BD61" i="3"/>
  <c r="DJ12" i="1"/>
  <c r="DJ13" i="1"/>
  <c r="DI31" i="1"/>
  <c r="DJ16" i="1"/>
  <c r="N111" i="2"/>
  <c r="O110" i="2"/>
  <c r="DM83" i="3"/>
  <c r="DM77" i="3"/>
  <c r="DM68" i="3"/>
  <c r="DM75" i="3"/>
  <c r="DM78" i="3"/>
  <c r="DM64" i="3"/>
  <c r="DM53" i="3"/>
  <c r="DM50" i="3"/>
  <c r="DM76" i="3"/>
  <c r="DM73" i="3"/>
  <c r="DM37" i="3"/>
  <c r="DM30" i="3"/>
  <c r="DM29" i="3"/>
  <c r="DM28" i="3"/>
  <c r="DM59" i="3"/>
  <c r="DM52" i="3"/>
  <c r="DM44" i="3"/>
  <c r="DM82" i="3"/>
  <c r="DM35" i="3"/>
  <c r="DM71" i="3"/>
  <c r="DM51" i="3"/>
  <c r="DM33" i="3"/>
  <c r="DM74" i="3"/>
  <c r="DM67" i="3"/>
  <c r="DM65" i="3"/>
  <c r="DM34" i="3"/>
  <c r="DM17" i="3"/>
  <c r="DM24" i="3"/>
  <c r="DM10" i="3"/>
  <c r="DM58" i="3"/>
  <c r="DM54" i="3"/>
  <c r="DM38" i="3"/>
  <c r="DM27" i="3"/>
  <c r="DM15" i="3"/>
  <c r="DM43" i="3"/>
  <c r="DM22" i="3"/>
  <c r="DM8" i="3"/>
  <c r="DM66" i="3"/>
  <c r="DM18" i="3"/>
  <c r="DM36" i="3"/>
  <c r="DM9" i="3"/>
  <c r="DM23" i="3"/>
  <c r="DM16" i="3"/>
  <c r="DM42" i="3"/>
  <c r="DM47" i="3"/>
  <c r="DM11" i="3"/>
  <c r="DM19" i="3"/>
  <c r="DM41" i="3"/>
  <c r="DM72" i="3"/>
  <c r="DM55" i="3"/>
  <c r="DM3" i="3"/>
  <c r="DN5" i="3"/>
  <c r="DK95" i="5"/>
  <c r="DL12" i="3"/>
  <c r="BC26" i="1"/>
  <c r="BC38" i="1" s="1"/>
  <c r="BC55" i="1" s="1"/>
  <c r="BC56" i="1" s="1"/>
  <c r="DO5" i="1"/>
  <c r="DN41" i="1"/>
  <c r="DN42" i="1"/>
  <c r="DN3" i="1"/>
  <c r="DN48" i="1"/>
  <c r="DL89" i="5"/>
  <c r="DL84" i="5"/>
  <c r="DK79" i="5"/>
  <c r="DK69" i="5"/>
  <c r="DM5" i="5"/>
  <c r="DM42" i="5" s="1"/>
  <c r="DL3" i="5"/>
  <c r="DN6" i="4"/>
  <c r="DM4" i="4"/>
  <c r="BD12" i="3"/>
  <c r="BE82" i="3"/>
  <c r="BE83" i="3"/>
  <c r="BE71" i="3"/>
  <c r="BE72" i="3"/>
  <c r="BE73" i="3"/>
  <c r="BE74" i="3"/>
  <c r="BE75" i="3"/>
  <c r="BE76" i="3"/>
  <c r="BE77" i="3"/>
  <c r="BE78" i="3"/>
  <c r="BE64" i="3"/>
  <c r="BE65" i="3"/>
  <c r="BE66" i="3"/>
  <c r="BE67" i="3"/>
  <c r="BE68" i="3"/>
  <c r="BE58" i="3"/>
  <c r="BE24" i="3"/>
  <c r="BE15" i="3"/>
  <c r="BE16" i="3"/>
  <c r="BE18" i="3"/>
  <c r="BE19" i="3"/>
  <c r="BE8" i="3"/>
  <c r="BE10" i="3"/>
  <c r="BE11" i="3"/>
  <c r="BE54" i="3"/>
  <c r="BE55" i="3"/>
  <c r="BE53" i="3"/>
  <c r="BE52" i="3"/>
  <c r="BE51" i="3"/>
  <c r="BE50" i="3"/>
  <c r="BE47" i="3"/>
  <c r="BE44" i="3"/>
  <c r="BE43" i="3"/>
  <c r="BE42" i="3"/>
  <c r="BE41" i="3"/>
  <c r="BE38" i="3"/>
  <c r="BE37" i="3"/>
  <c r="BE36" i="3"/>
  <c r="BE35" i="3"/>
  <c r="BE34" i="3"/>
  <c r="BE33" i="3"/>
  <c r="BE30" i="3"/>
  <c r="BE29" i="3"/>
  <c r="BE28" i="3"/>
  <c r="BE27" i="3"/>
  <c r="BE23" i="3"/>
  <c r="BE22" i="3"/>
  <c r="BE17" i="3"/>
  <c r="BE9" i="3"/>
  <c r="BF59" i="3"/>
  <c r="DJ37" i="4" l="1"/>
  <c r="DJ31" i="1" s="1"/>
  <c r="DJ72" i="4"/>
  <c r="DK35" i="4"/>
  <c r="DK34" i="4"/>
  <c r="DK33" i="4"/>
  <c r="DK32" i="4"/>
  <c r="DK31" i="4"/>
  <c r="DK30" i="4"/>
  <c r="DK45" i="4"/>
  <c r="DK41" i="4"/>
  <c r="DK44" i="4"/>
  <c r="DK43" i="4"/>
  <c r="DK42" i="4"/>
  <c r="DL50" i="4"/>
  <c r="DL52" i="4"/>
  <c r="DL51" i="4"/>
  <c r="DK69" i="4"/>
  <c r="DK68" i="4"/>
  <c r="DK67" i="4"/>
  <c r="DK14" i="1"/>
  <c r="DK50" i="4"/>
  <c r="DK52" i="4"/>
  <c r="DK51" i="4"/>
  <c r="DJ47" i="4"/>
  <c r="DJ32" i="1" s="1"/>
  <c r="DL62" i="4"/>
  <c r="DL61" i="4"/>
  <c r="DL60" i="4"/>
  <c r="DL59" i="4"/>
  <c r="DL58" i="4"/>
  <c r="DL64" i="4" s="1"/>
  <c r="DL88" i="3"/>
  <c r="DL26" i="1" s="1"/>
  <c r="DM28" i="5"/>
  <c r="DM40" i="5"/>
  <c r="DM87" i="5"/>
  <c r="DM89" i="5" s="1"/>
  <c r="DM33" i="5"/>
  <c r="DM38" i="5"/>
  <c r="DM44" i="5"/>
  <c r="DM21" i="5"/>
  <c r="DM34" i="5"/>
  <c r="DM43" i="5"/>
  <c r="DM76" i="5"/>
  <c r="DM74" i="5"/>
  <c r="DM37" i="5"/>
  <c r="DM77" i="5"/>
  <c r="DM27" i="5"/>
  <c r="DM67" i="5"/>
  <c r="DM100" i="5"/>
  <c r="DM32" i="5"/>
  <c r="DM48" i="5"/>
  <c r="DM26" i="5"/>
  <c r="DM99" i="5"/>
  <c r="DM75" i="5"/>
  <c r="BE86" i="3"/>
  <c r="DM86" i="3"/>
  <c r="BD88" i="3"/>
  <c r="BD26" i="1" s="1"/>
  <c r="BD38" i="1" s="1"/>
  <c r="BD55" i="1" s="1"/>
  <c r="BD56" i="1" s="1"/>
  <c r="DM25" i="5"/>
  <c r="DM22" i="5"/>
  <c r="DM93" i="5"/>
  <c r="DM66" i="5"/>
  <c r="DM98" i="5"/>
  <c r="DM30" i="5"/>
  <c r="DM47" i="5"/>
  <c r="DM31" i="5"/>
  <c r="DK36" i="1"/>
  <c r="DJ36" i="1"/>
  <c r="DL15" i="1"/>
  <c r="DK34" i="1"/>
  <c r="BE61" i="3"/>
  <c r="O28" i="17" s="1"/>
  <c r="DM61" i="3"/>
  <c r="T28" i="17" s="1"/>
  <c r="DK16" i="1"/>
  <c r="DK12" i="1"/>
  <c r="DK13" i="1"/>
  <c r="N112" i="2"/>
  <c r="O111" i="2"/>
  <c r="DL102" i="5"/>
  <c r="DL95" i="5"/>
  <c r="DN68" i="3"/>
  <c r="DN75" i="3"/>
  <c r="DN73" i="3"/>
  <c r="DN71" i="3"/>
  <c r="DN76" i="3"/>
  <c r="DN37" i="3"/>
  <c r="DN30" i="3"/>
  <c r="DN29" i="3"/>
  <c r="DN28" i="3"/>
  <c r="DN27" i="3"/>
  <c r="DN59" i="3"/>
  <c r="DN52" i="3"/>
  <c r="DN44" i="3"/>
  <c r="DN82" i="3"/>
  <c r="DN35" i="3"/>
  <c r="DN67" i="3"/>
  <c r="DN58" i="3"/>
  <c r="DN42" i="3"/>
  <c r="DN74" i="3"/>
  <c r="DN38" i="3"/>
  <c r="DN77" i="3"/>
  <c r="DN34" i="3"/>
  <c r="DN17" i="3"/>
  <c r="DN24" i="3"/>
  <c r="DN10" i="3"/>
  <c r="DN54" i="3"/>
  <c r="DN15" i="3"/>
  <c r="DN43" i="3"/>
  <c r="DN22" i="3"/>
  <c r="DN8" i="3"/>
  <c r="DN50" i="3"/>
  <c r="DN66" i="3"/>
  <c r="DN18" i="3"/>
  <c r="DN83" i="3"/>
  <c r="DN64" i="3"/>
  <c r="DN51" i="3"/>
  <c r="DN11" i="3"/>
  <c r="DN53" i="3"/>
  <c r="DN47" i="3"/>
  <c r="DN16" i="3"/>
  <c r="DN9" i="3"/>
  <c r="DN41" i="3"/>
  <c r="DN23" i="3"/>
  <c r="DN33" i="3"/>
  <c r="DN72" i="3"/>
  <c r="DN36" i="3"/>
  <c r="DN65" i="3"/>
  <c r="DN78" i="3"/>
  <c r="DN19" i="3"/>
  <c r="DN55" i="3"/>
  <c r="DO5" i="3"/>
  <c r="DN3" i="3"/>
  <c r="DM12" i="3"/>
  <c r="T27" i="17" s="1"/>
  <c r="DP5" i="1"/>
  <c r="DO3" i="1"/>
  <c r="DO42" i="1"/>
  <c r="DO41" i="1"/>
  <c r="DO48" i="1"/>
  <c r="DL79" i="5"/>
  <c r="DM84" i="5"/>
  <c r="DL14" i="1"/>
  <c r="DL69" i="5"/>
  <c r="DN5" i="5"/>
  <c r="DN42" i="5" s="1"/>
  <c r="DM3" i="5"/>
  <c r="DO6" i="4"/>
  <c r="DN4" i="4"/>
  <c r="BE12" i="3"/>
  <c r="O27" i="17" s="1"/>
  <c r="BF82" i="3"/>
  <c r="BF83" i="3"/>
  <c r="BF71" i="3"/>
  <c r="BF72" i="3"/>
  <c r="BF73" i="3"/>
  <c r="BF74" i="3"/>
  <c r="BF75" i="3"/>
  <c r="BF76" i="3"/>
  <c r="BF77" i="3"/>
  <c r="BF78" i="3"/>
  <c r="BF64" i="3"/>
  <c r="BF65" i="3"/>
  <c r="BF66" i="3"/>
  <c r="BF67" i="3"/>
  <c r="BF68" i="3"/>
  <c r="BF58" i="3"/>
  <c r="BF30" i="3"/>
  <c r="BF24" i="3"/>
  <c r="BF15" i="3"/>
  <c r="BF16" i="3"/>
  <c r="BF18" i="3"/>
  <c r="BF19" i="3"/>
  <c r="BF8" i="3"/>
  <c r="BF10" i="3"/>
  <c r="BF11" i="3"/>
  <c r="BF54" i="3"/>
  <c r="BF55" i="3"/>
  <c r="BF53" i="3"/>
  <c r="BF52" i="3"/>
  <c r="BF51" i="3"/>
  <c r="BF50" i="3"/>
  <c r="BF47" i="3"/>
  <c r="BF44" i="3"/>
  <c r="BF43" i="3"/>
  <c r="BF42" i="3"/>
  <c r="BF41" i="3"/>
  <c r="BF38" i="3"/>
  <c r="BF37" i="3"/>
  <c r="BF36" i="3"/>
  <c r="BF35" i="3"/>
  <c r="BF34" i="3"/>
  <c r="BF33" i="3"/>
  <c r="BF29" i="3"/>
  <c r="BF28" i="3"/>
  <c r="BF27" i="3"/>
  <c r="BF23" i="3"/>
  <c r="BF22" i="3"/>
  <c r="BF17" i="3"/>
  <c r="BF9" i="3"/>
  <c r="BG59" i="3"/>
  <c r="DK37" i="4" l="1"/>
  <c r="DK31" i="1" s="1"/>
  <c r="DK72" i="4"/>
  <c r="DL35" i="4"/>
  <c r="DL34" i="4"/>
  <c r="DL33" i="4"/>
  <c r="DL32" i="4"/>
  <c r="DL31" i="4"/>
  <c r="DL30" i="4"/>
  <c r="DM50" i="4"/>
  <c r="DM52" i="4"/>
  <c r="DM51" i="4"/>
  <c r="DL45" i="4"/>
  <c r="DL41" i="4"/>
  <c r="DL44" i="4"/>
  <c r="DL43" i="4"/>
  <c r="DL42" i="4"/>
  <c r="DL69" i="4"/>
  <c r="DL68" i="4"/>
  <c r="DL67" i="4"/>
  <c r="DL72" i="4" s="1"/>
  <c r="DK54" i="4"/>
  <c r="DK33" i="1" s="1"/>
  <c r="DL54" i="4"/>
  <c r="DL33" i="1" s="1"/>
  <c r="DK47" i="4"/>
  <c r="DK32" i="1" s="1"/>
  <c r="DM62" i="4"/>
  <c r="DM61" i="4"/>
  <c r="DM60" i="4"/>
  <c r="DM59" i="4"/>
  <c r="DM58" i="4"/>
  <c r="DM64" i="4" s="1"/>
  <c r="DN82" i="5"/>
  <c r="DN84" i="5" s="1"/>
  <c r="DN99" i="5"/>
  <c r="DN37" i="5"/>
  <c r="DN44" i="5"/>
  <c r="DN36" i="5"/>
  <c r="DN26" i="5"/>
  <c r="DO26" i="5" s="1"/>
  <c r="DN74" i="5"/>
  <c r="DO74" i="5" s="1"/>
  <c r="DN38" i="5"/>
  <c r="DO38" i="5" s="1"/>
  <c r="DN39" i="5"/>
  <c r="DN32" i="5"/>
  <c r="DO32" i="5" s="1"/>
  <c r="DN73" i="5"/>
  <c r="DN100" i="5"/>
  <c r="DN87" i="5"/>
  <c r="DN89" i="5" s="1"/>
  <c r="DN93" i="5"/>
  <c r="DN31" i="5"/>
  <c r="DO31" i="5" s="1"/>
  <c r="DN48" i="5"/>
  <c r="DO48" i="5" s="1"/>
  <c r="DN33" i="5"/>
  <c r="DO33" i="5" s="1"/>
  <c r="BF86" i="3"/>
  <c r="DN92" i="5"/>
  <c r="DO92" i="5" s="1"/>
  <c r="DM88" i="3"/>
  <c r="T30" i="17" s="1"/>
  <c r="T29" i="17"/>
  <c r="DN67" i="5"/>
  <c r="DN49" i="5"/>
  <c r="DN23" i="5"/>
  <c r="DO23" i="5" s="1"/>
  <c r="DN35" i="5"/>
  <c r="DO35" i="5" s="1"/>
  <c r="DN27" i="5"/>
  <c r="DO27" i="5" s="1"/>
  <c r="DN46" i="5"/>
  <c r="DN40" i="5"/>
  <c r="DO40" i="5" s="1"/>
  <c r="DN22" i="5"/>
  <c r="DN45" i="5"/>
  <c r="DN86" i="3"/>
  <c r="DN30" i="5"/>
  <c r="BE88" i="3"/>
  <c r="O29" i="17"/>
  <c r="DN29" i="5"/>
  <c r="DO29" i="5" s="1"/>
  <c r="DN28" i="5"/>
  <c r="DO28" i="5" s="1"/>
  <c r="DN76" i="5"/>
  <c r="DO76" i="5" s="1"/>
  <c r="DN43" i="5"/>
  <c r="DN47" i="5"/>
  <c r="DO47" i="5" s="1"/>
  <c r="DN98" i="5"/>
  <c r="DN24" i="5"/>
  <c r="DN34" i="5"/>
  <c r="DN41" i="5"/>
  <c r="DO41" i="5" s="1"/>
  <c r="DN25" i="5"/>
  <c r="DO25" i="5" s="1"/>
  <c r="DN66" i="5"/>
  <c r="DO66" i="5" s="1"/>
  <c r="DN75" i="5"/>
  <c r="DN77" i="5"/>
  <c r="DO77" i="5" s="1"/>
  <c r="DN21" i="5"/>
  <c r="DL34" i="1"/>
  <c r="DL17" i="1"/>
  <c r="DN61" i="3"/>
  <c r="BF61" i="3"/>
  <c r="DL12" i="1"/>
  <c r="DL16" i="1"/>
  <c r="T15" i="17"/>
  <c r="DL13" i="1"/>
  <c r="N113" i="2"/>
  <c r="O112" i="2"/>
  <c r="DM15" i="1"/>
  <c r="T16" i="17"/>
  <c r="DN12" i="3"/>
  <c r="DO75" i="3"/>
  <c r="DO73" i="3"/>
  <c r="DO78" i="3"/>
  <c r="DO76" i="3"/>
  <c r="DO58" i="3"/>
  <c r="DO51" i="3"/>
  <c r="DO50" i="3"/>
  <c r="DO47" i="3"/>
  <c r="DO44" i="3"/>
  <c r="DO43" i="3"/>
  <c r="DO42" i="3"/>
  <c r="DO41" i="3"/>
  <c r="DO38" i="3"/>
  <c r="DO37" i="3"/>
  <c r="DO36" i="3"/>
  <c r="DO35" i="3"/>
  <c r="DO34" i="3"/>
  <c r="DO33" i="3"/>
  <c r="DO59" i="3"/>
  <c r="DO52" i="3"/>
  <c r="DO82" i="3"/>
  <c r="DO68" i="3"/>
  <c r="DO67" i="3"/>
  <c r="DO74" i="3"/>
  <c r="DO71" i="3"/>
  <c r="DO83" i="3"/>
  <c r="DO77" i="3"/>
  <c r="DO66" i="3"/>
  <c r="DO55" i="3"/>
  <c r="DO24" i="3"/>
  <c r="DO10" i="3"/>
  <c r="DO54" i="3"/>
  <c r="DO15" i="3"/>
  <c r="DO27" i="3"/>
  <c r="DO22" i="3"/>
  <c r="DO8" i="3"/>
  <c r="DO28" i="3"/>
  <c r="DO29" i="3"/>
  <c r="DO18" i="3"/>
  <c r="DO64" i="3"/>
  <c r="DO30" i="3"/>
  <c r="DO11" i="3"/>
  <c r="DO16" i="3"/>
  <c r="DO9" i="3"/>
  <c r="DO53" i="3"/>
  <c r="DO72" i="3"/>
  <c r="DO65" i="3"/>
  <c r="DO17" i="3"/>
  <c r="DO19" i="3"/>
  <c r="DO23" i="3"/>
  <c r="DO3" i="3"/>
  <c r="DP5" i="3"/>
  <c r="DM102" i="5"/>
  <c r="DM95" i="5"/>
  <c r="DQ5" i="1"/>
  <c r="DP41" i="1"/>
  <c r="DP3" i="1"/>
  <c r="DP42" i="1"/>
  <c r="DP48" i="1"/>
  <c r="DM14" i="1"/>
  <c r="DM79" i="5"/>
  <c r="DM69" i="5"/>
  <c r="DO5" i="5"/>
  <c r="DO42" i="5" s="1"/>
  <c r="DN3" i="5"/>
  <c r="DO4" i="4"/>
  <c r="DP6" i="4"/>
  <c r="BF12" i="3"/>
  <c r="BG82" i="3"/>
  <c r="BG83" i="3"/>
  <c r="BG71" i="3"/>
  <c r="BG72" i="3"/>
  <c r="BG73" i="3"/>
  <c r="BG74" i="3"/>
  <c r="BG75" i="3"/>
  <c r="BG76" i="3"/>
  <c r="BG77" i="3"/>
  <c r="BG78" i="3"/>
  <c r="BG64" i="3"/>
  <c r="BG65" i="3"/>
  <c r="BG66" i="3"/>
  <c r="BG67" i="3"/>
  <c r="BG68" i="3"/>
  <c r="BG58" i="3"/>
  <c r="BG24" i="3"/>
  <c r="BG15" i="3"/>
  <c r="BG16" i="3"/>
  <c r="BG18" i="3"/>
  <c r="BG19" i="3"/>
  <c r="BG8" i="3"/>
  <c r="BG10" i="3"/>
  <c r="BG11" i="3"/>
  <c r="BG54" i="3"/>
  <c r="BG55" i="3"/>
  <c r="BG53" i="3"/>
  <c r="BG52" i="3"/>
  <c r="BG51" i="3"/>
  <c r="BG50" i="3"/>
  <c r="BG47" i="3"/>
  <c r="BG44" i="3"/>
  <c r="BG43" i="3"/>
  <c r="BG42" i="3"/>
  <c r="BG41" i="3"/>
  <c r="BG38" i="3"/>
  <c r="BG37" i="3"/>
  <c r="BG36" i="3"/>
  <c r="BG35" i="3"/>
  <c r="BG34" i="3"/>
  <c r="BG33" i="3"/>
  <c r="BG30" i="3"/>
  <c r="BG29" i="3"/>
  <c r="BG28" i="3"/>
  <c r="BG27" i="3"/>
  <c r="BG23" i="3"/>
  <c r="BG22" i="3"/>
  <c r="BG17" i="3"/>
  <c r="BG9" i="3"/>
  <c r="BH59" i="3"/>
  <c r="DM26" i="1" l="1"/>
  <c r="DL37" i="4"/>
  <c r="DM35" i="4"/>
  <c r="DM34" i="4"/>
  <c r="DM33" i="4"/>
  <c r="DM32" i="4"/>
  <c r="DM31" i="4"/>
  <c r="DM30" i="4"/>
  <c r="DM45" i="4"/>
  <c r="DM41" i="4"/>
  <c r="DM44" i="4"/>
  <c r="DM43" i="4"/>
  <c r="DM42" i="4"/>
  <c r="DM69" i="4"/>
  <c r="DM68" i="4"/>
  <c r="DM67" i="4"/>
  <c r="DN50" i="4"/>
  <c r="DN52" i="4"/>
  <c r="DN51" i="4"/>
  <c r="DL47" i="4"/>
  <c r="DM54" i="4"/>
  <c r="DM33" i="1" s="1"/>
  <c r="DN62" i="4"/>
  <c r="DN61" i="4"/>
  <c r="DN60" i="4"/>
  <c r="DN59" i="4"/>
  <c r="DN58" i="4"/>
  <c r="DN64" i="4" s="1"/>
  <c r="DP40" i="5"/>
  <c r="DO75" i="5"/>
  <c r="DP75" i="5" s="1"/>
  <c r="DO43" i="5"/>
  <c r="DP43" i="5" s="1"/>
  <c r="DO46" i="5"/>
  <c r="DP46" i="5" s="1"/>
  <c r="BF88" i="3"/>
  <c r="BF26" i="1" s="1"/>
  <c r="BF38" i="1" s="1"/>
  <c r="BF55" i="1" s="1"/>
  <c r="DO39" i="5"/>
  <c r="DP28" i="5"/>
  <c r="DO93" i="5"/>
  <c r="DP93" i="5" s="1"/>
  <c r="DO36" i="5"/>
  <c r="DP36" i="5" s="1"/>
  <c r="DP66" i="5"/>
  <c r="DO86" i="3"/>
  <c r="O30" i="17"/>
  <c r="O44" i="17" s="1"/>
  <c r="BE26" i="1"/>
  <c r="BE38" i="1" s="1"/>
  <c r="BE55" i="1" s="1"/>
  <c r="BE56" i="1" s="1"/>
  <c r="DO87" i="5"/>
  <c r="DP87" i="5" s="1"/>
  <c r="DO44" i="5"/>
  <c r="DP44" i="5" s="1"/>
  <c r="DP41" i="5"/>
  <c r="DO34" i="5"/>
  <c r="DO30" i="5"/>
  <c r="DP30" i="5" s="1"/>
  <c r="DO49" i="5"/>
  <c r="DO37" i="5"/>
  <c r="BG86" i="3"/>
  <c r="DP33" i="5"/>
  <c r="DP48" i="5"/>
  <c r="DO24" i="5"/>
  <c r="DP24" i="5" s="1"/>
  <c r="DN88" i="3"/>
  <c r="DN26" i="1" s="1"/>
  <c r="DO67" i="5"/>
  <c r="DO100" i="5"/>
  <c r="DP100" i="5" s="1"/>
  <c r="DO99" i="5"/>
  <c r="DP29" i="5"/>
  <c r="DO45" i="5"/>
  <c r="DO82" i="5"/>
  <c r="DO84" i="5" s="1"/>
  <c r="DO21" i="5"/>
  <c r="DP21" i="5" s="1"/>
  <c r="DO98" i="5"/>
  <c r="DO22" i="5"/>
  <c r="DO73" i="5"/>
  <c r="DL36" i="1"/>
  <c r="T18" i="17"/>
  <c r="BG61" i="3"/>
  <c r="DO61" i="3"/>
  <c r="DM12" i="1"/>
  <c r="T13" i="17"/>
  <c r="N114" i="2"/>
  <c r="O113" i="2"/>
  <c r="DN15" i="1"/>
  <c r="DM16" i="1"/>
  <c r="T17" i="17"/>
  <c r="DM13" i="1"/>
  <c r="T14" i="17"/>
  <c r="DO12" i="3"/>
  <c r="DP73" i="3"/>
  <c r="DP78" i="3"/>
  <c r="DP71" i="3"/>
  <c r="DP67" i="3"/>
  <c r="DP82" i="3"/>
  <c r="DP44" i="3"/>
  <c r="DP68" i="3"/>
  <c r="DP35" i="3"/>
  <c r="DP58" i="3"/>
  <c r="DP42" i="3"/>
  <c r="DP74" i="3"/>
  <c r="DP51" i="3"/>
  <c r="DP33" i="3"/>
  <c r="DP83" i="3"/>
  <c r="DP77" i="3"/>
  <c r="DP47" i="3"/>
  <c r="DP54" i="3"/>
  <c r="DP37" i="3"/>
  <c r="DP15" i="3"/>
  <c r="DP52" i="3"/>
  <c r="DP27" i="3"/>
  <c r="DP22" i="3"/>
  <c r="DP8" i="3"/>
  <c r="DP43" i="3"/>
  <c r="DP38" i="3"/>
  <c r="DP28" i="3"/>
  <c r="DP50" i="3"/>
  <c r="DP29" i="3"/>
  <c r="DP18" i="3"/>
  <c r="DP66" i="3"/>
  <c r="DP64" i="3"/>
  <c r="DP30" i="3"/>
  <c r="DP11" i="3"/>
  <c r="DP76" i="3"/>
  <c r="DP16" i="3"/>
  <c r="DP36" i="3"/>
  <c r="DP23" i="3"/>
  <c r="DP9" i="3"/>
  <c r="DP59" i="3"/>
  <c r="DP55" i="3"/>
  <c r="DP72" i="3"/>
  <c r="DP65" i="3"/>
  <c r="DP24" i="3"/>
  <c r="DP34" i="3"/>
  <c r="DP17" i="3"/>
  <c r="DP10" i="3"/>
  <c r="DP19" i="3"/>
  <c r="DP41" i="3"/>
  <c r="DP53" i="3"/>
  <c r="DP75" i="3"/>
  <c r="DQ5" i="3"/>
  <c r="DP3" i="3"/>
  <c r="DN102" i="5"/>
  <c r="DM17" i="1"/>
  <c r="DN95" i="5"/>
  <c r="DR5" i="1"/>
  <c r="DQ42" i="1"/>
  <c r="DQ41" i="1"/>
  <c r="DQ3" i="1"/>
  <c r="DQ48" i="1"/>
  <c r="DO89" i="5"/>
  <c r="DN69" i="5"/>
  <c r="DN79" i="5"/>
  <c r="DN14" i="1"/>
  <c r="DO3" i="5"/>
  <c r="DP5" i="5"/>
  <c r="DP42" i="5" s="1"/>
  <c r="DP4" i="4"/>
  <c r="DQ6" i="4"/>
  <c r="BG12" i="3"/>
  <c r="BH71" i="3"/>
  <c r="BH72" i="3"/>
  <c r="BH73" i="3"/>
  <c r="BH74" i="3"/>
  <c r="BH75" i="3"/>
  <c r="BH76" i="3"/>
  <c r="BH77" i="3"/>
  <c r="BH78" i="3"/>
  <c r="BH64" i="3"/>
  <c r="BH65" i="3"/>
  <c r="BH66" i="3"/>
  <c r="BH67" i="3"/>
  <c r="BH68" i="3"/>
  <c r="BH58" i="3"/>
  <c r="BH24" i="3"/>
  <c r="BH15" i="3"/>
  <c r="BH16" i="3"/>
  <c r="BH18" i="3"/>
  <c r="BH19" i="3"/>
  <c r="BH8" i="3"/>
  <c r="BH10" i="3"/>
  <c r="BH11" i="3"/>
  <c r="BH54" i="3"/>
  <c r="BH55" i="3"/>
  <c r="BH53" i="3"/>
  <c r="BH52" i="3"/>
  <c r="BH51" i="3"/>
  <c r="BH50" i="3"/>
  <c r="BH47" i="3"/>
  <c r="BH44" i="3"/>
  <c r="BH43" i="3"/>
  <c r="BH42" i="3"/>
  <c r="BH41" i="3"/>
  <c r="BH38" i="3"/>
  <c r="BH37" i="3"/>
  <c r="BH36" i="3"/>
  <c r="BH35" i="3"/>
  <c r="BH34" i="3"/>
  <c r="BH33" i="3"/>
  <c r="BH30" i="3"/>
  <c r="BH29" i="3"/>
  <c r="BH28" i="3"/>
  <c r="BH27" i="3"/>
  <c r="BH23" i="3"/>
  <c r="BH22" i="3"/>
  <c r="BH17" i="3"/>
  <c r="BH9" i="3"/>
  <c r="BI59" i="3"/>
  <c r="DM37" i="4" l="1"/>
  <c r="DM31" i="1" s="1"/>
  <c r="DM72" i="4"/>
  <c r="DN45" i="4"/>
  <c r="DN41" i="4"/>
  <c r="DN44" i="4"/>
  <c r="DN43" i="4"/>
  <c r="DN42" i="4"/>
  <c r="DN35" i="4"/>
  <c r="DN34" i="4"/>
  <c r="DN33" i="4"/>
  <c r="DN32" i="4"/>
  <c r="DN31" i="4"/>
  <c r="DN30" i="4"/>
  <c r="DO50" i="4"/>
  <c r="DO52" i="4"/>
  <c r="DO51" i="4"/>
  <c r="DN69" i="4"/>
  <c r="DN68" i="4"/>
  <c r="DN67" i="4"/>
  <c r="DN72" i="4" s="1"/>
  <c r="DN54" i="4"/>
  <c r="DN33" i="1" s="1"/>
  <c r="DM47" i="4"/>
  <c r="DM32" i="1" s="1"/>
  <c r="DO62" i="4"/>
  <c r="DO61" i="4"/>
  <c r="DO60" i="4"/>
  <c r="DO59" i="4"/>
  <c r="DO58" i="4"/>
  <c r="DO64" i="4" s="1"/>
  <c r="DQ41" i="5"/>
  <c r="DP45" i="5"/>
  <c r="DQ45" i="5" s="1"/>
  <c r="DP38" i="5"/>
  <c r="DP73" i="5"/>
  <c r="DP35" i="5"/>
  <c r="DP37" i="5"/>
  <c r="DQ36" i="5"/>
  <c r="DQ29" i="5"/>
  <c r="DP22" i="5"/>
  <c r="DQ22" i="5" s="1"/>
  <c r="DP27" i="5"/>
  <c r="DQ27" i="5" s="1"/>
  <c r="DP32" i="5"/>
  <c r="BH86" i="3"/>
  <c r="DP98" i="5"/>
  <c r="DQ98" i="5" s="1"/>
  <c r="DP99" i="5"/>
  <c r="DQ99" i="5" s="1"/>
  <c r="DP49" i="5"/>
  <c r="DQ49" i="5" s="1"/>
  <c r="DP31" i="5"/>
  <c r="DQ31" i="5" s="1"/>
  <c r="DP92" i="5"/>
  <c r="DQ40" i="5"/>
  <c r="BF56" i="1"/>
  <c r="DP86" i="3"/>
  <c r="DP74" i="5"/>
  <c r="DP67" i="5"/>
  <c r="DQ67" i="5" s="1"/>
  <c r="DP34" i="5"/>
  <c r="DO88" i="3"/>
  <c r="DO26" i="1" s="1"/>
  <c r="DP76" i="5"/>
  <c r="DP47" i="5"/>
  <c r="DQ93" i="5"/>
  <c r="DQ28" i="5"/>
  <c r="DP25" i="5"/>
  <c r="DQ25" i="5" s="1"/>
  <c r="DP23" i="5"/>
  <c r="DQ23" i="5" s="1"/>
  <c r="DP26" i="5"/>
  <c r="DP77" i="5"/>
  <c r="DQ77" i="5" s="1"/>
  <c r="BG88" i="3"/>
  <c r="BG26" i="1" s="1"/>
  <c r="BG38" i="1" s="1"/>
  <c r="BG55" i="1" s="1"/>
  <c r="DP82" i="5"/>
  <c r="DP84" i="5" s="1"/>
  <c r="DP39" i="5"/>
  <c r="T37" i="17"/>
  <c r="DM36" i="1"/>
  <c r="DO15" i="1"/>
  <c r="DN34" i="1"/>
  <c r="DM34" i="1"/>
  <c r="T38" i="17"/>
  <c r="DP61" i="3"/>
  <c r="BH61" i="3"/>
  <c r="H21" i="11" s="1"/>
  <c r="DN12" i="1"/>
  <c r="DL31" i="1"/>
  <c r="DL32" i="1"/>
  <c r="N115" i="2"/>
  <c r="O114" i="2"/>
  <c r="DN16" i="1"/>
  <c r="DN13" i="1"/>
  <c r="DN17" i="1"/>
  <c r="DQ83" i="3"/>
  <c r="DQ82" i="3"/>
  <c r="DQ78" i="3"/>
  <c r="DQ77" i="3"/>
  <c r="DQ76" i="3"/>
  <c r="DQ75" i="3"/>
  <c r="DQ74" i="3"/>
  <c r="DQ73" i="3"/>
  <c r="DQ72" i="3"/>
  <c r="DQ71" i="3"/>
  <c r="DQ68" i="3"/>
  <c r="DQ67" i="3"/>
  <c r="DQ66" i="3"/>
  <c r="DQ65" i="3"/>
  <c r="DQ64" i="3"/>
  <c r="DQ59" i="3"/>
  <c r="DQ58" i="3"/>
  <c r="DQ55" i="3"/>
  <c r="DQ54" i="3"/>
  <c r="DQ53" i="3"/>
  <c r="DQ52" i="3"/>
  <c r="DQ35" i="3"/>
  <c r="DQ42" i="3"/>
  <c r="DQ51" i="3"/>
  <c r="DQ33" i="3"/>
  <c r="DQ38" i="3"/>
  <c r="DQ36" i="3"/>
  <c r="DQ27" i="3"/>
  <c r="DQ22" i="3"/>
  <c r="DQ8" i="3"/>
  <c r="DQ43" i="3"/>
  <c r="DQ28" i="3"/>
  <c r="DQ50" i="3"/>
  <c r="DQ29" i="3"/>
  <c r="DQ18" i="3"/>
  <c r="DQ30" i="3"/>
  <c r="DQ11" i="3"/>
  <c r="DQ16" i="3"/>
  <c r="DQ23" i="3"/>
  <c r="DQ9" i="3"/>
  <c r="DQ41" i="3"/>
  <c r="DQ37" i="3"/>
  <c r="DQ47" i="3"/>
  <c r="DQ15" i="3"/>
  <c r="DQ24" i="3"/>
  <c r="DQ44" i="3"/>
  <c r="DQ34" i="3"/>
  <c r="DQ17" i="3"/>
  <c r="DQ10" i="3"/>
  <c r="DQ19" i="3"/>
  <c r="DR5" i="3"/>
  <c r="DQ3" i="3"/>
  <c r="DP12" i="3"/>
  <c r="DO102" i="5"/>
  <c r="DO69" i="5"/>
  <c r="DO95" i="5"/>
  <c r="DS5" i="1"/>
  <c r="DR41" i="1"/>
  <c r="DR42" i="1"/>
  <c r="DR3" i="1"/>
  <c r="DR48" i="1"/>
  <c r="DP89" i="5"/>
  <c r="DO14" i="1"/>
  <c r="DO79" i="5"/>
  <c r="DQ5" i="5"/>
  <c r="DQ66" i="5" s="1"/>
  <c r="DP3" i="5"/>
  <c r="DR6" i="4"/>
  <c r="DQ4" i="4"/>
  <c r="BH12" i="3"/>
  <c r="BI82" i="3"/>
  <c r="BI83" i="3"/>
  <c r="BI71" i="3"/>
  <c r="BI72" i="3"/>
  <c r="BI73" i="3"/>
  <c r="BI74" i="3"/>
  <c r="BI75" i="3"/>
  <c r="BI76" i="3"/>
  <c r="BI77" i="3"/>
  <c r="BI78" i="3"/>
  <c r="BI64" i="3"/>
  <c r="BI65" i="3"/>
  <c r="BI66" i="3"/>
  <c r="BI67" i="3"/>
  <c r="BI68" i="3"/>
  <c r="BI58" i="3"/>
  <c r="BI27" i="3"/>
  <c r="BI24" i="3"/>
  <c r="BI15" i="3"/>
  <c r="BI16" i="3"/>
  <c r="BI18" i="3"/>
  <c r="BI19" i="3"/>
  <c r="BI8" i="3"/>
  <c r="BI10" i="3"/>
  <c r="BI11" i="3"/>
  <c r="BI54" i="3"/>
  <c r="BI55" i="3"/>
  <c r="BI53" i="3"/>
  <c r="BI52" i="3"/>
  <c r="BI51" i="3"/>
  <c r="BI50" i="3"/>
  <c r="BI47" i="3"/>
  <c r="BI44" i="3"/>
  <c r="BI43" i="3"/>
  <c r="BI42" i="3"/>
  <c r="BI41" i="3"/>
  <c r="BI38" i="3"/>
  <c r="BI37" i="3"/>
  <c r="BI36" i="3"/>
  <c r="BI35" i="3"/>
  <c r="BI34" i="3"/>
  <c r="BI33" i="3"/>
  <c r="BI30" i="3"/>
  <c r="BI29" i="3"/>
  <c r="BI28" i="3"/>
  <c r="BI23" i="3"/>
  <c r="BI22" i="3"/>
  <c r="BI17" i="3"/>
  <c r="BI9" i="3"/>
  <c r="BJ59" i="3"/>
  <c r="DN37" i="4" l="1"/>
  <c r="DO45" i="4"/>
  <c r="DO41" i="4"/>
  <c r="DO44" i="4"/>
  <c r="DO43" i="4"/>
  <c r="DO42" i="4"/>
  <c r="DO69" i="4"/>
  <c r="DO68" i="4"/>
  <c r="DO67" i="4"/>
  <c r="DO72" i="4" s="1"/>
  <c r="DO35" i="4"/>
  <c r="DO34" i="4"/>
  <c r="DO33" i="4"/>
  <c r="DO32" i="4"/>
  <c r="DO31" i="4"/>
  <c r="DO30" i="4"/>
  <c r="DP50" i="4"/>
  <c r="DP52" i="4"/>
  <c r="DP51" i="4"/>
  <c r="DO54" i="4"/>
  <c r="DO33" i="1" s="1"/>
  <c r="DN47" i="4"/>
  <c r="DN32" i="1" s="1"/>
  <c r="DP62" i="4"/>
  <c r="DP61" i="4"/>
  <c r="DP60" i="4"/>
  <c r="DP59" i="4"/>
  <c r="DP58" i="4"/>
  <c r="DP64" i="4" s="1"/>
  <c r="DR67" i="5"/>
  <c r="DQ86" i="3"/>
  <c r="DQ26" i="5"/>
  <c r="DR26" i="5" s="1"/>
  <c r="DQ74" i="5"/>
  <c r="DR74" i="5" s="1"/>
  <c r="DQ92" i="5"/>
  <c r="DR92" i="5" s="1"/>
  <c r="DQ38" i="5"/>
  <c r="DR29" i="5"/>
  <c r="DR41" i="5"/>
  <c r="T40" i="17"/>
  <c r="DQ39" i="5"/>
  <c r="DR39" i="5" s="1"/>
  <c r="DQ43" i="5"/>
  <c r="DR43" i="5" s="1"/>
  <c r="DQ30" i="5"/>
  <c r="DR30" i="5" s="1"/>
  <c r="BH88" i="3"/>
  <c r="BH26" i="1" s="1"/>
  <c r="BH38" i="1" s="1"/>
  <c r="BH55" i="1" s="1"/>
  <c r="DQ48" i="5"/>
  <c r="DQ24" i="5"/>
  <c r="DP88" i="3"/>
  <c r="DQ100" i="5"/>
  <c r="DR100" i="5" s="1"/>
  <c r="DQ87" i="5"/>
  <c r="DR87" i="5" s="1"/>
  <c r="DQ47" i="5"/>
  <c r="DQ21" i="5"/>
  <c r="DR21" i="5" s="1"/>
  <c r="DQ42" i="5"/>
  <c r="DR25" i="5"/>
  <c r="DR99" i="5"/>
  <c r="DR93" i="5"/>
  <c r="DQ76" i="5"/>
  <c r="DR76" i="5" s="1"/>
  <c r="DQ75" i="5"/>
  <c r="DQ33" i="5"/>
  <c r="DQ37" i="5"/>
  <c r="DR49" i="5"/>
  <c r="DQ82" i="5"/>
  <c r="DQ44" i="5"/>
  <c r="DR44" i="5" s="1"/>
  <c r="DQ46" i="5"/>
  <c r="DR46" i="5" s="1"/>
  <c r="DQ35" i="5"/>
  <c r="DR35" i="5" s="1"/>
  <c r="DR23" i="5"/>
  <c r="DR45" i="5"/>
  <c r="BI86" i="3"/>
  <c r="BG56" i="1"/>
  <c r="DQ34" i="5"/>
  <c r="DQ32" i="5"/>
  <c r="DR32" i="5" s="1"/>
  <c r="DQ73" i="5"/>
  <c r="T35" i="17"/>
  <c r="DN36" i="1"/>
  <c r="DP15" i="1"/>
  <c r="T36" i="17"/>
  <c r="DO34" i="1"/>
  <c r="DQ61" i="3"/>
  <c r="BI61" i="3"/>
  <c r="DO12" i="1"/>
  <c r="DN31" i="1"/>
  <c r="DO13" i="1"/>
  <c r="DO16" i="1"/>
  <c r="N116" i="2"/>
  <c r="O115" i="2"/>
  <c r="DR73" i="3"/>
  <c r="DR78" i="3"/>
  <c r="DR71" i="3"/>
  <c r="DR76" i="3"/>
  <c r="DR74" i="3"/>
  <c r="DR54" i="3"/>
  <c r="DR68" i="3"/>
  <c r="DR42" i="3"/>
  <c r="DR67" i="3"/>
  <c r="DR58" i="3"/>
  <c r="DR51" i="3"/>
  <c r="DR33" i="3"/>
  <c r="DR38" i="3"/>
  <c r="DR83" i="3"/>
  <c r="DR77" i="3"/>
  <c r="DR66" i="3"/>
  <c r="DR55" i="3"/>
  <c r="DR47" i="3"/>
  <c r="DR65" i="3"/>
  <c r="DR43" i="3"/>
  <c r="DR52" i="3"/>
  <c r="DR28" i="3"/>
  <c r="DR50" i="3"/>
  <c r="DR29" i="3"/>
  <c r="DR18" i="3"/>
  <c r="DR30" i="3"/>
  <c r="DR11" i="3"/>
  <c r="DR64" i="3"/>
  <c r="DR35" i="3"/>
  <c r="DR16" i="3"/>
  <c r="DR23" i="3"/>
  <c r="DR9" i="3"/>
  <c r="DR82" i="3"/>
  <c r="DR41" i="3"/>
  <c r="DR36" i="3"/>
  <c r="DR53" i="3"/>
  <c r="DR44" i="3"/>
  <c r="DR19" i="3"/>
  <c r="DR72" i="3"/>
  <c r="DR15" i="3"/>
  <c r="DR8" i="3"/>
  <c r="DR34" i="3"/>
  <c r="DR27" i="3"/>
  <c r="DR17" i="3"/>
  <c r="DR10" i="3"/>
  <c r="DR24" i="3"/>
  <c r="DR59" i="3"/>
  <c r="DR22" i="3"/>
  <c r="DR75" i="3"/>
  <c r="DR37" i="3"/>
  <c r="DS5" i="3"/>
  <c r="DR3" i="3"/>
  <c r="DP102" i="5"/>
  <c r="DQ12" i="3"/>
  <c r="DO17" i="1"/>
  <c r="DP95" i="5"/>
  <c r="DT5" i="1"/>
  <c r="DS3" i="1"/>
  <c r="DS41" i="1"/>
  <c r="DS42" i="1"/>
  <c r="DS48" i="1"/>
  <c r="DP79" i="5"/>
  <c r="DP14" i="1"/>
  <c r="DP69" i="5"/>
  <c r="DQ3" i="5"/>
  <c r="DR5" i="5"/>
  <c r="DR66" i="5" s="1"/>
  <c r="DS6" i="4"/>
  <c r="DR4" i="4"/>
  <c r="BI12" i="3"/>
  <c r="BJ82" i="3"/>
  <c r="BJ83" i="3"/>
  <c r="BJ71" i="3"/>
  <c r="BJ72" i="3"/>
  <c r="BJ73" i="3"/>
  <c r="BJ74" i="3"/>
  <c r="BJ75" i="3"/>
  <c r="BJ76" i="3"/>
  <c r="BJ77" i="3"/>
  <c r="BJ78" i="3"/>
  <c r="BJ64" i="3"/>
  <c r="BJ65" i="3"/>
  <c r="BJ66" i="3"/>
  <c r="BJ67" i="3"/>
  <c r="BJ68" i="3"/>
  <c r="BJ58" i="3"/>
  <c r="BJ24" i="3"/>
  <c r="BJ15" i="3"/>
  <c r="BJ16" i="3"/>
  <c r="BJ18" i="3"/>
  <c r="BJ19" i="3"/>
  <c r="BJ8" i="3"/>
  <c r="BJ10" i="3"/>
  <c r="BJ11" i="3"/>
  <c r="BJ54" i="3"/>
  <c r="BJ55" i="3"/>
  <c r="BJ53" i="3"/>
  <c r="BJ52" i="3"/>
  <c r="BJ51" i="3"/>
  <c r="BJ50" i="3"/>
  <c r="BJ47" i="3"/>
  <c r="BJ44" i="3"/>
  <c r="BJ43" i="3"/>
  <c r="BJ42" i="3"/>
  <c r="BJ41" i="3"/>
  <c r="BJ38" i="3"/>
  <c r="BJ37" i="3"/>
  <c r="BJ36" i="3"/>
  <c r="BJ35" i="3"/>
  <c r="BJ34" i="3"/>
  <c r="BJ33" i="3"/>
  <c r="BJ30" i="3"/>
  <c r="BJ29" i="3"/>
  <c r="BJ28" i="3"/>
  <c r="BJ27" i="3"/>
  <c r="BJ23" i="3"/>
  <c r="BJ22" i="3"/>
  <c r="BJ17" i="3"/>
  <c r="BJ9" i="3"/>
  <c r="BK59" i="3"/>
  <c r="DO37" i="4" l="1"/>
  <c r="DP35" i="4"/>
  <c r="DP34" i="4"/>
  <c r="DP33" i="4"/>
  <c r="DP32" i="4"/>
  <c r="DP31" i="4"/>
  <c r="DP30" i="4"/>
  <c r="DP45" i="4"/>
  <c r="DP41" i="4"/>
  <c r="DP44" i="4"/>
  <c r="DP43" i="4"/>
  <c r="DP42" i="4"/>
  <c r="DP69" i="4"/>
  <c r="DP68" i="4"/>
  <c r="DP67" i="4"/>
  <c r="DP54" i="4"/>
  <c r="DO47" i="4"/>
  <c r="DO32" i="1" s="1"/>
  <c r="BH56" i="1"/>
  <c r="DQ88" i="3"/>
  <c r="DQ26" i="1" s="1"/>
  <c r="BJ86" i="3"/>
  <c r="DR86" i="3"/>
  <c r="DR82" i="5"/>
  <c r="DR84" i="5" s="1"/>
  <c r="DR42" i="5"/>
  <c r="DR98" i="5"/>
  <c r="DR36" i="5"/>
  <c r="DR73" i="5"/>
  <c r="DR28" i="5"/>
  <c r="DR34" i="5"/>
  <c r="DR31" i="5"/>
  <c r="DR47" i="5"/>
  <c r="DR24" i="5"/>
  <c r="DR22" i="5"/>
  <c r="DR77" i="5"/>
  <c r="DR37" i="5"/>
  <c r="DR48" i="5"/>
  <c r="DR27" i="5"/>
  <c r="DP26" i="1"/>
  <c r="DQ84" i="5"/>
  <c r="DR40" i="5"/>
  <c r="DR33" i="5"/>
  <c r="DR38" i="5"/>
  <c r="DQ89" i="5"/>
  <c r="BI88" i="3"/>
  <c r="DR75" i="5"/>
  <c r="DP34" i="1"/>
  <c r="DO36" i="1"/>
  <c r="DR61" i="3"/>
  <c r="BJ61" i="3"/>
  <c r="DP16" i="1"/>
  <c r="DP12" i="1"/>
  <c r="DP13" i="1"/>
  <c r="DP33" i="1"/>
  <c r="DO31" i="1"/>
  <c r="N117" i="2"/>
  <c r="O116" i="2"/>
  <c r="DP17" i="1"/>
  <c r="DR12" i="3"/>
  <c r="BI26" i="1"/>
  <c r="BI38" i="1" s="1"/>
  <c r="BI55" i="1" s="1"/>
  <c r="DQ102" i="5"/>
  <c r="DS83" i="3"/>
  <c r="DS82" i="3"/>
  <c r="DS78" i="3"/>
  <c r="DS71" i="3"/>
  <c r="DS76" i="3"/>
  <c r="DS65" i="3"/>
  <c r="DS73" i="3"/>
  <c r="DS67" i="3"/>
  <c r="DS58" i="3"/>
  <c r="DS51" i="3"/>
  <c r="DS33" i="3"/>
  <c r="DS38" i="3"/>
  <c r="DS77" i="3"/>
  <c r="DS74" i="3"/>
  <c r="DS66" i="3"/>
  <c r="DS55" i="3"/>
  <c r="DS47" i="3"/>
  <c r="DS36" i="3"/>
  <c r="DS54" i="3"/>
  <c r="DS34" i="3"/>
  <c r="DS11" i="3"/>
  <c r="DS10" i="3"/>
  <c r="DS9" i="3"/>
  <c r="DS8" i="3"/>
  <c r="DS50" i="3"/>
  <c r="DS43" i="3"/>
  <c r="DS29" i="3"/>
  <c r="DS18" i="3"/>
  <c r="DS30" i="3"/>
  <c r="DS64" i="3"/>
  <c r="DS35" i="3"/>
  <c r="DS16" i="3"/>
  <c r="DS23" i="3"/>
  <c r="DS41" i="3"/>
  <c r="DS68" i="3"/>
  <c r="DS53" i="3"/>
  <c r="DS44" i="3"/>
  <c r="DS19" i="3"/>
  <c r="DS72" i="3"/>
  <c r="DS75" i="3"/>
  <c r="DS52" i="3"/>
  <c r="DS15" i="3"/>
  <c r="DS27" i="3"/>
  <c r="DS17" i="3"/>
  <c r="DS37" i="3"/>
  <c r="DS22" i="3"/>
  <c r="DS42" i="3"/>
  <c r="DS24" i="3"/>
  <c r="DS28" i="3"/>
  <c r="DS59" i="3"/>
  <c r="DT5" i="3"/>
  <c r="DS3" i="3"/>
  <c r="DQ95" i="5"/>
  <c r="DU5" i="1"/>
  <c r="DT41" i="1"/>
  <c r="DT42" i="1"/>
  <c r="DT3" i="1"/>
  <c r="DT48" i="1"/>
  <c r="DR89" i="5"/>
  <c r="DQ79" i="5"/>
  <c r="DQ69" i="5"/>
  <c r="DS5" i="5"/>
  <c r="DS66" i="5" s="1"/>
  <c r="DR3" i="5"/>
  <c r="DT6" i="4"/>
  <c r="DS4" i="4"/>
  <c r="BJ12" i="3"/>
  <c r="BK82" i="3"/>
  <c r="BK83" i="3"/>
  <c r="BK71" i="3"/>
  <c r="BK72" i="3"/>
  <c r="BK73" i="3"/>
  <c r="BK74" i="3"/>
  <c r="BK75" i="3"/>
  <c r="BK76" i="3"/>
  <c r="BK77" i="3"/>
  <c r="BK78" i="3"/>
  <c r="BK64" i="3"/>
  <c r="BK65" i="3"/>
  <c r="BK66" i="3"/>
  <c r="BK67" i="3"/>
  <c r="BK68" i="3"/>
  <c r="BK58" i="3"/>
  <c r="BK24" i="3"/>
  <c r="BK15" i="3"/>
  <c r="BK16" i="3"/>
  <c r="BK18" i="3"/>
  <c r="BK19" i="3"/>
  <c r="BK8" i="3"/>
  <c r="BK10" i="3"/>
  <c r="BK11" i="3"/>
  <c r="BK54" i="3"/>
  <c r="BK55" i="3"/>
  <c r="BK53" i="3"/>
  <c r="BK52" i="3"/>
  <c r="BK51" i="3"/>
  <c r="BK50" i="3"/>
  <c r="BK47" i="3"/>
  <c r="BK44" i="3"/>
  <c r="BK43" i="3"/>
  <c r="BK42" i="3"/>
  <c r="BK41" i="3"/>
  <c r="BK38" i="3"/>
  <c r="BK37" i="3"/>
  <c r="BK36" i="3"/>
  <c r="BK35" i="3"/>
  <c r="BK34" i="3"/>
  <c r="BK33" i="3"/>
  <c r="BK30" i="3"/>
  <c r="BK29" i="3"/>
  <c r="BK28" i="3"/>
  <c r="BK27" i="3"/>
  <c r="BK23" i="3"/>
  <c r="BK22" i="3"/>
  <c r="BK17" i="3"/>
  <c r="BK9" i="3"/>
  <c r="BL59" i="3"/>
  <c r="DP72" i="4" l="1"/>
  <c r="DP37" i="4"/>
  <c r="DQ35" i="4"/>
  <c r="DQ34" i="4"/>
  <c r="DQ33" i="4"/>
  <c r="DQ32" i="4"/>
  <c r="DQ31" i="4"/>
  <c r="DQ30" i="4"/>
  <c r="DQ45" i="4"/>
  <c r="DQ41" i="4"/>
  <c r="DQ44" i="4"/>
  <c r="DQ43" i="4"/>
  <c r="DQ42" i="4"/>
  <c r="DQ69" i="4"/>
  <c r="DQ68" i="4"/>
  <c r="DQ67" i="4"/>
  <c r="DQ50" i="4"/>
  <c r="DQ52" i="4"/>
  <c r="DQ51" i="4"/>
  <c r="DR50" i="4"/>
  <c r="DR52" i="4"/>
  <c r="DR51" i="4"/>
  <c r="DP47" i="4"/>
  <c r="DR62" i="4"/>
  <c r="DR61" i="4"/>
  <c r="DR60" i="4"/>
  <c r="DR59" i="4"/>
  <c r="DR58" i="4"/>
  <c r="DR64" i="4" s="1"/>
  <c r="DQ15" i="1"/>
  <c r="DQ62" i="4"/>
  <c r="DQ61" i="4"/>
  <c r="DQ60" i="4"/>
  <c r="DQ59" i="4"/>
  <c r="DQ58" i="4"/>
  <c r="DQ64" i="4" s="1"/>
  <c r="DQ14" i="1"/>
  <c r="DQ34" i="1"/>
  <c r="BI56" i="1"/>
  <c r="DS32" i="5"/>
  <c r="DS45" i="5"/>
  <c r="DS34" i="5"/>
  <c r="DS73" i="5"/>
  <c r="DS44" i="5"/>
  <c r="DS86" i="3"/>
  <c r="DS100" i="5"/>
  <c r="DS27" i="5"/>
  <c r="DT27" i="5" s="1"/>
  <c r="DS29" i="5"/>
  <c r="DT29" i="5" s="1"/>
  <c r="DS26" i="5"/>
  <c r="DS48" i="5"/>
  <c r="DS35" i="5"/>
  <c r="DS36" i="5"/>
  <c r="DS37" i="5"/>
  <c r="DS40" i="5"/>
  <c r="DS30" i="5"/>
  <c r="DS92" i="5"/>
  <c r="DR88" i="3"/>
  <c r="DR26" i="1" s="1"/>
  <c r="DS87" i="5"/>
  <c r="DT87" i="5" s="1"/>
  <c r="DS77" i="5"/>
  <c r="BJ88" i="3"/>
  <c r="BJ26" i="1" s="1"/>
  <c r="DS93" i="5"/>
  <c r="DS76" i="5"/>
  <c r="DS33" i="5"/>
  <c r="DS74" i="5"/>
  <c r="DS75" i="5"/>
  <c r="DS22" i="5"/>
  <c r="DT22" i="5" s="1"/>
  <c r="DS23" i="5"/>
  <c r="DS98" i="5"/>
  <c r="DS42" i="5"/>
  <c r="DS82" i="5"/>
  <c r="DS84" i="5" s="1"/>
  <c r="DS21" i="5"/>
  <c r="DS24" i="5"/>
  <c r="DS41" i="5"/>
  <c r="DS38" i="5"/>
  <c r="DS46" i="5"/>
  <c r="DT46" i="5" s="1"/>
  <c r="DS43" i="5"/>
  <c r="BK86" i="3"/>
  <c r="DS47" i="5"/>
  <c r="DS49" i="5"/>
  <c r="DS39" i="5"/>
  <c r="DT39" i="5" s="1"/>
  <c r="DS25" i="5"/>
  <c r="DS67" i="5"/>
  <c r="DS99" i="5"/>
  <c r="DS31" i="5"/>
  <c r="DS28" i="5"/>
  <c r="DP32" i="1"/>
  <c r="DR15" i="1"/>
  <c r="DP36" i="1"/>
  <c r="DS61" i="3"/>
  <c r="DS12" i="3"/>
  <c r="BK61" i="3"/>
  <c r="DQ12" i="1"/>
  <c r="DQ16" i="1"/>
  <c r="DP31" i="1"/>
  <c r="N118" i="2"/>
  <c r="O117" i="2"/>
  <c r="DQ13" i="1"/>
  <c r="DR102" i="5"/>
  <c r="DR69" i="5"/>
  <c r="DQ17" i="1"/>
  <c r="DT83" i="3"/>
  <c r="DT82" i="3"/>
  <c r="DT71" i="3"/>
  <c r="DT76" i="3"/>
  <c r="DT74" i="3"/>
  <c r="DT72" i="3"/>
  <c r="DT52" i="3"/>
  <c r="DT38" i="3"/>
  <c r="DT77" i="3"/>
  <c r="DT66" i="3"/>
  <c r="DT55" i="3"/>
  <c r="DT47" i="3"/>
  <c r="DT36" i="3"/>
  <c r="DT43" i="3"/>
  <c r="DT41" i="3"/>
  <c r="DT30" i="3"/>
  <c r="DT64" i="3"/>
  <c r="DT35" i="3"/>
  <c r="DT16" i="3"/>
  <c r="DT11" i="3"/>
  <c r="DT58" i="3"/>
  <c r="DT23" i="3"/>
  <c r="DT9" i="3"/>
  <c r="DT68" i="3"/>
  <c r="DT53" i="3"/>
  <c r="DT44" i="3"/>
  <c r="DT19" i="3"/>
  <c r="DT73" i="3"/>
  <c r="DT51" i="3"/>
  <c r="DT75" i="3"/>
  <c r="DT33" i="3"/>
  <c r="DT17" i="3"/>
  <c r="DT78" i="3"/>
  <c r="DT59" i="3"/>
  <c r="DT27" i="3"/>
  <c r="DT8" i="3"/>
  <c r="DT37" i="3"/>
  <c r="DT50" i="3"/>
  <c r="DT34" i="3"/>
  <c r="DT10" i="3"/>
  <c r="DT28" i="3"/>
  <c r="DT65" i="3"/>
  <c r="DT29" i="3"/>
  <c r="DT67" i="3"/>
  <c r="DT54" i="3"/>
  <c r="DT18" i="3"/>
  <c r="DT15" i="3"/>
  <c r="DT22" i="3"/>
  <c r="DT42" i="3"/>
  <c r="DT24" i="3"/>
  <c r="DU5" i="3"/>
  <c r="DT3" i="3"/>
  <c r="DR95" i="5"/>
  <c r="DV5" i="1"/>
  <c r="DU41" i="1"/>
  <c r="DU42" i="1"/>
  <c r="DU3" i="1"/>
  <c r="DU48" i="1"/>
  <c r="DR79" i="5"/>
  <c r="DR14" i="1"/>
  <c r="DT5" i="5"/>
  <c r="DT66" i="5" s="1"/>
  <c r="DS3" i="5"/>
  <c r="DT4" i="4"/>
  <c r="DU6" i="4"/>
  <c r="BK12" i="3"/>
  <c r="BL82" i="3"/>
  <c r="BL83" i="3"/>
  <c r="BL71" i="3"/>
  <c r="BL72" i="3"/>
  <c r="BL73" i="3"/>
  <c r="BL74" i="3"/>
  <c r="BL75" i="3"/>
  <c r="BL76" i="3"/>
  <c r="BL77" i="3"/>
  <c r="BL78" i="3"/>
  <c r="BL64" i="3"/>
  <c r="BL65" i="3"/>
  <c r="BL66" i="3"/>
  <c r="BL67" i="3"/>
  <c r="BL68" i="3"/>
  <c r="BL58" i="3"/>
  <c r="BL24" i="3"/>
  <c r="BL15" i="3"/>
  <c r="BL16" i="3"/>
  <c r="BL18" i="3"/>
  <c r="BL19" i="3"/>
  <c r="BL8" i="3"/>
  <c r="BL10" i="3"/>
  <c r="BL11" i="3"/>
  <c r="BL54" i="3"/>
  <c r="BL55" i="3"/>
  <c r="BL53" i="3"/>
  <c r="BL52" i="3"/>
  <c r="BL51" i="3"/>
  <c r="BL50" i="3"/>
  <c r="BL47" i="3"/>
  <c r="BL44" i="3"/>
  <c r="BL43" i="3"/>
  <c r="BL42" i="3"/>
  <c r="BL41" i="3"/>
  <c r="BL38" i="3"/>
  <c r="BL37" i="3"/>
  <c r="BL36" i="3"/>
  <c r="BL35" i="3"/>
  <c r="BL34" i="3"/>
  <c r="BL33" i="3"/>
  <c r="BL30" i="3"/>
  <c r="BL29" i="3"/>
  <c r="BL28" i="3"/>
  <c r="BL27" i="3"/>
  <c r="BL23" i="3"/>
  <c r="BL22" i="3"/>
  <c r="BL17" i="3"/>
  <c r="BL9" i="3"/>
  <c r="BM59" i="3"/>
  <c r="DQ37" i="4" l="1"/>
  <c r="DQ72" i="4"/>
  <c r="DR45" i="4"/>
  <c r="DR41" i="4"/>
  <c r="DR44" i="4"/>
  <c r="DR43" i="4"/>
  <c r="DR42" i="4"/>
  <c r="DS50" i="4"/>
  <c r="DS52" i="4"/>
  <c r="DS51" i="4"/>
  <c r="DR69" i="4"/>
  <c r="DR68" i="4"/>
  <c r="DR67" i="4"/>
  <c r="DR35" i="4"/>
  <c r="DR34" i="4"/>
  <c r="DR33" i="4"/>
  <c r="DR32" i="4"/>
  <c r="DR31" i="4"/>
  <c r="DR30" i="4"/>
  <c r="DR54" i="4"/>
  <c r="DR33" i="1" s="1"/>
  <c r="DQ54" i="4"/>
  <c r="DQ33" i="1" s="1"/>
  <c r="DQ47" i="4"/>
  <c r="DQ32" i="1" s="1"/>
  <c r="DS88" i="3"/>
  <c r="DS26" i="1" s="1"/>
  <c r="DT67" i="5"/>
  <c r="BK88" i="3"/>
  <c r="BK26" i="1" s="1"/>
  <c r="DT98" i="5"/>
  <c r="DT26" i="5"/>
  <c r="BL86" i="3"/>
  <c r="DT25" i="5"/>
  <c r="DU25" i="5" s="1"/>
  <c r="DT43" i="5"/>
  <c r="DT23" i="5"/>
  <c r="DT86" i="3"/>
  <c r="DT75" i="5"/>
  <c r="DT49" i="5"/>
  <c r="DT74" i="5"/>
  <c r="DT33" i="5"/>
  <c r="DU33" i="5" s="1"/>
  <c r="DT40" i="5"/>
  <c r="DT44" i="5"/>
  <c r="DT41" i="5"/>
  <c r="DT24" i="5"/>
  <c r="DT76" i="5"/>
  <c r="DT37" i="5"/>
  <c r="DT73" i="5"/>
  <c r="DT100" i="5"/>
  <c r="DT30" i="5"/>
  <c r="DU30" i="5" s="1"/>
  <c r="DS89" i="5"/>
  <c r="DT21" i="5"/>
  <c r="DT93" i="5"/>
  <c r="DT34" i="5"/>
  <c r="DT28" i="5"/>
  <c r="DT47" i="5"/>
  <c r="DT36" i="5"/>
  <c r="DU36" i="5" s="1"/>
  <c r="DT45" i="5"/>
  <c r="DT92" i="5"/>
  <c r="DT31" i="5"/>
  <c r="DT82" i="5"/>
  <c r="DT35" i="5"/>
  <c r="DT32" i="5"/>
  <c r="DU22" i="5"/>
  <c r="DT38" i="5"/>
  <c r="DU38" i="5" s="1"/>
  <c r="DT99" i="5"/>
  <c r="DT42" i="5"/>
  <c r="DT77" i="5"/>
  <c r="DT48" i="5"/>
  <c r="DR34" i="1"/>
  <c r="DQ36" i="1"/>
  <c r="BL61" i="3"/>
  <c r="DT61" i="3"/>
  <c r="DR13" i="1"/>
  <c r="DR12" i="1"/>
  <c r="DR16" i="1"/>
  <c r="DQ31" i="1"/>
  <c r="N119" i="2"/>
  <c r="O118" i="2"/>
  <c r="DS15" i="1"/>
  <c r="DS102" i="5"/>
  <c r="DS17" i="1" s="1"/>
  <c r="DT12" i="3"/>
  <c r="DR17" i="1"/>
  <c r="DU83" i="3"/>
  <c r="DU82" i="3"/>
  <c r="DU76" i="3"/>
  <c r="DU74" i="3"/>
  <c r="DU77" i="3"/>
  <c r="DU59" i="3"/>
  <c r="DU66" i="3"/>
  <c r="DU55" i="3"/>
  <c r="DU47" i="3"/>
  <c r="DU36" i="3"/>
  <c r="DU43" i="3"/>
  <c r="DU71" i="3"/>
  <c r="DU65" i="3"/>
  <c r="DU54" i="3"/>
  <c r="DU34" i="3"/>
  <c r="DU75" i="3"/>
  <c r="DU72" i="3"/>
  <c r="DU64" i="3"/>
  <c r="DU53" i="3"/>
  <c r="DU50" i="3"/>
  <c r="DU30" i="3"/>
  <c r="DU29" i="3"/>
  <c r="DU28" i="3"/>
  <c r="DU27" i="3"/>
  <c r="DU24" i="3"/>
  <c r="DU23" i="3"/>
  <c r="DU22" i="3"/>
  <c r="DU19" i="3"/>
  <c r="DU18" i="3"/>
  <c r="DU17" i="3"/>
  <c r="DU16" i="3"/>
  <c r="DU15" i="3"/>
  <c r="DU35" i="3"/>
  <c r="DU11" i="3"/>
  <c r="DU58" i="3"/>
  <c r="DU38" i="3"/>
  <c r="DU9" i="3"/>
  <c r="DU68" i="3"/>
  <c r="DU44" i="3"/>
  <c r="DU41" i="3"/>
  <c r="DU73" i="3"/>
  <c r="DU51" i="3"/>
  <c r="DU33" i="3"/>
  <c r="DU78" i="3"/>
  <c r="DU10" i="3"/>
  <c r="DU37" i="3"/>
  <c r="DU52" i="3"/>
  <c r="DU42" i="3"/>
  <c r="DU67" i="3"/>
  <c r="DU8" i="3"/>
  <c r="DV5" i="3"/>
  <c r="DU3" i="3"/>
  <c r="DS95" i="5"/>
  <c r="DW5" i="1"/>
  <c r="DV42" i="1"/>
  <c r="DV3" i="1"/>
  <c r="DV41" i="1"/>
  <c r="DV48" i="1"/>
  <c r="DS79" i="5"/>
  <c r="DS69" i="5"/>
  <c r="DT89" i="5"/>
  <c r="DT84" i="5"/>
  <c r="DS14" i="1"/>
  <c r="DU5" i="5"/>
  <c r="DU66" i="5" s="1"/>
  <c r="DT3" i="5"/>
  <c r="DV6" i="4"/>
  <c r="DU4" i="4"/>
  <c r="BL12" i="3"/>
  <c r="BM82" i="3"/>
  <c r="BM83" i="3"/>
  <c r="BM71" i="3"/>
  <c r="BM72" i="3"/>
  <c r="BM73" i="3"/>
  <c r="BM74" i="3"/>
  <c r="BM75" i="3"/>
  <c r="BM76" i="3"/>
  <c r="BM77" i="3"/>
  <c r="BM78" i="3"/>
  <c r="BM64" i="3"/>
  <c r="BM65" i="3"/>
  <c r="BM66" i="3"/>
  <c r="BM67" i="3"/>
  <c r="BM68" i="3"/>
  <c r="BM58" i="3"/>
  <c r="BM24" i="3"/>
  <c r="BM15" i="3"/>
  <c r="BM16" i="3"/>
  <c r="BM18" i="3"/>
  <c r="BM19" i="3"/>
  <c r="BM8" i="3"/>
  <c r="BM10" i="3"/>
  <c r="BM11" i="3"/>
  <c r="BM54" i="3"/>
  <c r="BM55" i="3"/>
  <c r="BM53" i="3"/>
  <c r="BM52" i="3"/>
  <c r="BM51" i="3"/>
  <c r="BM50" i="3"/>
  <c r="BM47" i="3"/>
  <c r="BM44" i="3"/>
  <c r="BM43" i="3"/>
  <c r="BM42" i="3"/>
  <c r="BM41" i="3"/>
  <c r="BM38" i="3"/>
  <c r="BM37" i="3"/>
  <c r="BM36" i="3"/>
  <c r="BM35" i="3"/>
  <c r="BM34" i="3"/>
  <c r="BM33" i="3"/>
  <c r="BM30" i="3"/>
  <c r="BM29" i="3"/>
  <c r="BM28" i="3"/>
  <c r="BM27" i="3"/>
  <c r="BM23" i="3"/>
  <c r="BM22" i="3"/>
  <c r="BM17" i="3"/>
  <c r="BM9" i="3"/>
  <c r="BN59" i="3"/>
  <c r="DR37" i="4" l="1"/>
  <c r="DR72" i="4"/>
  <c r="DT50" i="4"/>
  <c r="DT52" i="4"/>
  <c r="DT51" i="4"/>
  <c r="DS35" i="4"/>
  <c r="DS34" i="4"/>
  <c r="DS33" i="4"/>
  <c r="DS32" i="4"/>
  <c r="DS31" i="4"/>
  <c r="DS30" i="4"/>
  <c r="DS37" i="4" s="1"/>
  <c r="DS45" i="4"/>
  <c r="DS41" i="4"/>
  <c r="DS44" i="4"/>
  <c r="DS43" i="4"/>
  <c r="DS42" i="4"/>
  <c r="DS69" i="4"/>
  <c r="DS68" i="4"/>
  <c r="DS67" i="4"/>
  <c r="DS72" i="4" s="1"/>
  <c r="DS54" i="4"/>
  <c r="DS33" i="1" s="1"/>
  <c r="DR47" i="4"/>
  <c r="DR32" i="1" s="1"/>
  <c r="DT62" i="4"/>
  <c r="DT61" i="4"/>
  <c r="DT60" i="4"/>
  <c r="DT59" i="4"/>
  <c r="DT58" i="4"/>
  <c r="DT64" i="4" s="1"/>
  <c r="DS62" i="4"/>
  <c r="DS61" i="4"/>
  <c r="DS60" i="4"/>
  <c r="DS59" i="4"/>
  <c r="DS58" i="4"/>
  <c r="DS64" i="4" s="1"/>
  <c r="BL88" i="3"/>
  <c r="BL26" i="1" s="1"/>
  <c r="BM86" i="3"/>
  <c r="DU99" i="5"/>
  <c r="DU45" i="5"/>
  <c r="DU40" i="5"/>
  <c r="DU43" i="5"/>
  <c r="DU86" i="3"/>
  <c r="DU100" i="5"/>
  <c r="DU32" i="5"/>
  <c r="DV32" i="5" s="1"/>
  <c r="DU47" i="5"/>
  <c r="DU74" i="5"/>
  <c r="DU27" i="5"/>
  <c r="DU35" i="5"/>
  <c r="DU28" i="5"/>
  <c r="DU73" i="5"/>
  <c r="DU49" i="5"/>
  <c r="DU26" i="5"/>
  <c r="DU39" i="5"/>
  <c r="DU37" i="5"/>
  <c r="DU75" i="5"/>
  <c r="DU82" i="5"/>
  <c r="DU84" i="5" s="1"/>
  <c r="DU34" i="5"/>
  <c r="DU76" i="5"/>
  <c r="DU98" i="5"/>
  <c r="DV30" i="5"/>
  <c r="DU24" i="5"/>
  <c r="DT88" i="3"/>
  <c r="DT26" i="1" s="1"/>
  <c r="DU31" i="5"/>
  <c r="DU93" i="5"/>
  <c r="DU29" i="5"/>
  <c r="DU67" i="5"/>
  <c r="DU48" i="5"/>
  <c r="DU92" i="5"/>
  <c r="DU21" i="5"/>
  <c r="DV21" i="5" s="1"/>
  <c r="DU77" i="5"/>
  <c r="DU46" i="5"/>
  <c r="DU41" i="5"/>
  <c r="DU87" i="5"/>
  <c r="DU89" i="5" s="1"/>
  <c r="DU42" i="5"/>
  <c r="DU44" i="5"/>
  <c r="DV44" i="5" s="1"/>
  <c r="DU23" i="5"/>
  <c r="DT102" i="5"/>
  <c r="DR36" i="1"/>
  <c r="DT15" i="1"/>
  <c r="DU61" i="3"/>
  <c r="BM61" i="3"/>
  <c r="DS12" i="1"/>
  <c r="DS16" i="1"/>
  <c r="DS13" i="1"/>
  <c r="DR31" i="1"/>
  <c r="N120" i="2"/>
  <c r="O119" i="2"/>
  <c r="DV83" i="3"/>
  <c r="DV82" i="3"/>
  <c r="DV74" i="3"/>
  <c r="DV72" i="3"/>
  <c r="DV68" i="3"/>
  <c r="DV77" i="3"/>
  <c r="DV36" i="3"/>
  <c r="DV43" i="3"/>
  <c r="DV71" i="3"/>
  <c r="DV65" i="3"/>
  <c r="DV54" i="3"/>
  <c r="DV34" i="3"/>
  <c r="DV41" i="3"/>
  <c r="DV75" i="3"/>
  <c r="DV78" i="3"/>
  <c r="DV37" i="3"/>
  <c r="DV64" i="3"/>
  <c r="DV58" i="3"/>
  <c r="DV38" i="3"/>
  <c r="DV16" i="3"/>
  <c r="DV23" i="3"/>
  <c r="DV9" i="3"/>
  <c r="DV44" i="3"/>
  <c r="DV73" i="3"/>
  <c r="DV66" i="3"/>
  <c r="DV53" i="3"/>
  <c r="DV51" i="3"/>
  <c r="DV19" i="3"/>
  <c r="DV76" i="3"/>
  <c r="DV33" i="3"/>
  <c r="DV17" i="3"/>
  <c r="DV59" i="3"/>
  <c r="DV55" i="3"/>
  <c r="DV24" i="3"/>
  <c r="DV10" i="3"/>
  <c r="DV50" i="3"/>
  <c r="DV47" i="3"/>
  <c r="DV35" i="3"/>
  <c r="DV11" i="3"/>
  <c r="DV18" i="3"/>
  <c r="DV15" i="3"/>
  <c r="DV42" i="3"/>
  <c r="DV22" i="3"/>
  <c r="DV28" i="3"/>
  <c r="DV52" i="3"/>
  <c r="DV30" i="3"/>
  <c r="DV67" i="3"/>
  <c r="DV29" i="3"/>
  <c r="DV8" i="3"/>
  <c r="DV27" i="3"/>
  <c r="DV3" i="3"/>
  <c r="DW5" i="3"/>
  <c r="DU12" i="3"/>
  <c r="DT95" i="5"/>
  <c r="DX5" i="1"/>
  <c r="DW42" i="1"/>
  <c r="DW3" i="1"/>
  <c r="DW41" i="1"/>
  <c r="DW48" i="1"/>
  <c r="DT79" i="5"/>
  <c r="DT69" i="5"/>
  <c r="DT14" i="1"/>
  <c r="DU3" i="5"/>
  <c r="DV5" i="5"/>
  <c r="DV66" i="5" s="1"/>
  <c r="DW6" i="4"/>
  <c r="DV4" i="4"/>
  <c r="BM12" i="3"/>
  <c r="BN82" i="3"/>
  <c r="BN83" i="3"/>
  <c r="BN71" i="3"/>
  <c r="BN72" i="3"/>
  <c r="BN73" i="3"/>
  <c r="BN74" i="3"/>
  <c r="BN75" i="3"/>
  <c r="BN76" i="3"/>
  <c r="BN77" i="3"/>
  <c r="BN78" i="3"/>
  <c r="BN64" i="3"/>
  <c r="BN65" i="3"/>
  <c r="BN66" i="3"/>
  <c r="BN67" i="3"/>
  <c r="BN68" i="3"/>
  <c r="BN58" i="3"/>
  <c r="BN24" i="3"/>
  <c r="BN15" i="3"/>
  <c r="BN16" i="3"/>
  <c r="BN18" i="3"/>
  <c r="BN19" i="3"/>
  <c r="BN8" i="3"/>
  <c r="BN10" i="3"/>
  <c r="BN11" i="3"/>
  <c r="BN54" i="3"/>
  <c r="BN55" i="3"/>
  <c r="BN53" i="3"/>
  <c r="BN52" i="3"/>
  <c r="BN51" i="3"/>
  <c r="BN50" i="3"/>
  <c r="BN47" i="3"/>
  <c r="BN44" i="3"/>
  <c r="BN43" i="3"/>
  <c r="BN42" i="3"/>
  <c r="BN41" i="3"/>
  <c r="BN38" i="3"/>
  <c r="BN37" i="3"/>
  <c r="BN36" i="3"/>
  <c r="BN35" i="3"/>
  <c r="BN34" i="3"/>
  <c r="BN33" i="3"/>
  <c r="BN30" i="3"/>
  <c r="BN29" i="3"/>
  <c r="BN28" i="3"/>
  <c r="BN27" i="3"/>
  <c r="BN23" i="3"/>
  <c r="BN22" i="3"/>
  <c r="BN17" i="3"/>
  <c r="BN9" i="3"/>
  <c r="BO59" i="3"/>
  <c r="DT35" i="4" l="1"/>
  <c r="DT34" i="4"/>
  <c r="DT33" i="4"/>
  <c r="DT32" i="4"/>
  <c r="DT31" i="4"/>
  <c r="DT30" i="4"/>
  <c r="DT45" i="4"/>
  <c r="DT41" i="4"/>
  <c r="DT44" i="4"/>
  <c r="DT43" i="4"/>
  <c r="DT42" i="4"/>
  <c r="DT69" i="4"/>
  <c r="DT68" i="4"/>
  <c r="DT67" i="4"/>
  <c r="DU50" i="4"/>
  <c r="DU52" i="4"/>
  <c r="DU51" i="4"/>
  <c r="DS47" i="4"/>
  <c r="DT54" i="4"/>
  <c r="DU62" i="4"/>
  <c r="DU61" i="4"/>
  <c r="DU60" i="4"/>
  <c r="DU59" i="4"/>
  <c r="DU58" i="4"/>
  <c r="DU64" i="4" s="1"/>
  <c r="DU88" i="3"/>
  <c r="DU26" i="1" s="1"/>
  <c r="DS34" i="1"/>
  <c r="DT17" i="1"/>
  <c r="DT36" i="1"/>
  <c r="DV92" i="5"/>
  <c r="DW92" i="5" s="1"/>
  <c r="DV98" i="5"/>
  <c r="DV26" i="5"/>
  <c r="DV33" i="5"/>
  <c r="DV48" i="5"/>
  <c r="DV49" i="5"/>
  <c r="DW49" i="5" s="1"/>
  <c r="DV100" i="5"/>
  <c r="DW100" i="5" s="1"/>
  <c r="DW44" i="5"/>
  <c r="DV42" i="5"/>
  <c r="DV67" i="5"/>
  <c r="DV76" i="5"/>
  <c r="DW76" i="5" s="1"/>
  <c r="DV73" i="5"/>
  <c r="DV22" i="5"/>
  <c r="DV29" i="5"/>
  <c r="DV34" i="5"/>
  <c r="DV28" i="5"/>
  <c r="DW28" i="5" s="1"/>
  <c r="DV87" i="5"/>
  <c r="DW87" i="5" s="1"/>
  <c r="DV82" i="5"/>
  <c r="DW82" i="5" s="1"/>
  <c r="DV35" i="5"/>
  <c r="DV25" i="5"/>
  <c r="DV93" i="5"/>
  <c r="DV43" i="5"/>
  <c r="DV41" i="5"/>
  <c r="DV31" i="5"/>
  <c r="DW31" i="5" s="1"/>
  <c r="DV38" i="5"/>
  <c r="DW38" i="5" s="1"/>
  <c r="DV36" i="5"/>
  <c r="DW36" i="5" s="1"/>
  <c r="DV40" i="5"/>
  <c r="DW40" i="5" s="1"/>
  <c r="DV27" i="5"/>
  <c r="DV46" i="5"/>
  <c r="DW46" i="5" s="1"/>
  <c r="DV24" i="5"/>
  <c r="DV75" i="5"/>
  <c r="DV74" i="5"/>
  <c r="DV99" i="5"/>
  <c r="DV86" i="3"/>
  <c r="DV77" i="5"/>
  <c r="DW77" i="5" s="1"/>
  <c r="DV37" i="5"/>
  <c r="DW37" i="5" s="1"/>
  <c r="BM88" i="3"/>
  <c r="BM26" i="1" s="1"/>
  <c r="DV45" i="5"/>
  <c r="BN86" i="3"/>
  <c r="DV23" i="5"/>
  <c r="DV39" i="5"/>
  <c r="DW39" i="5" s="1"/>
  <c r="DV47" i="5"/>
  <c r="DW47" i="5" s="1"/>
  <c r="DU15" i="1"/>
  <c r="DS36" i="1"/>
  <c r="DT34" i="1"/>
  <c r="DV61" i="3"/>
  <c r="BN61" i="3"/>
  <c r="DT16" i="1"/>
  <c r="DS31" i="1"/>
  <c r="DT12" i="1"/>
  <c r="DS32" i="1"/>
  <c r="DT33" i="1"/>
  <c r="N121" i="2"/>
  <c r="O120" i="2"/>
  <c r="DT13" i="1"/>
  <c r="DU102" i="5"/>
  <c r="DW74" i="3"/>
  <c r="DW72" i="3"/>
  <c r="DW77" i="3"/>
  <c r="DW75" i="3"/>
  <c r="DW55" i="3"/>
  <c r="DW43" i="3"/>
  <c r="DW71" i="3"/>
  <c r="DW65" i="3"/>
  <c r="DW54" i="3"/>
  <c r="DW34" i="3"/>
  <c r="DW83" i="3"/>
  <c r="DW41" i="3"/>
  <c r="DW64" i="3"/>
  <c r="DW53" i="3"/>
  <c r="DW50" i="3"/>
  <c r="DW30" i="3"/>
  <c r="DW29" i="3"/>
  <c r="DW28" i="3"/>
  <c r="DW27" i="3"/>
  <c r="DW78" i="3"/>
  <c r="DW44" i="3"/>
  <c r="DW23" i="3"/>
  <c r="DW9" i="3"/>
  <c r="DW73" i="3"/>
  <c r="DW68" i="3"/>
  <c r="DW66" i="3"/>
  <c r="DW51" i="3"/>
  <c r="DW19" i="3"/>
  <c r="DW76" i="3"/>
  <c r="DW33" i="3"/>
  <c r="DW82" i="3"/>
  <c r="DW36" i="3"/>
  <c r="DW17" i="3"/>
  <c r="DW59" i="3"/>
  <c r="DW24" i="3"/>
  <c r="DW10" i="3"/>
  <c r="DW42" i="3"/>
  <c r="DW37" i="3"/>
  <c r="DW15" i="3"/>
  <c r="DW47" i="3"/>
  <c r="DW35" i="3"/>
  <c r="DW52" i="3"/>
  <c r="DW16" i="3"/>
  <c r="DW38" i="3"/>
  <c r="DW8" i="3"/>
  <c r="DW18" i="3"/>
  <c r="DW11" i="3"/>
  <c r="DW22" i="3"/>
  <c r="DW67" i="3"/>
  <c r="DW58" i="3"/>
  <c r="DX5" i="3"/>
  <c r="DW3" i="3"/>
  <c r="DV12" i="3"/>
  <c r="DU95" i="5"/>
  <c r="DV95" i="5"/>
  <c r="DY5" i="1"/>
  <c r="DX3" i="1"/>
  <c r="DX42" i="1"/>
  <c r="DX41" i="1"/>
  <c r="DX48" i="1"/>
  <c r="DU14" i="1"/>
  <c r="DU79" i="5"/>
  <c r="DU69" i="5"/>
  <c r="DW5" i="5"/>
  <c r="DW66" i="5" s="1"/>
  <c r="DV3" i="5"/>
  <c r="DW4" i="4"/>
  <c r="DX6" i="4"/>
  <c r="BN12" i="3"/>
  <c r="BO82" i="3"/>
  <c r="BO83" i="3"/>
  <c r="BO71" i="3"/>
  <c r="BO72" i="3"/>
  <c r="BO73" i="3"/>
  <c r="BO74" i="3"/>
  <c r="BO75" i="3"/>
  <c r="BO76" i="3"/>
  <c r="BO77" i="3"/>
  <c r="BO78" i="3"/>
  <c r="BO64" i="3"/>
  <c r="BO65" i="3"/>
  <c r="BO66" i="3"/>
  <c r="BO67" i="3"/>
  <c r="BO68" i="3"/>
  <c r="BO58" i="3"/>
  <c r="BO24" i="3"/>
  <c r="BO15" i="3"/>
  <c r="BO16" i="3"/>
  <c r="BO18" i="3"/>
  <c r="BO19" i="3"/>
  <c r="BO8" i="3"/>
  <c r="BO10" i="3"/>
  <c r="BO11" i="3"/>
  <c r="BO54" i="3"/>
  <c r="BO55" i="3"/>
  <c r="BO53" i="3"/>
  <c r="BO52" i="3"/>
  <c r="BO51" i="3"/>
  <c r="BO50" i="3"/>
  <c r="BO47" i="3"/>
  <c r="BO44" i="3"/>
  <c r="BO43" i="3"/>
  <c r="BO42" i="3"/>
  <c r="BO41" i="3"/>
  <c r="BO38" i="3"/>
  <c r="BO37" i="3"/>
  <c r="BO36" i="3"/>
  <c r="BO35" i="3"/>
  <c r="BO34" i="3"/>
  <c r="BO33" i="3"/>
  <c r="BO30" i="3"/>
  <c r="BO29" i="3"/>
  <c r="BO28" i="3"/>
  <c r="BO27" i="3"/>
  <c r="BO23" i="3"/>
  <c r="BO22" i="3"/>
  <c r="BO17" i="3"/>
  <c r="BO9" i="3"/>
  <c r="BP59" i="3"/>
  <c r="DT37" i="4" l="1"/>
  <c r="DT72" i="4"/>
  <c r="DU35" i="4"/>
  <c r="DU34" i="4"/>
  <c r="DU33" i="4"/>
  <c r="DU32" i="4"/>
  <c r="DU31" i="4"/>
  <c r="DU30" i="4"/>
  <c r="DU45" i="4"/>
  <c r="DU41" i="4"/>
  <c r="DU44" i="4"/>
  <c r="DU43" i="4"/>
  <c r="DU42" i="4"/>
  <c r="DV69" i="4"/>
  <c r="DV68" i="4"/>
  <c r="DV67" i="4"/>
  <c r="DV72" i="4" s="1"/>
  <c r="DU69" i="4"/>
  <c r="DU68" i="4"/>
  <c r="DU67" i="4"/>
  <c r="DU54" i="4"/>
  <c r="DT47" i="4"/>
  <c r="DV89" i="5"/>
  <c r="DV84" i="5"/>
  <c r="DV14" i="1" s="1"/>
  <c r="DX100" i="5"/>
  <c r="DV88" i="3"/>
  <c r="DV26" i="1" s="1"/>
  <c r="DW86" i="3"/>
  <c r="DW41" i="5"/>
  <c r="DW34" i="5"/>
  <c r="DW48" i="5"/>
  <c r="DX48" i="5" s="1"/>
  <c r="DW23" i="5"/>
  <c r="DW99" i="5"/>
  <c r="DW32" i="5"/>
  <c r="DW29" i="5"/>
  <c r="BN88" i="3"/>
  <c r="BN26" i="1" s="1"/>
  <c r="DW74" i="5"/>
  <c r="DW43" i="5"/>
  <c r="DW30" i="5"/>
  <c r="DW33" i="5"/>
  <c r="DX33" i="5" s="1"/>
  <c r="BO86" i="3"/>
  <c r="DW45" i="5"/>
  <c r="DW75" i="5"/>
  <c r="DW93" i="5"/>
  <c r="DW22" i="5"/>
  <c r="DW26" i="5"/>
  <c r="DW24" i="5"/>
  <c r="DW73" i="5"/>
  <c r="DW98" i="5"/>
  <c r="DX98" i="5" s="1"/>
  <c r="DX76" i="5"/>
  <c r="DW27" i="5"/>
  <c r="DW25" i="5"/>
  <c r="DW67" i="5"/>
  <c r="DW21" i="5"/>
  <c r="DW35" i="5"/>
  <c r="DX35" i="5" s="1"/>
  <c r="DW42" i="5"/>
  <c r="DU34" i="1"/>
  <c r="DT31" i="1"/>
  <c r="DU33" i="1"/>
  <c r="DW61" i="3"/>
  <c r="BO61" i="3"/>
  <c r="DT32" i="1"/>
  <c r="DU12" i="1"/>
  <c r="DU13" i="1"/>
  <c r="DV16" i="1"/>
  <c r="DU16" i="1"/>
  <c r="N122" i="2"/>
  <c r="O121" i="2"/>
  <c r="DX72" i="3"/>
  <c r="DX77" i="3"/>
  <c r="DX68" i="3"/>
  <c r="DX82" i="3"/>
  <c r="DX66" i="3"/>
  <c r="DX71" i="3"/>
  <c r="DX65" i="3"/>
  <c r="DX54" i="3"/>
  <c r="DX34" i="3"/>
  <c r="DX83" i="3"/>
  <c r="DX74" i="3"/>
  <c r="DX41" i="3"/>
  <c r="DX64" i="3"/>
  <c r="DX53" i="3"/>
  <c r="DX50" i="3"/>
  <c r="DX30" i="3"/>
  <c r="DX29" i="3"/>
  <c r="DX28" i="3"/>
  <c r="DX27" i="3"/>
  <c r="DX78" i="3"/>
  <c r="DX75" i="3"/>
  <c r="DX37" i="3"/>
  <c r="DX59" i="3"/>
  <c r="DX52" i="3"/>
  <c r="DX35" i="3"/>
  <c r="DX73" i="3"/>
  <c r="DX51" i="3"/>
  <c r="DX44" i="3"/>
  <c r="DX19" i="3"/>
  <c r="DX76" i="3"/>
  <c r="DX33" i="3"/>
  <c r="DX36" i="3"/>
  <c r="DX17" i="3"/>
  <c r="DX24" i="3"/>
  <c r="DX10" i="3"/>
  <c r="DX55" i="3"/>
  <c r="DX42" i="3"/>
  <c r="DX15" i="3"/>
  <c r="DX47" i="3"/>
  <c r="DX22" i="3"/>
  <c r="DX8" i="3"/>
  <c r="DX67" i="3"/>
  <c r="DX16" i="3"/>
  <c r="DX9" i="3"/>
  <c r="DX18" i="3"/>
  <c r="DX11" i="3"/>
  <c r="DX38" i="3"/>
  <c r="DX43" i="3"/>
  <c r="DX23" i="3"/>
  <c r="DX58" i="3"/>
  <c r="DX3" i="3"/>
  <c r="DY5" i="3"/>
  <c r="DU17" i="1"/>
  <c r="DW12" i="3"/>
  <c r="DV102" i="5"/>
  <c r="DV69" i="5"/>
  <c r="DZ5" i="1"/>
  <c r="DY3" i="1"/>
  <c r="DY42" i="1"/>
  <c r="DY41" i="1"/>
  <c r="DY48" i="1"/>
  <c r="DW89" i="5"/>
  <c r="DW84" i="5"/>
  <c r="DV79" i="5"/>
  <c r="DX5" i="5"/>
  <c r="DX66" i="5" s="1"/>
  <c r="DW3" i="5"/>
  <c r="DY6" i="4"/>
  <c r="DX4" i="4"/>
  <c r="BO12" i="3"/>
  <c r="BP82" i="3"/>
  <c r="BP83" i="3"/>
  <c r="BP71" i="3"/>
  <c r="BP72" i="3"/>
  <c r="BP73" i="3"/>
  <c r="BP74" i="3"/>
  <c r="BP75" i="3"/>
  <c r="BP76" i="3"/>
  <c r="BP77" i="3"/>
  <c r="BP78" i="3"/>
  <c r="BP64" i="3"/>
  <c r="BP65" i="3"/>
  <c r="BP66" i="3"/>
  <c r="BP67" i="3"/>
  <c r="BP68" i="3"/>
  <c r="BP58" i="3"/>
  <c r="BP24" i="3"/>
  <c r="BP15" i="3"/>
  <c r="BP16" i="3"/>
  <c r="BP18" i="3"/>
  <c r="BP19" i="3"/>
  <c r="BP8" i="3"/>
  <c r="BP10" i="3"/>
  <c r="BP11" i="3"/>
  <c r="BP54" i="3"/>
  <c r="BP55" i="3"/>
  <c r="BP53" i="3"/>
  <c r="BP52" i="3"/>
  <c r="BP51" i="3"/>
  <c r="BP50" i="3"/>
  <c r="BP47" i="3"/>
  <c r="BP44" i="3"/>
  <c r="BP43" i="3"/>
  <c r="BP42" i="3"/>
  <c r="BP41" i="3"/>
  <c r="BP38" i="3"/>
  <c r="BP37" i="3"/>
  <c r="BP36" i="3"/>
  <c r="BP35" i="3"/>
  <c r="BP34" i="3"/>
  <c r="BP33" i="3"/>
  <c r="BP30" i="3"/>
  <c r="BP29" i="3"/>
  <c r="BP28" i="3"/>
  <c r="BP27" i="3"/>
  <c r="BP23" i="3"/>
  <c r="BP22" i="3"/>
  <c r="BP17" i="3"/>
  <c r="BP9" i="3"/>
  <c r="BQ59" i="3"/>
  <c r="DU37" i="4" l="1"/>
  <c r="DU72" i="4"/>
  <c r="DV45" i="4"/>
  <c r="DV41" i="4"/>
  <c r="DV44" i="4"/>
  <c r="DV43" i="4"/>
  <c r="DV42" i="4"/>
  <c r="DW50" i="4"/>
  <c r="DW52" i="4"/>
  <c r="DW51" i="4"/>
  <c r="DV35" i="4"/>
  <c r="DV34" i="4"/>
  <c r="DV33" i="4"/>
  <c r="DV32" i="4"/>
  <c r="DV31" i="4"/>
  <c r="DV30" i="4"/>
  <c r="DV50" i="4"/>
  <c r="DV52" i="4"/>
  <c r="DV51" i="4"/>
  <c r="DU47" i="4"/>
  <c r="DW62" i="4"/>
  <c r="DW61" i="4"/>
  <c r="DW60" i="4"/>
  <c r="DW59" i="4"/>
  <c r="DW58" i="4"/>
  <c r="DW64" i="4" s="1"/>
  <c r="DV15" i="1"/>
  <c r="DV62" i="4"/>
  <c r="DV61" i="4"/>
  <c r="DV60" i="4"/>
  <c r="DV59" i="4"/>
  <c r="DV58" i="4"/>
  <c r="DV64" i="4" s="1"/>
  <c r="DV34" i="1"/>
  <c r="BO88" i="3"/>
  <c r="BO26" i="1" s="1"/>
  <c r="DX23" i="5"/>
  <c r="DX42" i="5"/>
  <c r="DX38" i="5"/>
  <c r="DX87" i="5"/>
  <c r="DX21" i="5"/>
  <c r="DX73" i="5"/>
  <c r="DX30" i="5"/>
  <c r="DY30" i="5" s="1"/>
  <c r="DX34" i="5"/>
  <c r="DX86" i="3"/>
  <c r="DX43" i="5"/>
  <c r="DX41" i="5"/>
  <c r="DX36" i="5"/>
  <c r="DX92" i="5"/>
  <c r="DX24" i="5"/>
  <c r="DY24" i="5" s="1"/>
  <c r="DX74" i="5"/>
  <c r="DX46" i="5"/>
  <c r="DX47" i="5"/>
  <c r="DX77" i="5"/>
  <c r="DX26" i="5"/>
  <c r="DY26" i="5" s="1"/>
  <c r="DX39" i="5"/>
  <c r="DW88" i="3"/>
  <c r="DW26" i="1" s="1"/>
  <c r="DX44" i="5"/>
  <c r="DX22" i="5"/>
  <c r="DX49" i="5"/>
  <c r="DX82" i="5"/>
  <c r="DX84" i="5" s="1"/>
  <c r="DX67" i="5"/>
  <c r="DX93" i="5"/>
  <c r="DX29" i="5"/>
  <c r="DX40" i="5"/>
  <c r="BP86" i="3"/>
  <c r="DX25" i="5"/>
  <c r="DX75" i="5"/>
  <c r="DX32" i="5"/>
  <c r="DX28" i="5"/>
  <c r="DX37" i="5"/>
  <c r="DX27" i="5"/>
  <c r="DX45" i="5"/>
  <c r="DX99" i="5"/>
  <c r="DX31" i="5"/>
  <c r="DW95" i="5"/>
  <c r="DW15" i="1"/>
  <c r="DU36" i="1"/>
  <c r="DX61" i="3"/>
  <c r="BP61" i="3"/>
  <c r="DV12" i="1"/>
  <c r="DU31" i="1"/>
  <c r="DU32" i="1"/>
  <c r="DV13" i="1"/>
  <c r="N123" i="2"/>
  <c r="O122" i="2"/>
  <c r="DW102" i="5"/>
  <c r="DX12" i="3"/>
  <c r="DY72" i="3"/>
  <c r="DY77" i="3"/>
  <c r="DY68" i="3"/>
  <c r="DY75" i="3"/>
  <c r="DY83" i="3"/>
  <c r="DY73" i="3"/>
  <c r="DY53" i="3"/>
  <c r="DY74" i="3"/>
  <c r="DY41" i="3"/>
  <c r="DY64" i="3"/>
  <c r="DY50" i="3"/>
  <c r="DY30" i="3"/>
  <c r="DY29" i="3"/>
  <c r="DY28" i="3"/>
  <c r="DY27" i="3"/>
  <c r="DY78" i="3"/>
  <c r="DY37" i="3"/>
  <c r="DY44" i="3"/>
  <c r="DY42" i="3"/>
  <c r="DY51" i="3"/>
  <c r="DY19" i="3"/>
  <c r="DY76" i="3"/>
  <c r="DY66" i="3"/>
  <c r="DY33" i="3"/>
  <c r="DY36" i="3"/>
  <c r="DY17" i="3"/>
  <c r="DY82" i="3"/>
  <c r="DY24" i="3"/>
  <c r="DY10" i="3"/>
  <c r="DY59" i="3"/>
  <c r="DY55" i="3"/>
  <c r="DY15" i="3"/>
  <c r="DY47" i="3"/>
  <c r="DY22" i="3"/>
  <c r="DY8" i="3"/>
  <c r="DY67" i="3"/>
  <c r="DY65" i="3"/>
  <c r="DY34" i="3"/>
  <c r="DY18" i="3"/>
  <c r="DY11" i="3"/>
  <c r="DY58" i="3"/>
  <c r="DY52" i="3"/>
  <c r="DY35" i="3"/>
  <c r="DY43" i="3"/>
  <c r="DY23" i="3"/>
  <c r="DY38" i="3"/>
  <c r="DY71" i="3"/>
  <c r="DY54" i="3"/>
  <c r="DY16" i="3"/>
  <c r="DY9" i="3"/>
  <c r="DZ5" i="3"/>
  <c r="DY3" i="3"/>
  <c r="DV17" i="1"/>
  <c r="EA5" i="1"/>
  <c r="DZ42" i="1"/>
  <c r="DZ3" i="1"/>
  <c r="DZ41" i="1"/>
  <c r="DZ48" i="1"/>
  <c r="DX89" i="5"/>
  <c r="DW69" i="5"/>
  <c r="DW79" i="5"/>
  <c r="DW14" i="1"/>
  <c r="DY5" i="5"/>
  <c r="DY66" i="5" s="1"/>
  <c r="DX3" i="5"/>
  <c r="DZ6" i="4"/>
  <c r="DY4" i="4"/>
  <c r="BP12" i="3"/>
  <c r="BQ82" i="3"/>
  <c r="BQ83" i="3"/>
  <c r="BQ71" i="3"/>
  <c r="BQ72" i="3"/>
  <c r="BQ73" i="3"/>
  <c r="BQ74" i="3"/>
  <c r="BQ75" i="3"/>
  <c r="BQ76" i="3"/>
  <c r="BQ77" i="3"/>
  <c r="BQ78" i="3"/>
  <c r="BQ64" i="3"/>
  <c r="BQ65" i="3"/>
  <c r="BQ66" i="3"/>
  <c r="BQ67" i="3"/>
  <c r="BQ68" i="3"/>
  <c r="BQ58" i="3"/>
  <c r="BQ24" i="3"/>
  <c r="BQ15" i="3"/>
  <c r="BQ16" i="3"/>
  <c r="BQ18" i="3"/>
  <c r="BQ19" i="3"/>
  <c r="BQ8" i="3"/>
  <c r="BQ10" i="3"/>
  <c r="BQ11" i="3"/>
  <c r="BQ54" i="3"/>
  <c r="BQ55" i="3"/>
  <c r="BQ53" i="3"/>
  <c r="BQ52" i="3"/>
  <c r="BQ51" i="3"/>
  <c r="BQ50" i="3"/>
  <c r="BQ47" i="3"/>
  <c r="BQ44" i="3"/>
  <c r="BQ43" i="3"/>
  <c r="BQ42" i="3"/>
  <c r="BQ41" i="3"/>
  <c r="BQ38" i="3"/>
  <c r="BQ37" i="3"/>
  <c r="BQ36" i="3"/>
  <c r="BQ35" i="3"/>
  <c r="BQ34" i="3"/>
  <c r="BQ33" i="3"/>
  <c r="BQ30" i="3"/>
  <c r="BQ29" i="3"/>
  <c r="BQ28" i="3"/>
  <c r="BQ27" i="3"/>
  <c r="BQ23" i="3"/>
  <c r="BQ22" i="3"/>
  <c r="BQ17" i="3"/>
  <c r="BQ9" i="3"/>
  <c r="BR59" i="3"/>
  <c r="DV37" i="4" l="1"/>
  <c r="DV31" i="1" s="1"/>
  <c r="DW45" i="4"/>
  <c r="DW41" i="4"/>
  <c r="DW44" i="4"/>
  <c r="DW43" i="4"/>
  <c r="DW42" i="4"/>
  <c r="DW35" i="4"/>
  <c r="DW34" i="4"/>
  <c r="DW33" i="4"/>
  <c r="DW32" i="4"/>
  <c r="DW31" i="4"/>
  <c r="DW30" i="4"/>
  <c r="DW37" i="4" s="1"/>
  <c r="DW16" i="1"/>
  <c r="DW69" i="4"/>
  <c r="DW68" i="4"/>
  <c r="DW67" i="4"/>
  <c r="DW72" i="4" s="1"/>
  <c r="DX50" i="4"/>
  <c r="DX52" i="4"/>
  <c r="DX51" i="4"/>
  <c r="DV54" i="4"/>
  <c r="DV33" i="1" s="1"/>
  <c r="DW54" i="4"/>
  <c r="DW33" i="1" s="1"/>
  <c r="DV47" i="4"/>
  <c r="DV32" i="1" s="1"/>
  <c r="DX62" i="4"/>
  <c r="DX61" i="4"/>
  <c r="DX60" i="4"/>
  <c r="DX59" i="4"/>
  <c r="DX58" i="4"/>
  <c r="DX64" i="4" s="1"/>
  <c r="DY31" i="5"/>
  <c r="DY29" i="5"/>
  <c r="DY77" i="5"/>
  <c r="DY92" i="5"/>
  <c r="DY73" i="5"/>
  <c r="DY99" i="5"/>
  <c r="DY93" i="5"/>
  <c r="DZ93" i="5" s="1"/>
  <c r="DY47" i="5"/>
  <c r="DZ47" i="5" s="1"/>
  <c r="DY100" i="5"/>
  <c r="DY21" i="5"/>
  <c r="DY45" i="5"/>
  <c r="DY67" i="5"/>
  <c r="DY36" i="5"/>
  <c r="DY27" i="5"/>
  <c r="DY82" i="5"/>
  <c r="DY84" i="5" s="1"/>
  <c r="DY41" i="5"/>
  <c r="DZ41" i="5" s="1"/>
  <c r="DY87" i="5"/>
  <c r="DY89" i="5" s="1"/>
  <c r="BQ86" i="3"/>
  <c r="DY37" i="5"/>
  <c r="DY49" i="5"/>
  <c r="DY46" i="5"/>
  <c r="DY43" i="5"/>
  <c r="DY38" i="5"/>
  <c r="DY28" i="5"/>
  <c r="DY48" i="5"/>
  <c r="DY86" i="3"/>
  <c r="DY32" i="5"/>
  <c r="DY22" i="5"/>
  <c r="DY98" i="5"/>
  <c r="DY42" i="5"/>
  <c r="DY75" i="5"/>
  <c r="DY35" i="5"/>
  <c r="DZ35" i="5" s="1"/>
  <c r="DX88" i="3"/>
  <c r="DX26" i="1" s="1"/>
  <c r="DY23" i="5"/>
  <c r="DZ23" i="5" s="1"/>
  <c r="DY25" i="5"/>
  <c r="DY44" i="5"/>
  <c r="DY33" i="5"/>
  <c r="BP88" i="3"/>
  <c r="BP26" i="1" s="1"/>
  <c r="DY76" i="5"/>
  <c r="DZ76" i="5" s="1"/>
  <c r="DZ24" i="5"/>
  <c r="DY40" i="5"/>
  <c r="DZ40" i="5" s="1"/>
  <c r="DY39" i="5"/>
  <c r="DZ39" i="5" s="1"/>
  <c r="DY74" i="5"/>
  <c r="DY34" i="5"/>
  <c r="DV36" i="1"/>
  <c r="DX15" i="1"/>
  <c r="DW34" i="1"/>
  <c r="DY61" i="3"/>
  <c r="U28" i="17" s="1"/>
  <c r="BQ61" i="3"/>
  <c r="P28" i="17" s="1"/>
  <c r="DW13" i="1"/>
  <c r="DW12" i="1"/>
  <c r="N124" i="2"/>
  <c r="O123" i="2"/>
  <c r="DZ77" i="3"/>
  <c r="DZ68" i="3"/>
  <c r="DZ75" i="3"/>
  <c r="DZ82" i="3"/>
  <c r="DZ78" i="3"/>
  <c r="DZ64" i="3"/>
  <c r="DZ83" i="3"/>
  <c r="DZ50" i="3"/>
  <c r="DZ30" i="3"/>
  <c r="DZ29" i="3"/>
  <c r="DZ28" i="3"/>
  <c r="DZ27" i="3"/>
  <c r="DZ53" i="3"/>
  <c r="DZ37" i="3"/>
  <c r="DZ44" i="3"/>
  <c r="DZ59" i="3"/>
  <c r="DZ52" i="3"/>
  <c r="DZ35" i="3"/>
  <c r="DZ72" i="3"/>
  <c r="DZ67" i="3"/>
  <c r="DZ58" i="3"/>
  <c r="DZ51" i="3"/>
  <c r="DZ33" i="3"/>
  <c r="DZ76" i="3"/>
  <c r="DZ73" i="3"/>
  <c r="DZ66" i="3"/>
  <c r="DZ36" i="3"/>
  <c r="DZ17" i="3"/>
  <c r="DZ41" i="3"/>
  <c r="DZ24" i="3"/>
  <c r="DZ10" i="3"/>
  <c r="DZ55" i="3"/>
  <c r="DZ15" i="3"/>
  <c r="DZ47" i="3"/>
  <c r="DZ42" i="3"/>
  <c r="DZ22" i="3"/>
  <c r="DZ8" i="3"/>
  <c r="DZ65" i="3"/>
  <c r="DZ34" i="3"/>
  <c r="DZ18" i="3"/>
  <c r="DZ9" i="3"/>
  <c r="DZ54" i="3"/>
  <c r="DZ71" i="3"/>
  <c r="DZ11" i="3"/>
  <c r="DZ43" i="3"/>
  <c r="DZ19" i="3"/>
  <c r="DZ23" i="3"/>
  <c r="DZ74" i="3"/>
  <c r="DZ38" i="3"/>
  <c r="DZ16" i="3"/>
  <c r="EA5" i="3"/>
  <c r="DZ3" i="3"/>
  <c r="DY12" i="3"/>
  <c r="U27" i="17" s="1"/>
  <c r="DW17" i="1"/>
  <c r="DX102" i="5"/>
  <c r="DX95" i="5"/>
  <c r="EA41" i="1"/>
  <c r="EA3" i="1"/>
  <c r="EA42" i="1"/>
  <c r="EA48" i="1"/>
  <c r="DX79" i="5"/>
  <c r="DX14" i="1"/>
  <c r="DX69" i="5"/>
  <c r="DZ5" i="5"/>
  <c r="DZ66" i="5" s="1"/>
  <c r="DY3" i="5"/>
  <c r="EA6" i="4"/>
  <c r="DZ4" i="4"/>
  <c r="BQ12" i="3"/>
  <c r="P27" i="17" s="1"/>
  <c r="BR82" i="3"/>
  <c r="BR83" i="3"/>
  <c r="BR71" i="3"/>
  <c r="BR72" i="3"/>
  <c r="BR73" i="3"/>
  <c r="BR74" i="3"/>
  <c r="BR75" i="3"/>
  <c r="BR76" i="3"/>
  <c r="BR77" i="3"/>
  <c r="BR78" i="3"/>
  <c r="BR64" i="3"/>
  <c r="BR65" i="3"/>
  <c r="BR66" i="3"/>
  <c r="BR67" i="3"/>
  <c r="BR68" i="3"/>
  <c r="BR58" i="3"/>
  <c r="BR24" i="3"/>
  <c r="BR15" i="3"/>
  <c r="BR16" i="3"/>
  <c r="BR18" i="3"/>
  <c r="BR19" i="3"/>
  <c r="BR8" i="3"/>
  <c r="BR10" i="3"/>
  <c r="BR11" i="3"/>
  <c r="BR54" i="3"/>
  <c r="BR55" i="3"/>
  <c r="BR53" i="3"/>
  <c r="BR52" i="3"/>
  <c r="BR51" i="3"/>
  <c r="BR50" i="3"/>
  <c r="BR47" i="3"/>
  <c r="BR44" i="3"/>
  <c r="BR43" i="3"/>
  <c r="BR42" i="3"/>
  <c r="BR41" i="3"/>
  <c r="BR38" i="3"/>
  <c r="BR37" i="3"/>
  <c r="BR36" i="3"/>
  <c r="BR35" i="3"/>
  <c r="BR34" i="3"/>
  <c r="BR33" i="3"/>
  <c r="BR30" i="3"/>
  <c r="BR29" i="3"/>
  <c r="BR28" i="3"/>
  <c r="BR27" i="3"/>
  <c r="BR23" i="3"/>
  <c r="BR22" i="3"/>
  <c r="BR17" i="3"/>
  <c r="BR9" i="3"/>
  <c r="BS59" i="3"/>
  <c r="DX35" i="4" l="1"/>
  <c r="DX34" i="4"/>
  <c r="DX33" i="4"/>
  <c r="DX32" i="4"/>
  <c r="DX31" i="4"/>
  <c r="DX30" i="4"/>
  <c r="DX45" i="4"/>
  <c r="DX41" i="4"/>
  <c r="DX44" i="4"/>
  <c r="DX43" i="4"/>
  <c r="DX42" i="4"/>
  <c r="DX69" i="4"/>
  <c r="DX68" i="4"/>
  <c r="DX67" i="4"/>
  <c r="DY50" i="4"/>
  <c r="DY52" i="4"/>
  <c r="DY51" i="4"/>
  <c r="DX54" i="4"/>
  <c r="DW47" i="4"/>
  <c r="DY62" i="4"/>
  <c r="DY61" i="4"/>
  <c r="DY60" i="4"/>
  <c r="DY59" i="4"/>
  <c r="DY58" i="4"/>
  <c r="DY64" i="4" s="1"/>
  <c r="EB6" i="4"/>
  <c r="BQ88" i="3"/>
  <c r="P30" i="17" s="1"/>
  <c r="P29" i="17"/>
  <c r="DZ21" i="5"/>
  <c r="DZ86" i="3"/>
  <c r="DY88" i="3"/>
  <c r="U30" i="17" s="1"/>
  <c r="U29" i="17"/>
  <c r="DZ87" i="5"/>
  <c r="DZ100" i="5"/>
  <c r="DZ75" i="5"/>
  <c r="DZ48" i="5"/>
  <c r="DZ82" i="5"/>
  <c r="DZ84" i="5" s="1"/>
  <c r="DZ99" i="5"/>
  <c r="DZ27" i="5"/>
  <c r="EA27" i="5" s="1"/>
  <c r="EB27" i="5" s="1"/>
  <c r="DZ73" i="5"/>
  <c r="BR86" i="3"/>
  <c r="DZ26" i="5"/>
  <c r="DZ28" i="5"/>
  <c r="DZ92" i="5"/>
  <c r="EB4" i="4"/>
  <c r="EC6" i="4"/>
  <c r="DZ33" i="5"/>
  <c r="EA33" i="5" s="1"/>
  <c r="EB33" i="5" s="1"/>
  <c r="DZ42" i="5"/>
  <c r="DZ38" i="5"/>
  <c r="DZ36" i="5"/>
  <c r="DZ77" i="5"/>
  <c r="DZ43" i="5"/>
  <c r="DZ29" i="5"/>
  <c r="EA29" i="5" s="1"/>
  <c r="EB29" i="5" s="1"/>
  <c r="DZ44" i="5"/>
  <c r="DZ98" i="5"/>
  <c r="DZ46" i="5"/>
  <c r="DZ67" i="5"/>
  <c r="DZ31" i="5"/>
  <c r="DZ34" i="5"/>
  <c r="DZ25" i="5"/>
  <c r="DZ22" i="5"/>
  <c r="DZ49" i="5"/>
  <c r="EA49" i="5" s="1"/>
  <c r="EB49" i="5" s="1"/>
  <c r="DZ45" i="5"/>
  <c r="EA45" i="5" s="1"/>
  <c r="EB45" i="5" s="1"/>
  <c r="DZ30" i="5"/>
  <c r="EA30" i="5" s="1"/>
  <c r="EB30" i="5" s="1"/>
  <c r="DZ74" i="5"/>
  <c r="DZ32" i="5"/>
  <c r="DZ37" i="5"/>
  <c r="DX33" i="1"/>
  <c r="DX34" i="1"/>
  <c r="BR61" i="3"/>
  <c r="DZ61" i="3"/>
  <c r="DW31" i="1"/>
  <c r="DW32" i="1"/>
  <c r="DX16" i="1"/>
  <c r="DX12" i="1"/>
  <c r="U15" i="17"/>
  <c r="DX13" i="1"/>
  <c r="N125" i="2"/>
  <c r="O124" i="2"/>
  <c r="DY15" i="1"/>
  <c r="U16" i="17"/>
  <c r="DY102" i="5"/>
  <c r="DY17" i="1" s="1"/>
  <c r="EA3" i="3"/>
  <c r="EA68" i="3"/>
  <c r="EA75" i="3"/>
  <c r="EA82" i="3"/>
  <c r="EA83" i="3"/>
  <c r="EA73" i="3"/>
  <c r="EA71" i="3"/>
  <c r="EA51" i="3"/>
  <c r="EA50" i="3"/>
  <c r="EA47" i="3"/>
  <c r="EA44" i="3"/>
  <c r="EA43" i="3"/>
  <c r="EA42" i="3"/>
  <c r="EA41" i="3"/>
  <c r="EA38" i="3"/>
  <c r="EA37" i="3"/>
  <c r="EA36" i="3"/>
  <c r="EA35" i="3"/>
  <c r="EA34" i="3"/>
  <c r="EA33" i="3"/>
  <c r="EA30" i="3"/>
  <c r="EA64" i="3"/>
  <c r="EA53" i="3"/>
  <c r="EA78" i="3"/>
  <c r="EA59" i="3"/>
  <c r="EA52" i="3"/>
  <c r="EA72" i="3"/>
  <c r="EA67" i="3"/>
  <c r="EA76" i="3"/>
  <c r="EA17" i="3"/>
  <c r="EA24" i="3"/>
  <c r="EA10" i="3"/>
  <c r="EA55" i="3"/>
  <c r="EA15" i="3"/>
  <c r="EA22" i="3"/>
  <c r="EA8" i="3"/>
  <c r="EA65" i="3"/>
  <c r="EA18" i="3"/>
  <c r="EA11" i="3"/>
  <c r="EA28" i="3"/>
  <c r="EA77" i="3"/>
  <c r="EA54" i="3"/>
  <c r="EA16" i="3"/>
  <c r="EA19" i="3"/>
  <c r="EA23" i="3"/>
  <c r="EA9" i="3"/>
  <c r="EA74" i="3"/>
  <c r="EA66" i="3"/>
  <c r="EA29" i="3"/>
  <c r="EA58" i="3"/>
  <c r="EA27" i="3"/>
  <c r="DZ12" i="3"/>
  <c r="DX17" i="1"/>
  <c r="DY95" i="5"/>
  <c r="EA4" i="4"/>
  <c r="DZ89" i="5"/>
  <c r="DY79" i="5"/>
  <c r="DY14" i="1"/>
  <c r="DY69" i="5"/>
  <c r="EA5" i="5"/>
  <c r="EB5" i="5" s="1"/>
  <c r="DZ3" i="5"/>
  <c r="BR12" i="3"/>
  <c r="BS82" i="3"/>
  <c r="BS83" i="3"/>
  <c r="BS71" i="3"/>
  <c r="BS72" i="3"/>
  <c r="BS73" i="3"/>
  <c r="BS74" i="3"/>
  <c r="BS75" i="3"/>
  <c r="BS76" i="3"/>
  <c r="BS77" i="3"/>
  <c r="BS78" i="3"/>
  <c r="BS64" i="3"/>
  <c r="BS65" i="3"/>
  <c r="BS66" i="3"/>
  <c r="BS67" i="3"/>
  <c r="BS68" i="3"/>
  <c r="BS58" i="3"/>
  <c r="BS24" i="3"/>
  <c r="BS15" i="3"/>
  <c r="BS16" i="3"/>
  <c r="BS18" i="3"/>
  <c r="BS19" i="3"/>
  <c r="BS8" i="3"/>
  <c r="BS10" i="3"/>
  <c r="BS11" i="3"/>
  <c r="BS54" i="3"/>
  <c r="BS55" i="3"/>
  <c r="BS53" i="3"/>
  <c r="BS52" i="3"/>
  <c r="BS51" i="3"/>
  <c r="BS50" i="3"/>
  <c r="BS47" i="3"/>
  <c r="BS44" i="3"/>
  <c r="BS43" i="3"/>
  <c r="BS42" i="3"/>
  <c r="BS41" i="3"/>
  <c r="BS38" i="3"/>
  <c r="BS37" i="3"/>
  <c r="BS36" i="3"/>
  <c r="BS35" i="3"/>
  <c r="BS34" i="3"/>
  <c r="BS33" i="3"/>
  <c r="BS30" i="3"/>
  <c r="BS29" i="3"/>
  <c r="BS28" i="3"/>
  <c r="BS27" i="3"/>
  <c r="BS23" i="3"/>
  <c r="BS22" i="3"/>
  <c r="BS17" i="3"/>
  <c r="BS9" i="3"/>
  <c r="E69" i="3"/>
  <c r="E90" i="3" s="1"/>
  <c r="DX72" i="4" l="1"/>
  <c r="DX37" i="4"/>
  <c r="DY35" i="4"/>
  <c r="DY34" i="4"/>
  <c r="DY33" i="4"/>
  <c r="DY32" i="4"/>
  <c r="DY31" i="4"/>
  <c r="DY30" i="4"/>
  <c r="DY45" i="4"/>
  <c r="DY41" i="4"/>
  <c r="DY44" i="4"/>
  <c r="DY43" i="4"/>
  <c r="DY42" i="4"/>
  <c r="DY69" i="4"/>
  <c r="DY68" i="4"/>
  <c r="DY67" i="4"/>
  <c r="DY72" i="4" s="1"/>
  <c r="DZ50" i="4"/>
  <c r="DZ52" i="4"/>
  <c r="DZ51" i="4"/>
  <c r="DY54" i="4"/>
  <c r="DX47" i="4"/>
  <c r="E91" i="3"/>
  <c r="E92" i="3" s="1"/>
  <c r="B1" i="2"/>
  <c r="R5" i="12" s="1"/>
  <c r="DZ62" i="4"/>
  <c r="DZ61" i="4"/>
  <c r="DZ60" i="4"/>
  <c r="DZ59" i="4"/>
  <c r="DZ58" i="4"/>
  <c r="DZ64" i="4" s="1"/>
  <c r="B2" i="2"/>
  <c r="BQ26" i="1"/>
  <c r="EA86" i="3"/>
  <c r="EA74" i="5"/>
  <c r="EB74" i="5" s="1"/>
  <c r="EA98" i="5"/>
  <c r="EB98" i="5" s="1"/>
  <c r="EA38" i="5"/>
  <c r="EB38" i="5" s="1"/>
  <c r="EA100" i="5"/>
  <c r="EB100" i="5" s="1"/>
  <c r="EA47" i="5"/>
  <c r="EB47" i="5" s="1"/>
  <c r="EA44" i="5"/>
  <c r="EB44" i="5" s="1"/>
  <c r="EA42" i="5"/>
  <c r="EB42" i="5" s="1"/>
  <c r="EC42" i="5" s="1"/>
  <c r="EA73" i="5"/>
  <c r="EB73" i="5" s="1"/>
  <c r="EC73" i="5" s="1"/>
  <c r="EA87" i="5"/>
  <c r="EB87" i="5" s="1"/>
  <c r="EB89" i="5" s="1"/>
  <c r="EA40" i="5"/>
  <c r="EB40" i="5" s="1"/>
  <c r="EA22" i="5"/>
  <c r="EB22" i="5" s="1"/>
  <c r="EA43" i="5"/>
  <c r="EB43" i="5" s="1"/>
  <c r="DZ88" i="3"/>
  <c r="V29" i="17"/>
  <c r="EA25" i="5"/>
  <c r="EB25" i="5" s="1"/>
  <c r="EA24" i="5"/>
  <c r="EB24" i="5" s="1"/>
  <c r="EA99" i="5"/>
  <c r="EB99" i="5" s="1"/>
  <c r="EA21" i="5"/>
  <c r="EB21" i="5" s="1"/>
  <c r="ED6" i="4"/>
  <c r="EC4" i="4"/>
  <c r="EA34" i="5"/>
  <c r="EB34" i="5" s="1"/>
  <c r="EC34" i="5" s="1"/>
  <c r="EA92" i="5"/>
  <c r="EB92" i="5" s="1"/>
  <c r="EA82" i="5"/>
  <c r="EB82" i="5" s="1"/>
  <c r="EA76" i="5"/>
  <c r="EB76" i="5" s="1"/>
  <c r="EA93" i="5"/>
  <c r="EB93" i="5" s="1"/>
  <c r="EA48" i="5"/>
  <c r="EB48" i="5" s="1"/>
  <c r="DY26" i="1"/>
  <c r="EA31" i="5"/>
  <c r="EB31" i="5" s="1"/>
  <c r="EA35" i="5"/>
  <c r="EB35" i="5" s="1"/>
  <c r="EA28" i="5"/>
  <c r="EB28" i="5" s="1"/>
  <c r="EA75" i="5"/>
  <c r="EB75" i="5" s="1"/>
  <c r="EA23" i="5"/>
  <c r="EB23" i="5" s="1"/>
  <c r="BS86" i="3"/>
  <c r="EA37" i="5"/>
  <c r="EB37" i="5" s="1"/>
  <c r="EA67" i="5"/>
  <c r="EB67" i="5" s="1"/>
  <c r="EA77" i="5"/>
  <c r="EB77" i="5" s="1"/>
  <c r="EA26" i="5"/>
  <c r="EB26" i="5" s="1"/>
  <c r="EA39" i="5"/>
  <c r="EB39" i="5" s="1"/>
  <c r="EA32" i="5"/>
  <c r="EB32" i="5" s="1"/>
  <c r="EA46" i="5"/>
  <c r="EB46" i="5" s="1"/>
  <c r="EA36" i="5"/>
  <c r="EB36" i="5" s="1"/>
  <c r="BR88" i="3"/>
  <c r="EA41" i="5"/>
  <c r="EB41" i="5" s="1"/>
  <c r="EA66" i="5"/>
  <c r="EB66" i="5" s="1"/>
  <c r="DW36" i="1"/>
  <c r="U18" i="17"/>
  <c r="DX36" i="1"/>
  <c r="EC5" i="5"/>
  <c r="EC49" i="5" s="1"/>
  <c r="EB3" i="5"/>
  <c r="EB84" i="5"/>
  <c r="EA61" i="3"/>
  <c r="V28" i="17" s="1"/>
  <c r="BS61" i="3"/>
  <c r="Q28" i="17" s="1"/>
  <c r="DY12" i="1"/>
  <c r="U13" i="17"/>
  <c r="N126" i="2"/>
  <c r="O125" i="2"/>
  <c r="DZ15" i="1"/>
  <c r="DY16" i="1"/>
  <c r="U17" i="17"/>
  <c r="DY13" i="1"/>
  <c r="U14" i="17"/>
  <c r="EA12" i="3"/>
  <c r="V27" i="17" s="1"/>
  <c r="DZ102" i="5"/>
  <c r="DZ95" i="5"/>
  <c r="EA3" i="5"/>
  <c r="DZ79" i="5"/>
  <c r="DZ14" i="1"/>
  <c r="DZ69" i="5"/>
  <c r="BS12" i="3"/>
  <c r="Q27" i="17" s="1"/>
  <c r="DY37" i="4" l="1"/>
  <c r="DY31" i="1" s="1"/>
  <c r="Z26" i="12"/>
  <c r="R36" i="12"/>
  <c r="DZ35" i="4"/>
  <c r="DZ34" i="4"/>
  <c r="DZ33" i="4"/>
  <c r="DZ32" i="4"/>
  <c r="DZ31" i="4"/>
  <c r="DZ30" i="4"/>
  <c r="DZ45" i="4"/>
  <c r="DZ41" i="4"/>
  <c r="DZ44" i="4"/>
  <c r="DZ43" i="4"/>
  <c r="DZ42" i="4"/>
  <c r="DZ69" i="4"/>
  <c r="DZ68" i="4"/>
  <c r="DZ67" i="4"/>
  <c r="EB50" i="4"/>
  <c r="EB52" i="4"/>
  <c r="EB51" i="4"/>
  <c r="DZ54" i="4"/>
  <c r="DY47" i="4"/>
  <c r="DY32" i="1" s="1"/>
  <c r="H76" i="16"/>
  <c r="Z19" i="12"/>
  <c r="Z28" i="12"/>
  <c r="EB62" i="4"/>
  <c r="EB61" i="4"/>
  <c r="EB60" i="4"/>
  <c r="EB59" i="4"/>
  <c r="EB58" i="4"/>
  <c r="EB64" i="4" s="1"/>
  <c r="BS88" i="3"/>
  <c r="Q30" i="17" s="1"/>
  <c r="B5" i="2"/>
  <c r="B7" i="2"/>
  <c r="B8" i="2" s="1"/>
  <c r="B9" i="2" s="1"/>
  <c r="BR26" i="1"/>
  <c r="EA89" i="5"/>
  <c r="EC30" i="5"/>
  <c r="EC35" i="5"/>
  <c r="EC82" i="5"/>
  <c r="EC84" i="5" s="1"/>
  <c r="EC27" i="5"/>
  <c r="EC39" i="5"/>
  <c r="EC31" i="5"/>
  <c r="EC92" i="5"/>
  <c r="ED92" i="5" s="1"/>
  <c r="EC33" i="5"/>
  <c r="ED33" i="5" s="1"/>
  <c r="EC87" i="5"/>
  <c r="ED87" i="5" s="1"/>
  <c r="EC44" i="5"/>
  <c r="EC67" i="5"/>
  <c r="EE6" i="4"/>
  <c r="ED4" i="4"/>
  <c r="EC47" i="5"/>
  <c r="EC26" i="5"/>
  <c r="EC41" i="5"/>
  <c r="ED41" i="5" s="1"/>
  <c r="Q29" i="17"/>
  <c r="EC37" i="5"/>
  <c r="EC48" i="5"/>
  <c r="EC43" i="5"/>
  <c r="EA88" i="3"/>
  <c r="EA26" i="1" s="1"/>
  <c r="EC21" i="5"/>
  <c r="EC22" i="5"/>
  <c r="EC100" i="5"/>
  <c r="ED100" i="5" s="1"/>
  <c r="EC36" i="5"/>
  <c r="ED36" i="5" s="1"/>
  <c r="EC45" i="5"/>
  <c r="EC93" i="5"/>
  <c r="EC99" i="5"/>
  <c r="EC40" i="5"/>
  <c r="EC77" i="5"/>
  <c r="DZ26" i="1"/>
  <c r="EC46" i="5"/>
  <c r="EC23" i="5"/>
  <c r="EC76" i="5"/>
  <c r="ED76" i="5" s="1"/>
  <c r="EC24" i="5"/>
  <c r="ED24" i="5" s="1"/>
  <c r="EC38" i="5"/>
  <c r="EC66" i="5"/>
  <c r="EA84" i="5"/>
  <c r="EC32" i="5"/>
  <c r="EC75" i="5"/>
  <c r="EC98" i="5"/>
  <c r="ED98" i="5" s="1"/>
  <c r="ED42" i="5"/>
  <c r="EC28" i="5"/>
  <c r="EC29" i="5"/>
  <c r="EC25" i="5"/>
  <c r="EC74" i="5"/>
  <c r="EB69" i="5"/>
  <c r="EB95" i="5"/>
  <c r="EA69" i="5"/>
  <c r="EB79" i="5"/>
  <c r="U38" i="17"/>
  <c r="DY34" i="1"/>
  <c r="EB102" i="5"/>
  <c r="ED5" i="5"/>
  <c r="ED49" i="5" s="1"/>
  <c r="EC3" i="5"/>
  <c r="DZ34" i="1"/>
  <c r="DZ12" i="1"/>
  <c r="DX32" i="1"/>
  <c r="DZ33" i="1"/>
  <c r="DX31" i="1"/>
  <c r="DY33" i="1"/>
  <c r="U37" i="17"/>
  <c r="N127" i="2"/>
  <c r="O126" i="2"/>
  <c r="DZ16" i="1"/>
  <c r="DZ13" i="1"/>
  <c r="DZ17" i="1"/>
  <c r="BS26" i="1"/>
  <c r="L89" i="3"/>
  <c r="EA102" i="5"/>
  <c r="EA95" i="5"/>
  <c r="EA79" i="5"/>
  <c r="DZ37" i="4" l="1"/>
  <c r="DZ72" i="4"/>
  <c r="D78" i="16"/>
  <c r="H142" i="16"/>
  <c r="H141" i="16"/>
  <c r="H139" i="16"/>
  <c r="H138" i="16"/>
  <c r="AE24" i="12"/>
  <c r="AE25" i="12" s="1"/>
  <c r="AK24" i="12"/>
  <c r="AK25" i="12" s="1"/>
  <c r="AJ24" i="12"/>
  <c r="AJ25" i="12" s="1"/>
  <c r="AI24" i="12"/>
  <c r="AI25" i="12" s="1"/>
  <c r="AH24" i="12"/>
  <c r="AH25" i="12" s="1"/>
  <c r="AG24" i="12"/>
  <c r="AG25" i="12" s="1"/>
  <c r="AF24" i="12"/>
  <c r="AF25" i="12" s="1"/>
  <c r="EA45" i="4"/>
  <c r="EA41" i="4"/>
  <c r="EA44" i="4"/>
  <c r="EA43" i="4"/>
  <c r="EA42" i="4"/>
  <c r="EA69" i="4"/>
  <c r="EA68" i="4"/>
  <c r="EA67" i="4"/>
  <c r="EA72" i="4" s="1"/>
  <c r="EB45" i="4"/>
  <c r="EB41" i="4"/>
  <c r="EB44" i="4"/>
  <c r="EB43" i="4"/>
  <c r="EB42" i="4"/>
  <c r="EA35" i="4"/>
  <c r="EA34" i="4"/>
  <c r="EA33" i="4"/>
  <c r="EA32" i="4"/>
  <c r="EA31" i="4"/>
  <c r="EA30" i="4"/>
  <c r="EB69" i="4"/>
  <c r="EB68" i="4"/>
  <c r="EB67" i="4"/>
  <c r="EB35" i="4"/>
  <c r="EB34" i="4"/>
  <c r="EB33" i="4"/>
  <c r="EB32" i="4"/>
  <c r="EB31" i="4"/>
  <c r="EB30" i="4"/>
  <c r="EA50" i="4"/>
  <c r="EA52" i="4"/>
  <c r="EA51" i="4"/>
  <c r="EC50" i="4"/>
  <c r="EC52" i="4"/>
  <c r="EC51" i="4"/>
  <c r="EB54" i="4"/>
  <c r="DZ47" i="4"/>
  <c r="AA25" i="12"/>
  <c r="AA24" i="12"/>
  <c r="AA23" i="12"/>
  <c r="AA26" i="12"/>
  <c r="B18" i="2"/>
  <c r="EA15" i="1"/>
  <c r="EA62" i="4"/>
  <c r="EA61" i="4"/>
  <c r="EA60" i="4"/>
  <c r="EA59" i="4"/>
  <c r="EA58" i="4"/>
  <c r="EA64" i="4" s="1"/>
  <c r="B10" i="2"/>
  <c r="B15" i="2"/>
  <c r="EA14" i="1"/>
  <c r="B21" i="2"/>
  <c r="R20" i="12" s="1"/>
  <c r="ED29" i="5"/>
  <c r="ED38" i="5"/>
  <c r="ED93" i="5"/>
  <c r="ED48" i="5"/>
  <c r="ED28" i="5"/>
  <c r="ED45" i="5"/>
  <c r="ED37" i="5"/>
  <c r="EE37" i="5" s="1"/>
  <c r="ED44" i="5"/>
  <c r="EC89" i="5"/>
  <c r="ED46" i="5"/>
  <c r="ED21" i="5"/>
  <c r="ED31" i="5"/>
  <c r="ED39" i="5"/>
  <c r="ED26" i="5"/>
  <c r="ED75" i="5"/>
  <c r="ED77" i="5"/>
  <c r="ED34" i="5"/>
  <c r="ED47" i="5"/>
  <c r="ED27" i="5"/>
  <c r="ED23" i="5"/>
  <c r="EE23" i="5" s="1"/>
  <c r="ED32" i="5"/>
  <c r="V30" i="17"/>
  <c r="ED82" i="5"/>
  <c r="ED84" i="5" s="1"/>
  <c r="ED35" i="5"/>
  <c r="ED22" i="5"/>
  <c r="EE22" i="5" s="1"/>
  <c r="ED74" i="5"/>
  <c r="ED66" i="5"/>
  <c r="EE66" i="5" s="1"/>
  <c r="ED40" i="5"/>
  <c r="ED43" i="5"/>
  <c r="EF6" i="4"/>
  <c r="EE4" i="4"/>
  <c r="ED30" i="5"/>
  <c r="ED25" i="5"/>
  <c r="ED73" i="5"/>
  <c r="ED99" i="5"/>
  <c r="ED67" i="5"/>
  <c r="EA12" i="1"/>
  <c r="EC95" i="5"/>
  <c r="EE5" i="5"/>
  <c r="EE49" i="5" s="1"/>
  <c r="ED3" i="5"/>
  <c r="ED89" i="5"/>
  <c r="EC69" i="5"/>
  <c r="EC79" i="5"/>
  <c r="EA34" i="1"/>
  <c r="U36" i="17"/>
  <c r="EC102" i="5"/>
  <c r="DY36" i="1"/>
  <c r="U40" i="17"/>
  <c r="EA13" i="1"/>
  <c r="EA16" i="1"/>
  <c r="U35" i="17"/>
  <c r="N128" i="2"/>
  <c r="O127" i="2"/>
  <c r="EA17" i="1"/>
  <c r="EB72" i="4" l="1"/>
  <c r="EA37" i="4"/>
  <c r="EB37" i="4"/>
  <c r="B22" i="2"/>
  <c r="EC45" i="4"/>
  <c r="EC41" i="4"/>
  <c r="EC44" i="4"/>
  <c r="EC43" i="4"/>
  <c r="EC42" i="4"/>
  <c r="EC35" i="4"/>
  <c r="EC34" i="4"/>
  <c r="EC33" i="4"/>
  <c r="EC32" i="4"/>
  <c r="EC31" i="4"/>
  <c r="EC30" i="4"/>
  <c r="EC69" i="4"/>
  <c r="EC68" i="4"/>
  <c r="EC67" i="4"/>
  <c r="ED50" i="4"/>
  <c r="ED52" i="4"/>
  <c r="ED51" i="4"/>
  <c r="EC54" i="4"/>
  <c r="EA54" i="4"/>
  <c r="EA33" i="1" s="1"/>
  <c r="EB47" i="4"/>
  <c r="EA47" i="4"/>
  <c r="EA32" i="1" s="1"/>
  <c r="B19" i="2"/>
  <c r="H100" i="16"/>
  <c r="ED62" i="4"/>
  <c r="ED61" i="4"/>
  <c r="ED60" i="4"/>
  <c r="ED59" i="4"/>
  <c r="ED58" i="4"/>
  <c r="ED64" i="4" s="1"/>
  <c r="EC62" i="4"/>
  <c r="EC61" i="4"/>
  <c r="EC60" i="4"/>
  <c r="EC59" i="4"/>
  <c r="EC58" i="4"/>
  <c r="EC64" i="4" s="1"/>
  <c r="B14" i="2"/>
  <c r="R14" i="12" s="1"/>
  <c r="K95" i="3"/>
  <c r="EE67" i="5"/>
  <c r="EE74" i="5"/>
  <c r="EE32" i="5"/>
  <c r="EE45" i="5"/>
  <c r="EF22" i="5"/>
  <c r="EE99" i="5"/>
  <c r="EE100" i="5"/>
  <c r="EE33" i="5"/>
  <c r="EE92" i="5"/>
  <c r="EE95" i="5" s="1"/>
  <c r="EE28" i="5"/>
  <c r="EE73" i="5"/>
  <c r="EE27" i="5"/>
  <c r="EE31" i="5"/>
  <c r="EF31" i="5" s="1"/>
  <c r="EE36" i="5"/>
  <c r="EF66" i="5"/>
  <c r="EE35" i="5"/>
  <c r="EE25" i="5"/>
  <c r="EE47" i="5"/>
  <c r="EE98" i="5"/>
  <c r="EE34" i="5"/>
  <c r="EE21" i="5"/>
  <c r="EE48" i="5"/>
  <c r="EF48" i="5" s="1"/>
  <c r="EE30" i="5"/>
  <c r="EE42" i="5"/>
  <c r="EF42" i="5" s="1"/>
  <c r="EE77" i="5"/>
  <c r="EE46" i="5"/>
  <c r="EE93" i="5"/>
  <c r="EE24" i="5"/>
  <c r="EE75" i="5"/>
  <c r="EE38" i="5"/>
  <c r="EG6" i="4"/>
  <c r="EF4" i="4"/>
  <c r="EE82" i="5"/>
  <c r="EE26" i="5"/>
  <c r="EE41" i="5"/>
  <c r="EF41" i="5" s="1"/>
  <c r="EE29" i="5"/>
  <c r="EE43" i="5"/>
  <c r="EE87" i="5"/>
  <c r="EE76" i="5"/>
  <c r="EE40" i="5"/>
  <c r="EE39" i="5"/>
  <c r="EE44" i="5"/>
  <c r="EA31" i="1"/>
  <c r="ED102" i="5"/>
  <c r="ED79" i="5"/>
  <c r="EA36" i="1"/>
  <c r="ED95" i="5"/>
  <c r="ED69" i="5"/>
  <c r="EF5" i="5"/>
  <c r="EF49" i="5" s="1"/>
  <c r="EE3" i="5"/>
  <c r="EE89" i="5"/>
  <c r="DZ36" i="1"/>
  <c r="DZ32" i="1"/>
  <c r="DZ31" i="1"/>
  <c r="N129" i="2"/>
  <c r="O128" i="2"/>
  <c r="EC72" i="4" l="1"/>
  <c r="EC37" i="4"/>
  <c r="H15" i="11"/>
  <c r="K14" i="12"/>
  <c r="F7" i="2"/>
  <c r="G21" i="2" s="1"/>
  <c r="K15" i="12"/>
  <c r="H135" i="16"/>
  <c r="H134" i="16"/>
  <c r="H132" i="16"/>
  <c r="H131" i="16"/>
  <c r="H128" i="16"/>
  <c r="H129" i="16"/>
  <c r="EE69" i="4"/>
  <c r="EE68" i="4"/>
  <c r="EE67" i="4"/>
  <c r="EE72" i="4" s="1"/>
  <c r="ED35" i="4"/>
  <c r="ED34" i="4"/>
  <c r="ED33" i="4"/>
  <c r="ED32" i="4"/>
  <c r="ED31" i="4"/>
  <c r="ED30" i="4"/>
  <c r="ED69" i="4"/>
  <c r="ED68" i="4"/>
  <c r="ED67" i="4"/>
  <c r="ED72" i="4" s="1"/>
  <c r="ED45" i="4"/>
  <c r="ED41" i="4"/>
  <c r="ED44" i="4"/>
  <c r="ED43" i="4"/>
  <c r="ED42" i="4"/>
  <c r="ED54" i="4"/>
  <c r="EC47" i="4"/>
  <c r="B16" i="2"/>
  <c r="P5" i="2"/>
  <c r="G25" i="2"/>
  <c r="G20" i="2"/>
  <c r="G26" i="2"/>
  <c r="G27" i="2"/>
  <c r="G19" i="2"/>
  <c r="G29" i="2"/>
  <c r="G23" i="2"/>
  <c r="G24" i="2"/>
  <c r="G22" i="2"/>
  <c r="G30" i="2"/>
  <c r="G31" i="2"/>
  <c r="G32" i="2"/>
  <c r="G33" i="2"/>
  <c r="G34" i="2"/>
  <c r="G35" i="2"/>
  <c r="G38" i="2"/>
  <c r="G39" i="2"/>
  <c r="G40" i="2"/>
  <c r="G41" i="2"/>
  <c r="G42" i="2"/>
  <c r="EE62" i="4"/>
  <c r="EE61" i="4"/>
  <c r="EE60" i="4"/>
  <c r="EE59" i="4"/>
  <c r="EE58" i="4"/>
  <c r="EE64" i="4" s="1"/>
  <c r="K7" i="2"/>
  <c r="L96" i="3"/>
  <c r="M96" i="3" s="1"/>
  <c r="N96" i="3" s="1"/>
  <c r="O96" i="3" s="1"/>
  <c r="P96" i="3" s="1"/>
  <c r="Q96" i="3" s="1"/>
  <c r="R96" i="3" s="1"/>
  <c r="S96" i="3" s="1"/>
  <c r="T96" i="3" s="1"/>
  <c r="U96" i="3" s="1"/>
  <c r="V96" i="3" s="1"/>
  <c r="W96" i="3" s="1"/>
  <c r="X96" i="3" s="1"/>
  <c r="Y96" i="3" s="1"/>
  <c r="Z96" i="3" s="1"/>
  <c r="AA96" i="3" s="1"/>
  <c r="AB96" i="3" s="1"/>
  <c r="AC96" i="3" s="1"/>
  <c r="AD96" i="3" s="1"/>
  <c r="AE96" i="3" s="1"/>
  <c r="AF96" i="3" s="1"/>
  <c r="AG96" i="3" s="1"/>
  <c r="AH96" i="3" s="1"/>
  <c r="AI96" i="3" s="1"/>
  <c r="EF82" i="5"/>
  <c r="EF84" i="5" s="1"/>
  <c r="EE84" i="5"/>
  <c r="EF26" i="5"/>
  <c r="EF30" i="5"/>
  <c r="EF36" i="5"/>
  <c r="EF23" i="5"/>
  <c r="EF44" i="5"/>
  <c r="EF21" i="5"/>
  <c r="EF27" i="5"/>
  <c r="EF39" i="5"/>
  <c r="EH6" i="4"/>
  <c r="EG4" i="4"/>
  <c r="EF34" i="5"/>
  <c r="EF45" i="5"/>
  <c r="EF38" i="5"/>
  <c r="EF73" i="5"/>
  <c r="EF40" i="5"/>
  <c r="EF98" i="5"/>
  <c r="EF28" i="5"/>
  <c r="EF32" i="5"/>
  <c r="EF76" i="5"/>
  <c r="EF75" i="5"/>
  <c r="EF47" i="5"/>
  <c r="EF92" i="5"/>
  <c r="EF74" i="5"/>
  <c r="EF87" i="5"/>
  <c r="EF89" i="5" s="1"/>
  <c r="EF24" i="5"/>
  <c r="EF25" i="5"/>
  <c r="EF33" i="5"/>
  <c r="EF67" i="5"/>
  <c r="EF93" i="5"/>
  <c r="EF100" i="5"/>
  <c r="EF37" i="5"/>
  <c r="EF43" i="5"/>
  <c r="EF46" i="5"/>
  <c r="EF99" i="5"/>
  <c r="EF29" i="5"/>
  <c r="EF77" i="5"/>
  <c r="EF35" i="5"/>
  <c r="EE79" i="5"/>
  <c r="EE102" i="5"/>
  <c r="EE69" i="5"/>
  <c r="EG5" i="5"/>
  <c r="EG49" i="5" s="1"/>
  <c r="EF3" i="5"/>
  <c r="N130" i="2"/>
  <c r="O129" i="2"/>
  <c r="ED37" i="4" l="1"/>
  <c r="G37" i="2"/>
  <c r="G28" i="2"/>
  <c r="G36" i="2"/>
  <c r="AC98" i="3" s="1"/>
  <c r="H88" i="16"/>
  <c r="I88" i="16" s="1"/>
  <c r="R9" i="12"/>
  <c r="EF50" i="4"/>
  <c r="EF52" i="4"/>
  <c r="EF51" i="4"/>
  <c r="EE35" i="4"/>
  <c r="EE34" i="4"/>
  <c r="EE33" i="4"/>
  <c r="EE32" i="4"/>
  <c r="EE31" i="4"/>
  <c r="EE30" i="4"/>
  <c r="EE45" i="4"/>
  <c r="EE41" i="4"/>
  <c r="EE44" i="4"/>
  <c r="EE43" i="4"/>
  <c r="EE42" i="4"/>
  <c r="EE50" i="4"/>
  <c r="EE52" i="4"/>
  <c r="EE51" i="4"/>
  <c r="ED47" i="4"/>
  <c r="AI98" i="3"/>
  <c r="AI41" i="1"/>
  <c r="AH98" i="3"/>
  <c r="AH41" i="1"/>
  <c r="AG98" i="3"/>
  <c r="AG41" i="1"/>
  <c r="AF41" i="1"/>
  <c r="AF98" i="3"/>
  <c r="AE98" i="3"/>
  <c r="AE41" i="1"/>
  <c r="AD98" i="3"/>
  <c r="AD41" i="1"/>
  <c r="AC41" i="1"/>
  <c r="AB41" i="1"/>
  <c r="AB98" i="3"/>
  <c r="AA41" i="1"/>
  <c r="AA98" i="3"/>
  <c r="Z41" i="1"/>
  <c r="Z98" i="3"/>
  <c r="Y41" i="1"/>
  <c r="Y98" i="3"/>
  <c r="X98" i="3"/>
  <c r="X41" i="1"/>
  <c r="W98" i="3"/>
  <c r="W41" i="1"/>
  <c r="O98" i="3"/>
  <c r="O41" i="1"/>
  <c r="Q98" i="3"/>
  <c r="Q41" i="1"/>
  <c r="P98" i="3"/>
  <c r="P41" i="1"/>
  <c r="V98" i="3"/>
  <c r="V41" i="1"/>
  <c r="U98" i="3"/>
  <c r="U41" i="1"/>
  <c r="N98" i="3"/>
  <c r="N41" i="1"/>
  <c r="L98" i="3"/>
  <c r="L41" i="1"/>
  <c r="Q47" i="17"/>
  <c r="O47" i="17"/>
  <c r="P47" i="17"/>
  <c r="M47" i="17"/>
  <c r="L47" i="17"/>
  <c r="N47" i="17"/>
  <c r="T98" i="3"/>
  <c r="T41" i="1"/>
  <c r="S98" i="3"/>
  <c r="S41" i="1"/>
  <c r="M98" i="3"/>
  <c r="M41" i="1"/>
  <c r="R98" i="3"/>
  <c r="R41" i="1"/>
  <c r="EF62" i="4"/>
  <c r="EF61" i="4"/>
  <c r="EF60" i="4"/>
  <c r="EF59" i="4"/>
  <c r="EF58" i="4"/>
  <c r="EF64" i="4" s="1"/>
  <c r="P6" i="2"/>
  <c r="P7" i="2" s="1"/>
  <c r="J15" i="11" s="1"/>
  <c r="L20" i="2"/>
  <c r="L32" i="2"/>
  <c r="L30" i="2"/>
  <c r="L21" i="2"/>
  <c r="L22" i="2"/>
  <c r="L27" i="2"/>
  <c r="L28" i="2"/>
  <c r="L19" i="2"/>
  <c r="L23" i="2"/>
  <c r="L26" i="2"/>
  <c r="L24" i="2"/>
  <c r="L25" i="2"/>
  <c r="L29" i="2"/>
  <c r="L31" i="2"/>
  <c r="L33" i="2"/>
  <c r="L34" i="2"/>
  <c r="L35" i="2"/>
  <c r="L36" i="2"/>
  <c r="L37" i="2"/>
  <c r="L38" i="2"/>
  <c r="L39" i="2"/>
  <c r="L40" i="2"/>
  <c r="L41" i="2"/>
  <c r="AH42" i="1" s="1"/>
  <c r="L42" i="2"/>
  <c r="EG100" i="5"/>
  <c r="EG75" i="5"/>
  <c r="EG45" i="5"/>
  <c r="EG48" i="5"/>
  <c r="EG76" i="5"/>
  <c r="EG82" i="5"/>
  <c r="EH82" i="5" s="1"/>
  <c r="EG93" i="5"/>
  <c r="EH93" i="5" s="1"/>
  <c r="EG32" i="5"/>
  <c r="EH32" i="5" s="1"/>
  <c r="EG34" i="5"/>
  <c r="EG23" i="5"/>
  <c r="EG36" i="5"/>
  <c r="EG77" i="5"/>
  <c r="EG67" i="5"/>
  <c r="EG98" i="5"/>
  <c r="EI6" i="4"/>
  <c r="EH4" i="4"/>
  <c r="EG30" i="5"/>
  <c r="EH30" i="5" s="1"/>
  <c r="EG37" i="5"/>
  <c r="EH37" i="5" s="1"/>
  <c r="EG35" i="5"/>
  <c r="EH35" i="5" s="1"/>
  <c r="EG29" i="5"/>
  <c r="EG33" i="5"/>
  <c r="EG39" i="5"/>
  <c r="EG26" i="5"/>
  <c r="EG25" i="5"/>
  <c r="EH25" i="5" s="1"/>
  <c r="EG40" i="5"/>
  <c r="EH40" i="5" s="1"/>
  <c r="EG47" i="5"/>
  <c r="EH47" i="5" s="1"/>
  <c r="EG28" i="5"/>
  <c r="EG99" i="5"/>
  <c r="EG24" i="5"/>
  <c r="EG27" i="5"/>
  <c r="EG66" i="5"/>
  <c r="EG31" i="5"/>
  <c r="EG87" i="5"/>
  <c r="EH87" i="5" s="1"/>
  <c r="EG73" i="5"/>
  <c r="EH73" i="5" s="1"/>
  <c r="EG21" i="5"/>
  <c r="EH21" i="5" s="1"/>
  <c r="EG42" i="5"/>
  <c r="EH42" i="5" s="1"/>
  <c r="EG46" i="5"/>
  <c r="EG74" i="5"/>
  <c r="EG44" i="5"/>
  <c r="EG41" i="5"/>
  <c r="EH41" i="5" s="1"/>
  <c r="EG43" i="5"/>
  <c r="EH43" i="5" s="1"/>
  <c r="EG92" i="5"/>
  <c r="EG38" i="5"/>
  <c r="EH38" i="5" s="1"/>
  <c r="EG22" i="5"/>
  <c r="EH22" i="5" s="1"/>
  <c r="EF69" i="5"/>
  <c r="EF95" i="5"/>
  <c r="EH5" i="5"/>
  <c r="EH49" i="5" s="1"/>
  <c r="EG3" i="5"/>
  <c r="EF102" i="5"/>
  <c r="EF79" i="5"/>
  <c r="N131" i="2"/>
  <c r="O130" i="2"/>
  <c r="EE37" i="4" l="1"/>
  <c r="EF45" i="4"/>
  <c r="EF41" i="4"/>
  <c r="EF44" i="4"/>
  <c r="EF43" i="4"/>
  <c r="EF42" i="4"/>
  <c r="EF69" i="4"/>
  <c r="EF68" i="4"/>
  <c r="EF67" i="4"/>
  <c r="EF35" i="4"/>
  <c r="EF34" i="4"/>
  <c r="EF33" i="4"/>
  <c r="EF32" i="4"/>
  <c r="EF31" i="4"/>
  <c r="EF30" i="4"/>
  <c r="EE54" i="4"/>
  <c r="EE47" i="4"/>
  <c r="EF54" i="4"/>
  <c r="J90" i="16"/>
  <c r="K90" i="16"/>
  <c r="I90" i="16"/>
  <c r="X42" i="1"/>
  <c r="X99" i="3"/>
  <c r="Y42" i="1"/>
  <c r="Y99" i="3"/>
  <c r="V42" i="1"/>
  <c r="V99" i="3"/>
  <c r="M42" i="1"/>
  <c r="M99" i="3"/>
  <c r="R42" i="1"/>
  <c r="R99" i="3"/>
  <c r="AG99" i="3"/>
  <c r="AG42" i="1"/>
  <c r="AF99" i="3"/>
  <c r="AF42" i="1"/>
  <c r="P42" i="1"/>
  <c r="P99" i="3"/>
  <c r="R155" i="2"/>
  <c r="Q295" i="2"/>
  <c r="R253" i="2"/>
  <c r="R149" i="2"/>
  <c r="R39" i="2"/>
  <c r="R146" i="2"/>
  <c r="S125" i="2"/>
  <c r="S115" i="2"/>
  <c r="R112" i="2"/>
  <c r="R242" i="2"/>
  <c r="S124" i="2"/>
  <c r="R144" i="2"/>
  <c r="Q180" i="2"/>
  <c r="S316" i="2"/>
  <c r="R223" i="2"/>
  <c r="R133" i="2"/>
  <c r="Q193" i="2"/>
  <c r="Q71" i="2"/>
  <c r="CI98" i="3" s="1"/>
  <c r="S69" i="2"/>
  <c r="R301" i="2"/>
  <c r="Q238" i="2"/>
  <c r="Q39" i="2"/>
  <c r="BC98" i="3" s="1"/>
  <c r="S287" i="2"/>
  <c r="S108" i="2"/>
  <c r="R312" i="2"/>
  <c r="R138" i="2"/>
  <c r="S70" i="2"/>
  <c r="Q236" i="2"/>
  <c r="Q29" i="2"/>
  <c r="AS98" i="3" s="1"/>
  <c r="R84" i="2"/>
  <c r="Q81" i="2"/>
  <c r="S106" i="2"/>
  <c r="S82" i="2"/>
  <c r="R23" i="2"/>
  <c r="R200" i="2"/>
  <c r="Q283" i="2"/>
  <c r="S203" i="2"/>
  <c r="Q102" i="2"/>
  <c r="Q148" i="2"/>
  <c r="R259" i="2"/>
  <c r="R59" i="2"/>
  <c r="R209" i="2"/>
  <c r="R276" i="2"/>
  <c r="R127" i="2"/>
  <c r="R182" i="2"/>
  <c r="Q175" i="2"/>
  <c r="Q85" i="2"/>
  <c r="R27" i="2"/>
  <c r="S289" i="2"/>
  <c r="S198" i="2"/>
  <c r="R46" i="2"/>
  <c r="S141" i="2"/>
  <c r="Q296" i="2"/>
  <c r="S47" i="2"/>
  <c r="S249" i="2"/>
  <c r="Q103" i="2"/>
  <c r="Q203" i="2"/>
  <c r="S42" i="2"/>
  <c r="S100" i="2"/>
  <c r="Q231" i="2"/>
  <c r="R225" i="2"/>
  <c r="S167" i="2"/>
  <c r="Q310" i="2"/>
  <c r="R68" i="2"/>
  <c r="R164" i="2"/>
  <c r="R142" i="2"/>
  <c r="S217" i="2"/>
  <c r="S310" i="2"/>
  <c r="Q77" i="2"/>
  <c r="S311" i="2"/>
  <c r="S28" i="2"/>
  <c r="Q93" i="2"/>
  <c r="R177" i="2"/>
  <c r="S33" i="2"/>
  <c r="Q287" i="2"/>
  <c r="R198" i="2"/>
  <c r="R281" i="2"/>
  <c r="S177" i="2"/>
  <c r="R260" i="2"/>
  <c r="S257" i="2"/>
  <c r="Q76" i="2"/>
  <c r="R92" i="2"/>
  <c r="R263" i="2"/>
  <c r="R188" i="2"/>
  <c r="R121" i="2"/>
  <c r="R38" i="2"/>
  <c r="R62" i="2"/>
  <c r="R230" i="2"/>
  <c r="S30" i="2"/>
  <c r="S132" i="2"/>
  <c r="S104" i="2"/>
  <c r="S93" i="2"/>
  <c r="S236" i="2"/>
  <c r="S180" i="2"/>
  <c r="S84" i="2"/>
  <c r="Q314" i="2"/>
  <c r="R278" i="2"/>
  <c r="Q177" i="2"/>
  <c r="Q163" i="2"/>
  <c r="Q181" i="2"/>
  <c r="Q22" i="2"/>
  <c r="AL98" i="3" s="1"/>
  <c r="Q258" i="2"/>
  <c r="S91" i="2"/>
  <c r="Q157" i="2"/>
  <c r="S168" i="2"/>
  <c r="R228" i="2"/>
  <c r="Q306" i="2"/>
  <c r="S158" i="2"/>
  <c r="R134" i="2"/>
  <c r="S56" i="2"/>
  <c r="Q268" i="2"/>
  <c r="R33" i="2"/>
  <c r="Q67" i="2"/>
  <c r="CE98" i="3" s="1"/>
  <c r="S221" i="2"/>
  <c r="R192" i="2"/>
  <c r="S315" i="2"/>
  <c r="S162" i="2"/>
  <c r="S271" i="2"/>
  <c r="Q40" i="2"/>
  <c r="BD98" i="3" s="1"/>
  <c r="R289" i="2"/>
  <c r="S214" i="2"/>
  <c r="R252" i="2"/>
  <c r="Q213" i="2"/>
  <c r="S98" i="2"/>
  <c r="R49" i="2"/>
  <c r="R273" i="2"/>
  <c r="Q224" i="2"/>
  <c r="Q44" i="2"/>
  <c r="BH98" i="3" s="1"/>
  <c r="Q82" i="2"/>
  <c r="R292" i="2"/>
  <c r="Q267" i="2"/>
  <c r="R180" i="2"/>
  <c r="S274" i="2"/>
  <c r="S275" i="2"/>
  <c r="Q117" i="2"/>
  <c r="R233" i="2"/>
  <c r="Q25" i="2"/>
  <c r="AO98" i="3" s="1"/>
  <c r="Q292" i="2"/>
  <c r="Q98" i="2"/>
  <c r="Q101" i="2"/>
  <c r="Q159" i="2"/>
  <c r="S173" i="2"/>
  <c r="S239" i="2"/>
  <c r="Q134" i="2"/>
  <c r="S223" i="2"/>
  <c r="Q141" i="2"/>
  <c r="S182" i="2"/>
  <c r="S205" i="2"/>
  <c r="S122" i="2"/>
  <c r="Q107" i="2"/>
  <c r="S147" i="2"/>
  <c r="R266" i="2"/>
  <c r="S73" i="2"/>
  <c r="Q250" i="2"/>
  <c r="S295" i="2"/>
  <c r="S305" i="2"/>
  <c r="S138" i="2"/>
  <c r="R113" i="2"/>
  <c r="S121" i="2"/>
  <c r="S36" i="2"/>
  <c r="R32" i="2"/>
  <c r="S94" i="2"/>
  <c r="S22" i="2"/>
  <c r="Q165" i="2"/>
  <c r="R125" i="2"/>
  <c r="R178" i="2"/>
  <c r="Q147" i="2"/>
  <c r="S235" i="2"/>
  <c r="S183" i="2"/>
  <c r="S174" i="2"/>
  <c r="R158" i="2"/>
  <c r="Q142" i="2"/>
  <c r="Q249" i="2"/>
  <c r="Q297" i="2"/>
  <c r="S78" i="2"/>
  <c r="R207" i="2"/>
  <c r="R114" i="2"/>
  <c r="S281" i="2"/>
  <c r="Q304" i="2"/>
  <c r="Q230" i="2"/>
  <c r="R246" i="2"/>
  <c r="S253" i="2"/>
  <c r="Q28" i="2"/>
  <c r="AR98" i="3" s="1"/>
  <c r="Q302" i="2"/>
  <c r="R262" i="2"/>
  <c r="R299" i="2"/>
  <c r="S87" i="2"/>
  <c r="Q259" i="2"/>
  <c r="S163" i="2"/>
  <c r="R81" i="2"/>
  <c r="R136" i="2"/>
  <c r="R293" i="2"/>
  <c r="S242" i="2"/>
  <c r="Q158" i="2"/>
  <c r="S309" i="2"/>
  <c r="R74" i="2"/>
  <c r="Q123" i="2"/>
  <c r="Q87" i="2"/>
  <c r="R171" i="2"/>
  <c r="S139" i="2"/>
  <c r="S37" i="2"/>
  <c r="S31" i="2"/>
  <c r="Q182" i="2"/>
  <c r="S146" i="2"/>
  <c r="R187" i="2"/>
  <c r="R104" i="2"/>
  <c r="S97" i="2"/>
  <c r="R240" i="2"/>
  <c r="S185" i="2"/>
  <c r="S208" i="2"/>
  <c r="R83" i="2"/>
  <c r="R272" i="2"/>
  <c r="R101" i="2"/>
  <c r="Q215" i="2"/>
  <c r="Q63" i="2"/>
  <c r="CA98" i="3" s="1"/>
  <c r="Q269" i="2"/>
  <c r="Q73" i="2"/>
  <c r="R118" i="2"/>
  <c r="S176" i="2"/>
  <c r="Q47" i="2"/>
  <c r="BK98" i="3" s="1"/>
  <c r="Q26" i="2"/>
  <c r="AP98" i="3" s="1"/>
  <c r="S161" i="2"/>
  <c r="S302" i="2"/>
  <c r="Q72" i="2"/>
  <c r="S96" i="2"/>
  <c r="S317" i="2"/>
  <c r="S85" i="2"/>
  <c r="Q190" i="2"/>
  <c r="S44" i="2"/>
  <c r="R234" i="2"/>
  <c r="Q161" i="2"/>
  <c r="R19" i="2"/>
  <c r="V19" i="2" s="1"/>
  <c r="R132" i="2"/>
  <c r="R231" i="2"/>
  <c r="S201" i="2"/>
  <c r="S45" i="2"/>
  <c r="S314" i="2"/>
  <c r="Q168" i="2"/>
  <c r="R224" i="2"/>
  <c r="Q55" i="2"/>
  <c r="BS98" i="3" s="1"/>
  <c r="Q155" i="2"/>
  <c r="Q68" i="2"/>
  <c r="CF98" i="3" s="1"/>
  <c r="S286" i="2"/>
  <c r="Q52" i="2"/>
  <c r="BP98" i="3" s="1"/>
  <c r="S77" i="2"/>
  <c r="S79" i="2"/>
  <c r="S293" i="2"/>
  <c r="Q276" i="2"/>
  <c r="R126" i="2"/>
  <c r="Q282" i="2"/>
  <c r="S38" i="2"/>
  <c r="S181" i="2"/>
  <c r="R151" i="2"/>
  <c r="Q214" i="2"/>
  <c r="S301" i="2"/>
  <c r="Q97" i="2"/>
  <c r="Q20" i="2"/>
  <c r="AJ98" i="3" s="1"/>
  <c r="S219" i="2"/>
  <c r="Q86" i="2"/>
  <c r="S19" i="2"/>
  <c r="S212" i="2"/>
  <c r="Q41" i="2"/>
  <c r="BE98" i="3" s="1"/>
  <c r="R143" i="2"/>
  <c r="S273" i="2"/>
  <c r="Q96" i="2"/>
  <c r="R82" i="2"/>
  <c r="S255" i="2"/>
  <c r="Q135" i="2"/>
  <c r="Q264" i="2"/>
  <c r="S268" i="2"/>
  <c r="R170" i="2"/>
  <c r="Q32" i="2"/>
  <c r="AV98" i="3" s="1"/>
  <c r="Q285" i="2"/>
  <c r="S68" i="2"/>
  <c r="S278" i="2"/>
  <c r="R42" i="2"/>
  <c r="S57" i="2"/>
  <c r="R106" i="2"/>
  <c r="S269" i="2"/>
  <c r="R287" i="2"/>
  <c r="R131" i="2"/>
  <c r="S188" i="2"/>
  <c r="Q199" i="2"/>
  <c r="S92" i="2"/>
  <c r="R89" i="2"/>
  <c r="S193" i="2"/>
  <c r="S210" i="2"/>
  <c r="R56" i="2"/>
  <c r="S43" i="2"/>
  <c r="S88" i="2"/>
  <c r="S159" i="2"/>
  <c r="Q261" i="2"/>
  <c r="Q111" i="2"/>
  <c r="R219" i="2"/>
  <c r="S55" i="2"/>
  <c r="S136" i="2"/>
  <c r="R295" i="2"/>
  <c r="Q289" i="2"/>
  <c r="R174" i="2"/>
  <c r="Q227" i="2"/>
  <c r="Q58" i="2"/>
  <c r="BV98" i="3" s="1"/>
  <c r="R153" i="2"/>
  <c r="S133" i="2"/>
  <c r="S200" i="2"/>
  <c r="Q167" i="2"/>
  <c r="Q300" i="2"/>
  <c r="Q183" i="2"/>
  <c r="Q218" i="2"/>
  <c r="Q275" i="2"/>
  <c r="S245" i="2"/>
  <c r="Q45" i="2"/>
  <c r="BI98" i="3" s="1"/>
  <c r="R190" i="2"/>
  <c r="R248" i="2"/>
  <c r="S304" i="2"/>
  <c r="Q171" i="2"/>
  <c r="R318" i="2"/>
  <c r="R24" i="2"/>
  <c r="R288" i="2"/>
  <c r="Q235" i="2"/>
  <c r="R199" i="2"/>
  <c r="S247" i="2"/>
  <c r="S261" i="2"/>
  <c r="Q207" i="2"/>
  <c r="Q205" i="2"/>
  <c r="S131" i="2"/>
  <c r="Q272" i="2"/>
  <c r="R216" i="2"/>
  <c r="R285" i="2"/>
  <c r="R95" i="2"/>
  <c r="Q219" i="2"/>
  <c r="R156" i="2"/>
  <c r="S260" i="2"/>
  <c r="Q228" i="2"/>
  <c r="S149" i="2"/>
  <c r="Q172" i="2"/>
  <c r="S164" i="2"/>
  <c r="S52" i="2"/>
  <c r="Q57" i="2"/>
  <c r="BU98" i="3" s="1"/>
  <c r="R97" i="2"/>
  <c r="R50" i="2"/>
  <c r="Q109" i="2"/>
  <c r="R313" i="2"/>
  <c r="S165" i="2"/>
  <c r="R210" i="2"/>
  <c r="Q108" i="2"/>
  <c r="R160" i="2"/>
  <c r="R280" i="2"/>
  <c r="R66" i="2"/>
  <c r="Q273" i="2"/>
  <c r="S102" i="2"/>
  <c r="R53" i="2"/>
  <c r="Q280" i="2"/>
  <c r="R236" i="2"/>
  <c r="S51" i="2"/>
  <c r="R208" i="2"/>
  <c r="S148" i="2"/>
  <c r="R277" i="2"/>
  <c r="S195" i="2"/>
  <c r="Q94" i="2"/>
  <c r="S81" i="2"/>
  <c r="S267" i="2"/>
  <c r="Q222" i="2"/>
  <c r="Q33" i="2"/>
  <c r="AW98" i="3" s="1"/>
  <c r="R305" i="2"/>
  <c r="Q120" i="2"/>
  <c r="S129" i="2"/>
  <c r="S194" i="2"/>
  <c r="Q266" i="2"/>
  <c r="S244" i="2"/>
  <c r="R302" i="2"/>
  <c r="Q24" i="2"/>
  <c r="AN98" i="3" s="1"/>
  <c r="Q241" i="2"/>
  <c r="S23" i="2"/>
  <c r="Q34" i="2"/>
  <c r="AX98" i="3" s="1"/>
  <c r="S35" i="2"/>
  <c r="S211" i="2"/>
  <c r="R282" i="2"/>
  <c r="R55" i="2"/>
  <c r="Q125" i="2"/>
  <c r="Q200" i="2"/>
  <c r="R51" i="2"/>
  <c r="R309" i="2"/>
  <c r="S34" i="2"/>
  <c r="S80" i="2"/>
  <c r="S117" i="2"/>
  <c r="Q174" i="2"/>
  <c r="Q233" i="2"/>
  <c r="S218" i="2"/>
  <c r="R20" i="2"/>
  <c r="S241" i="2"/>
  <c r="S130" i="2"/>
  <c r="S135" i="2"/>
  <c r="Q30" i="2"/>
  <c r="AT98" i="3" s="1"/>
  <c r="R183" i="2"/>
  <c r="R93" i="2"/>
  <c r="S61" i="2"/>
  <c r="Q187" i="2"/>
  <c r="Q186" i="2"/>
  <c r="R105" i="2"/>
  <c r="Q277" i="2"/>
  <c r="Q116" i="2"/>
  <c r="S250" i="2"/>
  <c r="R291" i="2"/>
  <c r="Q92" i="2"/>
  <c r="Q49" i="2"/>
  <c r="BM98" i="3" s="1"/>
  <c r="R307" i="2"/>
  <c r="R316" i="2"/>
  <c r="S126" i="2"/>
  <c r="Q131" i="2"/>
  <c r="R213" i="2"/>
  <c r="S74" i="2"/>
  <c r="R204" i="2"/>
  <c r="S318" i="2"/>
  <c r="S186" i="2"/>
  <c r="R35" i="2"/>
  <c r="S112" i="2"/>
  <c r="R254" i="2"/>
  <c r="S123" i="2"/>
  <c r="Q169" i="2"/>
  <c r="S276" i="2"/>
  <c r="Q46" i="2"/>
  <c r="BJ98" i="3" s="1"/>
  <c r="S298" i="2"/>
  <c r="S238" i="2"/>
  <c r="S262" i="2"/>
  <c r="Q246" i="2"/>
  <c r="S24" i="2"/>
  <c r="Q195" i="2"/>
  <c r="R109" i="2"/>
  <c r="Q105" i="2"/>
  <c r="S251" i="2"/>
  <c r="R229" i="2"/>
  <c r="R227" i="2"/>
  <c r="R91" i="2"/>
  <c r="R286" i="2"/>
  <c r="R54" i="2"/>
  <c r="Q239" i="2"/>
  <c r="Q70" i="2"/>
  <c r="CH98" i="3" s="1"/>
  <c r="S157" i="2"/>
  <c r="S150" i="2"/>
  <c r="R129" i="2"/>
  <c r="S224" i="2"/>
  <c r="R75" i="2"/>
  <c r="R60" i="2"/>
  <c r="Q173" i="2"/>
  <c r="Q307" i="2"/>
  <c r="S54" i="2"/>
  <c r="S263" i="2"/>
  <c r="Q154" i="2"/>
  <c r="R71" i="2"/>
  <c r="Q89" i="2"/>
  <c r="R247" i="2"/>
  <c r="Q145" i="2"/>
  <c r="R215" i="2"/>
  <c r="R41" i="2"/>
  <c r="R30" i="2"/>
  <c r="R184" i="2"/>
  <c r="R72" i="2"/>
  <c r="S265" i="2"/>
  <c r="S225" i="2"/>
  <c r="R195" i="2"/>
  <c r="Q290" i="2"/>
  <c r="R37" i="2"/>
  <c r="R237" i="2"/>
  <c r="S153" i="2"/>
  <c r="Q244" i="2"/>
  <c r="R52" i="2"/>
  <c r="S231" i="2"/>
  <c r="R257" i="2"/>
  <c r="R196" i="2"/>
  <c r="Q274" i="2"/>
  <c r="Q243" i="2"/>
  <c r="S89" i="2"/>
  <c r="Q112" i="2"/>
  <c r="S189" i="2"/>
  <c r="R185" i="2"/>
  <c r="Q132" i="2"/>
  <c r="R29" i="2"/>
  <c r="S240" i="2"/>
  <c r="R279" i="2"/>
  <c r="Q144" i="2"/>
  <c r="R317" i="2"/>
  <c r="R76" i="2"/>
  <c r="Q211" i="2"/>
  <c r="R157" i="2"/>
  <c r="S190" i="2"/>
  <c r="Q301" i="2"/>
  <c r="S101" i="2"/>
  <c r="Q204" i="2"/>
  <c r="R150" i="2"/>
  <c r="Q119" i="2"/>
  <c r="R77" i="2"/>
  <c r="S172" i="2"/>
  <c r="R186" i="2"/>
  <c r="Q234" i="2"/>
  <c r="R269" i="2"/>
  <c r="R140" i="2"/>
  <c r="Q149" i="2"/>
  <c r="Q256" i="2"/>
  <c r="Q164" i="2"/>
  <c r="R218" i="2"/>
  <c r="Q184" i="2"/>
  <c r="Q138" i="2"/>
  <c r="Q286" i="2"/>
  <c r="Q91" i="2"/>
  <c r="Q179" i="2"/>
  <c r="S21" i="2"/>
  <c r="S50" i="2"/>
  <c r="S53" i="2"/>
  <c r="S277" i="2"/>
  <c r="S72" i="2"/>
  <c r="S284" i="2"/>
  <c r="R47" i="2"/>
  <c r="Q64" i="2"/>
  <c r="CB98" i="3" s="1"/>
  <c r="Q114" i="2"/>
  <c r="R217" i="2"/>
  <c r="R297" i="2"/>
  <c r="R139" i="2"/>
  <c r="R206" i="2"/>
  <c r="Q223" i="2"/>
  <c r="Q106" i="2"/>
  <c r="R34" i="2"/>
  <c r="R189" i="2"/>
  <c r="S222" i="2"/>
  <c r="R67" i="2"/>
  <c r="S65" i="2"/>
  <c r="S116" i="2"/>
  <c r="R267" i="2"/>
  <c r="Q294" i="2"/>
  <c r="Q115" i="2"/>
  <c r="R268" i="2"/>
  <c r="R65" i="2"/>
  <c r="R221" i="2"/>
  <c r="Q43" i="2"/>
  <c r="BG98" i="3" s="1"/>
  <c r="R284" i="2"/>
  <c r="S264" i="2"/>
  <c r="S256" i="2"/>
  <c r="Q31" i="2"/>
  <c r="AU98" i="3" s="1"/>
  <c r="Q48" i="2"/>
  <c r="BL98" i="3" s="1"/>
  <c r="Q104" i="2"/>
  <c r="S232" i="2"/>
  <c r="Q136" i="2"/>
  <c r="Q209" i="2"/>
  <c r="R290" i="2"/>
  <c r="R238" i="2"/>
  <c r="Q178" i="2"/>
  <c r="Q242" i="2"/>
  <c r="T19" i="2"/>
  <c r="R173" i="2"/>
  <c r="S169" i="2"/>
  <c r="S204" i="2"/>
  <c r="R226" i="2"/>
  <c r="Q254" i="2"/>
  <c r="Q176" i="2"/>
  <c r="Q162" i="2"/>
  <c r="Q54" i="2"/>
  <c r="BR98" i="3" s="1"/>
  <c r="S297" i="2"/>
  <c r="S144" i="2"/>
  <c r="R298" i="2"/>
  <c r="R303" i="2"/>
  <c r="Q129" i="2"/>
  <c r="R314" i="2"/>
  <c r="S76" i="2"/>
  <c r="Q229" i="2"/>
  <c r="S137" i="2"/>
  <c r="R63" i="2"/>
  <c r="R235" i="2"/>
  <c r="S109" i="2"/>
  <c r="S134" i="2"/>
  <c r="Q21" i="2"/>
  <c r="AK98" i="3" s="1"/>
  <c r="Q127" i="2"/>
  <c r="Q122" i="2"/>
  <c r="Q137" i="2"/>
  <c r="S154" i="2"/>
  <c r="S142" i="2"/>
  <c r="S178" i="2"/>
  <c r="R98" i="2"/>
  <c r="Q90" i="2"/>
  <c r="S228" i="2"/>
  <c r="S233" i="2"/>
  <c r="S220" i="2"/>
  <c r="R261" i="2"/>
  <c r="S171" i="2"/>
  <c r="R241" i="2"/>
  <c r="S254" i="2"/>
  <c r="Q255" i="2"/>
  <c r="S237" i="2"/>
  <c r="Q143" i="2"/>
  <c r="Q279" i="2"/>
  <c r="Q309" i="2"/>
  <c r="Q284" i="2"/>
  <c r="Q60" i="2"/>
  <c r="BX98" i="3" s="1"/>
  <c r="S99" i="2"/>
  <c r="Q156" i="2"/>
  <c r="S143" i="2"/>
  <c r="R181" i="2"/>
  <c r="S105" i="2"/>
  <c r="S266" i="2"/>
  <c r="S95" i="2"/>
  <c r="S29" i="2"/>
  <c r="S58" i="2"/>
  <c r="S179" i="2"/>
  <c r="R119" i="2"/>
  <c r="R36" i="2"/>
  <c r="Q237" i="2"/>
  <c r="R264" i="2"/>
  <c r="Q146" i="2"/>
  <c r="R108" i="2"/>
  <c r="R116" i="2"/>
  <c r="R211" i="2"/>
  <c r="R90" i="2"/>
  <c r="S160" i="2"/>
  <c r="R220" i="2"/>
  <c r="R294" i="2"/>
  <c r="S291" i="2"/>
  <c r="Q99" i="2"/>
  <c r="Q263" i="2"/>
  <c r="Q240" i="2"/>
  <c r="Q61" i="2"/>
  <c r="BY98" i="3" s="1"/>
  <c r="R169" i="2"/>
  <c r="S197" i="2"/>
  <c r="Q36" i="2"/>
  <c r="AZ98" i="3" s="1"/>
  <c r="Q151" i="2"/>
  <c r="Q75" i="2"/>
  <c r="R145" i="2"/>
  <c r="Q232" i="2"/>
  <c r="S140" i="2"/>
  <c r="R162" i="2"/>
  <c r="S202" i="2"/>
  <c r="Q160" i="2"/>
  <c r="S196" i="2"/>
  <c r="R80" i="2"/>
  <c r="S209" i="2"/>
  <c r="S290" i="2"/>
  <c r="Q189" i="2"/>
  <c r="S175" i="2"/>
  <c r="Q225" i="2"/>
  <c r="Q299" i="2"/>
  <c r="S280" i="2"/>
  <c r="R239" i="2"/>
  <c r="R306" i="2"/>
  <c r="R48" i="2"/>
  <c r="R73" i="2"/>
  <c r="R222" i="2"/>
  <c r="S206" i="2"/>
  <c r="Q53" i="2"/>
  <c r="BQ98" i="3" s="1"/>
  <c r="Q62" i="2"/>
  <c r="BZ98" i="3" s="1"/>
  <c r="R110" i="2"/>
  <c r="Q59" i="2"/>
  <c r="BW98" i="3" s="1"/>
  <c r="R25" i="2"/>
  <c r="S303" i="2"/>
  <c r="Q198" i="2"/>
  <c r="Q245" i="2"/>
  <c r="S59" i="2"/>
  <c r="R201" i="2"/>
  <c r="R87" i="2"/>
  <c r="S41" i="2"/>
  <c r="R311" i="2"/>
  <c r="S191" i="2"/>
  <c r="S270" i="2"/>
  <c r="R202" i="2"/>
  <c r="S155" i="2"/>
  <c r="Q293" i="2"/>
  <c r="R300" i="2"/>
  <c r="R28" i="2"/>
  <c r="Q312" i="2"/>
  <c r="S86" i="2"/>
  <c r="Q113" i="2"/>
  <c r="R167" i="2"/>
  <c r="Q37" i="2"/>
  <c r="BA98" i="3" s="1"/>
  <c r="S296" i="2"/>
  <c r="S288" i="2"/>
  <c r="Q188" i="2"/>
  <c r="S120" i="2"/>
  <c r="Q140" i="2"/>
  <c r="S20" i="2"/>
  <c r="Q208" i="2"/>
  <c r="R22" i="2"/>
  <c r="Q303" i="2"/>
  <c r="R117" i="2"/>
  <c r="R271" i="2"/>
  <c r="S75" i="2"/>
  <c r="Q194" i="2"/>
  <c r="R64" i="2"/>
  <c r="R161" i="2"/>
  <c r="R308" i="2"/>
  <c r="Q150" i="2"/>
  <c r="Q124" i="2"/>
  <c r="Q66" i="2"/>
  <c r="CD98" i="3" s="1"/>
  <c r="S306" i="2"/>
  <c r="R130" i="2"/>
  <c r="R70" i="2"/>
  <c r="R111" i="2"/>
  <c r="R96" i="2"/>
  <c r="R85" i="2"/>
  <c r="Q83" i="2"/>
  <c r="S118" i="2"/>
  <c r="S67" i="2"/>
  <c r="S103" i="2"/>
  <c r="R86" i="2"/>
  <c r="S279" i="2"/>
  <c r="R250" i="2"/>
  <c r="R163" i="2"/>
  <c r="S107" i="2"/>
  <c r="S60" i="2"/>
  <c r="S151" i="2"/>
  <c r="R115" i="2"/>
  <c r="S230" i="2"/>
  <c r="S312" i="2"/>
  <c r="S111" i="2"/>
  <c r="Q79" i="2"/>
  <c r="S243" i="2"/>
  <c r="S90" i="2"/>
  <c r="R212" i="2"/>
  <c r="Q153" i="2"/>
  <c r="S127" i="2"/>
  <c r="Q298" i="2"/>
  <c r="S27" i="2"/>
  <c r="S229" i="2"/>
  <c r="S272" i="2"/>
  <c r="Q251" i="2"/>
  <c r="Q318" i="2"/>
  <c r="R58" i="2"/>
  <c r="S216" i="2"/>
  <c r="Q253" i="2"/>
  <c r="Q278" i="2"/>
  <c r="Q74" i="2"/>
  <c r="R26" i="2"/>
  <c r="S152" i="2"/>
  <c r="R152" i="2"/>
  <c r="S114" i="2"/>
  <c r="Q23" i="2"/>
  <c r="AM98" i="3" s="1"/>
  <c r="R159" i="2"/>
  <c r="S170" i="2"/>
  <c r="S184" i="2"/>
  <c r="S113" i="2"/>
  <c r="R166" i="2"/>
  <c r="Q252" i="2"/>
  <c r="R255" i="2"/>
  <c r="S283" i="2"/>
  <c r="S64" i="2"/>
  <c r="Q50" i="2"/>
  <c r="BN98" i="3" s="1"/>
  <c r="R203" i="2"/>
  <c r="Q88" i="2"/>
  <c r="R205" i="2"/>
  <c r="R78" i="2"/>
  <c r="Q270" i="2"/>
  <c r="S294" i="2"/>
  <c r="R128" i="2"/>
  <c r="S40" i="2"/>
  <c r="S207" i="2"/>
  <c r="S246" i="2"/>
  <c r="R194" i="2"/>
  <c r="Q130" i="2"/>
  <c r="R270" i="2"/>
  <c r="Q197" i="2"/>
  <c r="Q313" i="2"/>
  <c r="S156" i="2"/>
  <c r="S128" i="2"/>
  <c r="R191" i="2"/>
  <c r="R283" i="2"/>
  <c r="Q166" i="2"/>
  <c r="R123" i="2"/>
  <c r="R122" i="2"/>
  <c r="S110" i="2"/>
  <c r="R99" i="2"/>
  <c r="R43" i="2"/>
  <c r="R304" i="2"/>
  <c r="R137" i="2"/>
  <c r="R69" i="2"/>
  <c r="R256" i="2"/>
  <c r="Q257" i="2"/>
  <c r="R243" i="2"/>
  <c r="R249" i="2"/>
  <c r="Q271" i="2"/>
  <c r="S227" i="2"/>
  <c r="Q185" i="2"/>
  <c r="Q260" i="2"/>
  <c r="R197" i="2"/>
  <c r="S66" i="2"/>
  <c r="Q305" i="2"/>
  <c r="R103" i="2"/>
  <c r="S145" i="2"/>
  <c r="S259" i="2"/>
  <c r="R214" i="2"/>
  <c r="Q308" i="2"/>
  <c r="Q311" i="2"/>
  <c r="S192" i="2"/>
  <c r="R88" i="2"/>
  <c r="Q170" i="2"/>
  <c r="R179" i="2"/>
  <c r="S248" i="2"/>
  <c r="R176" i="2"/>
  <c r="R315" i="2"/>
  <c r="Q191" i="2"/>
  <c r="Q139" i="2"/>
  <c r="S252" i="2"/>
  <c r="S215" i="2"/>
  <c r="S300" i="2"/>
  <c r="Q210" i="2"/>
  <c r="R120" i="2"/>
  <c r="R154" i="2"/>
  <c r="Q288" i="2"/>
  <c r="S307" i="2"/>
  <c r="Q152" i="2"/>
  <c r="Q220" i="2"/>
  <c r="S308" i="2"/>
  <c r="Q248" i="2"/>
  <c r="S63" i="2"/>
  <c r="R100" i="2"/>
  <c r="Q206" i="2"/>
  <c r="S48" i="2"/>
  <c r="S46" i="2"/>
  <c r="S226" i="2"/>
  <c r="Q78" i="2"/>
  <c r="Q196" i="2"/>
  <c r="R251" i="2"/>
  <c r="S282" i="2"/>
  <c r="R79" i="2"/>
  <c r="R148" i="2"/>
  <c r="Q80" i="2"/>
  <c r="R175" i="2"/>
  <c r="S258" i="2"/>
  <c r="S299" i="2"/>
  <c r="R168" i="2"/>
  <c r="Q217" i="2"/>
  <c r="R44" i="2"/>
  <c r="S285" i="2"/>
  <c r="Q100" i="2"/>
  <c r="R124" i="2"/>
  <c r="Q201" i="2"/>
  <c r="R147" i="2"/>
  <c r="S234" i="2"/>
  <c r="S39" i="2"/>
  <c r="R45" i="2"/>
  <c r="Q38" i="2"/>
  <c r="BB98" i="3" s="1"/>
  <c r="Q192" i="2"/>
  <c r="R275" i="2"/>
  <c r="Q95" i="2"/>
  <c r="S71" i="2"/>
  <c r="S32" i="2"/>
  <c r="S199" i="2"/>
  <c r="R232" i="2"/>
  <c r="R21" i="2"/>
  <c r="Q133" i="2"/>
  <c r="Q202" i="2"/>
  <c r="R31" i="2"/>
  <c r="S313" i="2"/>
  <c r="S49" i="2"/>
  <c r="S25" i="2"/>
  <c r="Q291" i="2"/>
  <c r="Q65" i="2"/>
  <c r="CC98" i="3" s="1"/>
  <c r="S83" i="2"/>
  <c r="Q110" i="2"/>
  <c r="Q247" i="2"/>
  <c r="R258" i="2"/>
  <c r="R107" i="2"/>
  <c r="S213" i="2"/>
  <c r="R165" i="2"/>
  <c r="Q281" i="2"/>
  <c r="Q35" i="2"/>
  <c r="AY98" i="3" s="1"/>
  <c r="Q265" i="2"/>
  <c r="Q128" i="2"/>
  <c r="R310" i="2"/>
  <c r="Q262" i="2"/>
  <c r="S166" i="2"/>
  <c r="Q317" i="2"/>
  <c r="R135" i="2"/>
  <c r="Q56" i="2"/>
  <c r="BT98" i="3" s="1"/>
  <c r="R172" i="2"/>
  <c r="S62" i="2"/>
  <c r="R102" i="2"/>
  <c r="R94" i="2"/>
  <c r="Q51" i="2"/>
  <c r="BO98" i="3" s="1"/>
  <c r="R274" i="2"/>
  <c r="S292" i="2"/>
  <c r="S119" i="2"/>
  <c r="Q221" i="2"/>
  <c r="Q212" i="2"/>
  <c r="Q121" i="2"/>
  <c r="R244" i="2"/>
  <c r="R245" i="2"/>
  <c r="R193" i="2"/>
  <c r="R57" i="2"/>
  <c r="R141" i="2"/>
  <c r="Q19" i="2"/>
  <c r="Q315" i="2"/>
  <c r="Q226" i="2"/>
  <c r="R296" i="2"/>
  <c r="Q118" i="2"/>
  <c r="Q42" i="2"/>
  <c r="BF98" i="3" s="1"/>
  <c r="Q126" i="2"/>
  <c r="Q84" i="2"/>
  <c r="Q216" i="2"/>
  <c r="Q316" i="2"/>
  <c r="R265" i="2"/>
  <c r="Q27" i="2"/>
  <c r="AQ98" i="3" s="1"/>
  <c r="R40" i="2"/>
  <c r="S26" i="2"/>
  <c r="S187" i="2"/>
  <c r="R61" i="2"/>
  <c r="Q69" i="2"/>
  <c r="CG98" i="3" s="1"/>
  <c r="AE99" i="3"/>
  <c r="AE42" i="1"/>
  <c r="L99" i="3"/>
  <c r="P48" i="17"/>
  <c r="S48" i="17"/>
  <c r="O48" i="17"/>
  <c r="N48" i="17"/>
  <c r="R48" i="17"/>
  <c r="L48" i="17"/>
  <c r="U48" i="17"/>
  <c r="M48" i="17"/>
  <c r="T48" i="17"/>
  <c r="V48" i="17"/>
  <c r="Q48" i="17"/>
  <c r="L42" i="1"/>
  <c r="AI99" i="3"/>
  <c r="AH99" i="3"/>
  <c r="AI42" i="1"/>
  <c r="AD99" i="3"/>
  <c r="AD42" i="1"/>
  <c r="U42" i="1"/>
  <c r="U99" i="3"/>
  <c r="AC99" i="3"/>
  <c r="AC42" i="1"/>
  <c r="T42" i="1"/>
  <c r="T99" i="3"/>
  <c r="Q42" i="1"/>
  <c r="Q99" i="3"/>
  <c r="S42" i="1"/>
  <c r="S99" i="3"/>
  <c r="AB42" i="1"/>
  <c r="AB99" i="3"/>
  <c r="O42" i="1"/>
  <c r="O99" i="3"/>
  <c r="AA42" i="1"/>
  <c r="AA99" i="3"/>
  <c r="N42" i="1"/>
  <c r="N99" i="3"/>
  <c r="Z42" i="1"/>
  <c r="Z99" i="3"/>
  <c r="W42" i="1"/>
  <c r="W99" i="3"/>
  <c r="EI4" i="4"/>
  <c r="EJ6" i="4"/>
  <c r="EH92" i="5"/>
  <c r="EH31" i="5"/>
  <c r="EH98" i="5"/>
  <c r="EH76" i="5"/>
  <c r="EH66" i="5"/>
  <c r="EH67" i="5"/>
  <c r="EG89" i="5"/>
  <c r="EH27" i="5"/>
  <c r="EH26" i="5"/>
  <c r="EH77" i="5"/>
  <c r="EH48" i="5"/>
  <c r="EG84" i="5"/>
  <c r="EH44" i="5"/>
  <c r="EH39" i="5"/>
  <c r="EH36" i="5"/>
  <c r="EH45" i="5"/>
  <c r="EH24" i="5"/>
  <c r="EH75" i="5"/>
  <c r="EH74" i="5"/>
  <c r="EH99" i="5"/>
  <c r="EH33" i="5"/>
  <c r="EH23" i="5"/>
  <c r="EH100" i="5"/>
  <c r="EH46" i="5"/>
  <c r="EH28" i="5"/>
  <c r="EH29" i="5"/>
  <c r="EH34" i="5"/>
  <c r="EG102" i="5"/>
  <c r="EG95" i="5"/>
  <c r="EG79" i="5"/>
  <c r="EG69" i="5"/>
  <c r="EI5" i="5"/>
  <c r="EI49" i="5" s="1"/>
  <c r="EH3" i="5"/>
  <c r="EH84" i="5"/>
  <c r="EH89" i="5"/>
  <c r="N132" i="2"/>
  <c r="O131" i="2"/>
  <c r="EF72" i="4" l="1"/>
  <c r="EF37" i="4"/>
  <c r="EH50" i="4"/>
  <c r="EH52" i="4"/>
  <c r="EH51" i="4"/>
  <c r="EG35" i="4"/>
  <c r="EG34" i="4"/>
  <c r="EG33" i="4"/>
  <c r="EG32" i="4"/>
  <c r="EG31" i="4"/>
  <c r="EG30" i="4"/>
  <c r="EG37" i="4" s="1"/>
  <c r="EG45" i="4"/>
  <c r="EG41" i="4"/>
  <c r="EG44" i="4"/>
  <c r="EG43" i="4"/>
  <c r="EG42" i="4"/>
  <c r="EG69" i="4"/>
  <c r="EG68" i="4"/>
  <c r="EG67" i="4"/>
  <c r="EG50" i="4"/>
  <c r="EG52" i="4"/>
  <c r="EG51" i="4"/>
  <c r="EF47" i="4"/>
  <c r="Z11" i="12"/>
  <c r="Z15" i="12" s="1"/>
  <c r="Z21" i="12" s="1"/>
  <c r="J91" i="16"/>
  <c r="J100" i="16" s="1"/>
  <c r="L95" i="3"/>
  <c r="M95" i="3" s="1"/>
  <c r="N95" i="3" s="1"/>
  <c r="O95" i="3" s="1"/>
  <c r="P95" i="3" s="1"/>
  <c r="Q95" i="3" s="1"/>
  <c r="R95" i="3" s="1"/>
  <c r="S95" i="3" s="1"/>
  <c r="T95" i="3" s="1"/>
  <c r="U95" i="3" s="1"/>
  <c r="V95" i="3" s="1"/>
  <c r="W95" i="3" s="1"/>
  <c r="X95" i="3" s="1"/>
  <c r="Y95" i="3" s="1"/>
  <c r="Z95" i="3" s="1"/>
  <c r="AA95" i="3" s="1"/>
  <c r="AB95" i="3" s="1"/>
  <c r="AC95" i="3" s="1"/>
  <c r="AD95" i="3" s="1"/>
  <c r="AE95" i="3" s="1"/>
  <c r="AF95" i="3" s="1"/>
  <c r="AG95" i="3" s="1"/>
  <c r="AH95" i="3" s="1"/>
  <c r="AI95" i="3" s="1"/>
  <c r="AJ95" i="3" s="1"/>
  <c r="AK95" i="3" s="1"/>
  <c r="AL95" i="3" s="1"/>
  <c r="AM95" i="3" s="1"/>
  <c r="AN95" i="3" s="1"/>
  <c r="AO95" i="3" s="1"/>
  <c r="AP95" i="3" s="1"/>
  <c r="AQ95" i="3" s="1"/>
  <c r="AR95" i="3" s="1"/>
  <c r="AS95" i="3" s="1"/>
  <c r="AT95" i="3" s="1"/>
  <c r="AU95" i="3" s="1"/>
  <c r="AV95" i="3" s="1"/>
  <c r="AW95" i="3" s="1"/>
  <c r="AX95" i="3" s="1"/>
  <c r="AY95" i="3" s="1"/>
  <c r="AZ95" i="3" s="1"/>
  <c r="BA95" i="3" s="1"/>
  <c r="BB95" i="3" s="1"/>
  <c r="BC95" i="3" s="1"/>
  <c r="BD95" i="3" s="1"/>
  <c r="BE95" i="3" s="1"/>
  <c r="BF95" i="3" s="1"/>
  <c r="BG95" i="3" s="1"/>
  <c r="BH95" i="3" s="1"/>
  <c r="I91" i="16"/>
  <c r="I100" i="16" s="1"/>
  <c r="M92" i="16"/>
  <c r="N92" i="16" s="1"/>
  <c r="O92" i="16" s="1"/>
  <c r="P92" i="16" s="1"/>
  <c r="Q92" i="16" s="1"/>
  <c r="K92" i="16"/>
  <c r="L92" i="16"/>
  <c r="L100" i="16" s="1"/>
  <c r="K91" i="16"/>
  <c r="EH62" i="4"/>
  <c r="EH61" i="4"/>
  <c r="EH60" i="4"/>
  <c r="EH59" i="4"/>
  <c r="EH58" i="4"/>
  <c r="EH64" i="4" s="1"/>
  <c r="EG62" i="4"/>
  <c r="EG61" i="4"/>
  <c r="EG60" i="4"/>
  <c r="EG59" i="4"/>
  <c r="EG58" i="4"/>
  <c r="EG64" i="4" s="1"/>
  <c r="U19" i="2"/>
  <c r="T20" i="2" s="1"/>
  <c r="U20" i="2" s="1"/>
  <c r="T21" i="2" s="1"/>
  <c r="U21" i="2" s="1"/>
  <c r="T22" i="2" s="1"/>
  <c r="U22" i="2" s="1"/>
  <c r="T23" i="2" s="1"/>
  <c r="U23" i="2" s="1"/>
  <c r="T24" i="2" s="1"/>
  <c r="U24" i="2" s="1"/>
  <c r="T25" i="2" s="1"/>
  <c r="U25" i="2" s="1"/>
  <c r="T26" i="2" s="1"/>
  <c r="U26" i="2" s="1"/>
  <c r="T27" i="2" s="1"/>
  <c r="U27" i="2" s="1"/>
  <c r="T28" i="2" s="1"/>
  <c r="U28" i="2" s="1"/>
  <c r="T29" i="2" s="1"/>
  <c r="U29" i="2" s="1"/>
  <c r="T30" i="2" s="1"/>
  <c r="U30" i="2" s="1"/>
  <c r="T31" i="2" s="1"/>
  <c r="U31" i="2" s="1"/>
  <c r="T32" i="2" s="1"/>
  <c r="U32" i="2" s="1"/>
  <c r="T33" i="2" s="1"/>
  <c r="U33" i="2" s="1"/>
  <c r="T34" i="2" s="1"/>
  <c r="U34" i="2" s="1"/>
  <c r="T35" i="2" s="1"/>
  <c r="U35" i="2" s="1"/>
  <c r="T36" i="2" s="1"/>
  <c r="U36" i="2" s="1"/>
  <c r="T37" i="2" s="1"/>
  <c r="U37" i="2" s="1"/>
  <c r="T38" i="2" s="1"/>
  <c r="U38" i="2" s="1"/>
  <c r="T39" i="2" s="1"/>
  <c r="U39" i="2" s="1"/>
  <c r="T40" i="2" s="1"/>
  <c r="U40" i="2" s="1"/>
  <c r="T41" i="2" s="1"/>
  <c r="U41" i="2" s="1"/>
  <c r="T42" i="2" s="1"/>
  <c r="U42" i="2" s="1"/>
  <c r="T43" i="2" s="1"/>
  <c r="U43" i="2" s="1"/>
  <c r="T44" i="2" s="1"/>
  <c r="U44" i="2" s="1"/>
  <c r="T45" i="2" s="1"/>
  <c r="U45" i="2" s="1"/>
  <c r="T46" i="2" s="1"/>
  <c r="U46" i="2" s="1"/>
  <c r="T47" i="2" s="1"/>
  <c r="U47" i="2" s="1"/>
  <c r="T48" i="2" s="1"/>
  <c r="U48" i="2" s="1"/>
  <c r="T49" i="2" s="1"/>
  <c r="U49" i="2" s="1"/>
  <c r="T50" i="2" s="1"/>
  <c r="U50" i="2" s="1"/>
  <c r="T51" i="2" s="1"/>
  <c r="U51" i="2" s="1"/>
  <c r="T52" i="2" s="1"/>
  <c r="U52" i="2" s="1"/>
  <c r="V20" i="2"/>
  <c r="V21" i="2" s="1"/>
  <c r="V22" i="2" s="1"/>
  <c r="V23" i="2" s="1"/>
  <c r="V24" i="2" s="1"/>
  <c r="EI46" i="5"/>
  <c r="EI75" i="5"/>
  <c r="EI48" i="5"/>
  <c r="EI43" i="5"/>
  <c r="EI77" i="5"/>
  <c r="EI37" i="5"/>
  <c r="EJ37" i="5" s="1"/>
  <c r="EI25" i="5"/>
  <c r="EI73" i="5"/>
  <c r="EI100" i="5"/>
  <c r="EI82" i="5"/>
  <c r="EI84" i="5" s="1"/>
  <c r="EI31" i="5"/>
  <c r="EI32" i="5"/>
  <c r="EI24" i="5"/>
  <c r="EI23" i="5"/>
  <c r="EI45" i="5"/>
  <c r="EI92" i="5"/>
  <c r="EI42" i="5"/>
  <c r="EI33" i="5"/>
  <c r="EI36" i="5"/>
  <c r="EI40" i="5"/>
  <c r="EK6" i="4"/>
  <c r="EJ4" i="4"/>
  <c r="EI26" i="5"/>
  <c r="EI99" i="5"/>
  <c r="EI39" i="5"/>
  <c r="EI30" i="5"/>
  <c r="EI76" i="5"/>
  <c r="EI27" i="5"/>
  <c r="EI41" i="5"/>
  <c r="EI34" i="5"/>
  <c r="EI74" i="5"/>
  <c r="EI67" i="5"/>
  <c r="EI38" i="5"/>
  <c r="EI35" i="5"/>
  <c r="EI29" i="5"/>
  <c r="EI22" i="5"/>
  <c r="EI44" i="5"/>
  <c r="EI93" i="5"/>
  <c r="EI98" i="5"/>
  <c r="EI87" i="5"/>
  <c r="EI28" i="5"/>
  <c r="EI21" i="5"/>
  <c r="EI66" i="5"/>
  <c r="EI47" i="5"/>
  <c r="EH95" i="5"/>
  <c r="EH69" i="5"/>
  <c r="EJ5" i="5"/>
  <c r="EJ49" i="5" s="1"/>
  <c r="EI3" i="5"/>
  <c r="EH79" i="5"/>
  <c r="EH102" i="5"/>
  <c r="N133" i="2"/>
  <c r="O132" i="2"/>
  <c r="EG72" i="4" l="1"/>
  <c r="J88" i="16"/>
  <c r="K88" i="16" s="1"/>
  <c r="L88" i="16" s="1"/>
  <c r="M88" i="16" s="1"/>
  <c r="I135" i="16"/>
  <c r="I134" i="16"/>
  <c r="I132" i="16"/>
  <c r="I131" i="16"/>
  <c r="L135" i="16"/>
  <c r="L134" i="16"/>
  <c r="L131" i="16"/>
  <c r="J135" i="16"/>
  <c r="J134" i="16"/>
  <c r="J132" i="16"/>
  <c r="J131" i="16"/>
  <c r="I128" i="16"/>
  <c r="I129" i="16"/>
  <c r="L128" i="16"/>
  <c r="L129" i="16"/>
  <c r="J128" i="16"/>
  <c r="J129" i="16"/>
  <c r="EH45" i="4"/>
  <c r="EH41" i="4"/>
  <c r="EH44" i="4"/>
  <c r="EH43" i="4"/>
  <c r="EH42" i="4"/>
  <c r="EI50" i="4"/>
  <c r="EI52" i="4"/>
  <c r="EI51" i="4"/>
  <c r="EH35" i="4"/>
  <c r="EH34" i="4"/>
  <c r="EH33" i="4"/>
  <c r="EH32" i="4"/>
  <c r="EH31" i="4"/>
  <c r="EH30" i="4"/>
  <c r="EH69" i="4"/>
  <c r="EH68" i="4"/>
  <c r="EH67" i="4"/>
  <c r="EH72" i="4" s="1"/>
  <c r="EG54" i="4"/>
  <c r="EG47" i="4"/>
  <c r="EH54" i="4"/>
  <c r="K100" i="16"/>
  <c r="T53" i="2"/>
  <c r="U53" i="2" s="1"/>
  <c r="T54" i="2" s="1"/>
  <c r="U54" i="2" s="1"/>
  <c r="T55" i="2" s="1"/>
  <c r="U55" i="2" s="1"/>
  <c r="T56" i="2" s="1"/>
  <c r="U56" i="2" s="1"/>
  <c r="T57" i="2" s="1"/>
  <c r="U57" i="2" s="1"/>
  <c r="T58" i="2" s="1"/>
  <c r="U58" i="2" s="1"/>
  <c r="T59" i="2" s="1"/>
  <c r="U59" i="2" s="1"/>
  <c r="T60" i="2" s="1"/>
  <c r="U60" i="2" s="1"/>
  <c r="T61" i="2" s="1"/>
  <c r="U61" i="2" s="1"/>
  <c r="T62" i="2" s="1"/>
  <c r="U62" i="2" s="1"/>
  <c r="T63" i="2" s="1"/>
  <c r="U63" i="2" s="1"/>
  <c r="T64" i="2" s="1"/>
  <c r="U64" i="2" s="1"/>
  <c r="T65" i="2" s="1"/>
  <c r="U65" i="2" s="1"/>
  <c r="T66" i="2" s="1"/>
  <c r="U66" i="2" s="1"/>
  <c r="T67" i="2" s="1"/>
  <c r="U67" i="2" s="1"/>
  <c r="T68" i="2" s="1"/>
  <c r="U68" i="2" s="1"/>
  <c r="T69" i="2" s="1"/>
  <c r="U69" i="2" s="1"/>
  <c r="T70" i="2" s="1"/>
  <c r="U70" i="2" s="1"/>
  <c r="T71" i="2" s="1"/>
  <c r="U71" i="2" s="1"/>
  <c r="T72" i="2" s="1"/>
  <c r="U72" i="2" s="1"/>
  <c r="T73" i="2" s="1"/>
  <c r="U73" i="2" s="1"/>
  <c r="T74" i="2" s="1"/>
  <c r="U74" i="2" s="1"/>
  <c r="T75" i="2" s="1"/>
  <c r="U75" i="2" s="1"/>
  <c r="T76" i="2" s="1"/>
  <c r="U76" i="2" s="1"/>
  <c r="T77" i="2" s="1"/>
  <c r="U77" i="2" s="1"/>
  <c r="T78" i="2" s="1"/>
  <c r="U78" i="2" s="1"/>
  <c r="T79" i="2" s="1"/>
  <c r="U79" i="2" s="1"/>
  <c r="T80" i="2" s="1"/>
  <c r="U80" i="2" s="1"/>
  <c r="T81" i="2" s="1"/>
  <c r="U81" i="2" s="1"/>
  <c r="T82" i="2" s="1"/>
  <c r="U82" i="2" s="1"/>
  <c r="T83" i="2" s="1"/>
  <c r="U83" i="2" s="1"/>
  <c r="T84" i="2" s="1"/>
  <c r="U84" i="2" s="1"/>
  <c r="T85" i="2" s="1"/>
  <c r="U85" i="2" s="1"/>
  <c r="T86" i="2" s="1"/>
  <c r="U86" i="2" s="1"/>
  <c r="T87" i="2" s="1"/>
  <c r="U87" i="2" s="1"/>
  <c r="T88" i="2" s="1"/>
  <c r="U88" i="2" s="1"/>
  <c r="T89" i="2" s="1"/>
  <c r="U89" i="2" s="1"/>
  <c r="T90" i="2" s="1"/>
  <c r="U90" i="2" s="1"/>
  <c r="T91" i="2" s="1"/>
  <c r="U91" i="2" s="1"/>
  <c r="T92" i="2" s="1"/>
  <c r="U92" i="2" s="1"/>
  <c r="T93" i="2" s="1"/>
  <c r="U93" i="2" s="1"/>
  <c r="T94" i="2" s="1"/>
  <c r="U94" i="2" s="1"/>
  <c r="T95" i="2" s="1"/>
  <c r="U95" i="2" s="1"/>
  <c r="T96" i="2" s="1"/>
  <c r="U96" i="2" s="1"/>
  <c r="T97" i="2" s="1"/>
  <c r="U97" i="2" s="1"/>
  <c r="T98" i="2" s="1"/>
  <c r="U98" i="2" s="1"/>
  <c r="T99" i="2" s="1"/>
  <c r="U99" i="2" s="1"/>
  <c r="T100" i="2" s="1"/>
  <c r="U100" i="2" s="1"/>
  <c r="T101" i="2" s="1"/>
  <c r="U101" i="2" s="1"/>
  <c r="T102" i="2" s="1"/>
  <c r="U102" i="2" s="1"/>
  <c r="T103" i="2" s="1"/>
  <c r="U103" i="2" s="1"/>
  <c r="T104" i="2" s="1"/>
  <c r="U104" i="2" s="1"/>
  <c r="T105" i="2" s="1"/>
  <c r="U105" i="2" s="1"/>
  <c r="T106" i="2" s="1"/>
  <c r="U106" i="2" s="1"/>
  <c r="T107" i="2" s="1"/>
  <c r="U107" i="2" s="1"/>
  <c r="T108" i="2" s="1"/>
  <c r="U108" i="2" s="1"/>
  <c r="T109" i="2" s="1"/>
  <c r="U109" i="2" s="1"/>
  <c r="T110" i="2" s="1"/>
  <c r="U110" i="2" s="1"/>
  <c r="T111" i="2" s="1"/>
  <c r="U111" i="2" s="1"/>
  <c r="T112" i="2" s="1"/>
  <c r="U112" i="2" s="1"/>
  <c r="T113" i="2" s="1"/>
  <c r="U113" i="2" s="1"/>
  <c r="T114" i="2" s="1"/>
  <c r="U114" i="2" s="1"/>
  <c r="T115" i="2" s="1"/>
  <c r="U115" i="2" s="1"/>
  <c r="T116" i="2" s="1"/>
  <c r="U116" i="2" s="1"/>
  <c r="T117" i="2" s="1"/>
  <c r="U117" i="2" s="1"/>
  <c r="T118" i="2" s="1"/>
  <c r="U118" i="2" s="1"/>
  <c r="T119" i="2" s="1"/>
  <c r="U119" i="2" s="1"/>
  <c r="T120" i="2" s="1"/>
  <c r="U120" i="2" s="1"/>
  <c r="T121" i="2" s="1"/>
  <c r="U121" i="2" s="1"/>
  <c r="T122" i="2" s="1"/>
  <c r="U122" i="2" s="1"/>
  <c r="T123" i="2" s="1"/>
  <c r="U123" i="2" s="1"/>
  <c r="T124" i="2" s="1"/>
  <c r="U124" i="2" s="1"/>
  <c r="T125" i="2" s="1"/>
  <c r="U125" i="2" s="1"/>
  <c r="T126" i="2" s="1"/>
  <c r="U126" i="2" s="1"/>
  <c r="T127" i="2" s="1"/>
  <c r="U127" i="2" s="1"/>
  <c r="T128" i="2" s="1"/>
  <c r="U128" i="2" s="1"/>
  <c r="T129" i="2" s="1"/>
  <c r="U129" i="2" s="1"/>
  <c r="T130" i="2" s="1"/>
  <c r="U130" i="2" s="1"/>
  <c r="T131" i="2" s="1"/>
  <c r="U131" i="2" s="1"/>
  <c r="T132" i="2" s="1"/>
  <c r="U132" i="2" s="1"/>
  <c r="T133" i="2" s="1"/>
  <c r="U133" i="2" s="1"/>
  <c r="T134" i="2" s="1"/>
  <c r="U134" i="2" s="1"/>
  <c r="T135" i="2" s="1"/>
  <c r="U135" i="2" s="1"/>
  <c r="T136" i="2" s="1"/>
  <c r="U136" i="2" s="1"/>
  <c r="T137" i="2" s="1"/>
  <c r="U137" i="2" s="1"/>
  <c r="T138" i="2" s="1"/>
  <c r="U138" i="2" s="1"/>
  <c r="T139" i="2" s="1"/>
  <c r="U139" i="2" s="1"/>
  <c r="T140" i="2" s="1"/>
  <c r="U140" i="2" s="1"/>
  <c r="T141" i="2" s="1"/>
  <c r="U141" i="2" s="1"/>
  <c r="T142" i="2" s="1"/>
  <c r="U142" i="2" s="1"/>
  <c r="T143" i="2" s="1"/>
  <c r="U143" i="2" s="1"/>
  <c r="T144" i="2" s="1"/>
  <c r="U144" i="2" s="1"/>
  <c r="T145" i="2" s="1"/>
  <c r="U145" i="2" s="1"/>
  <c r="T146" i="2" s="1"/>
  <c r="U146" i="2" s="1"/>
  <c r="T147" i="2" s="1"/>
  <c r="U147" i="2" s="1"/>
  <c r="T148" i="2" s="1"/>
  <c r="U148" i="2" s="1"/>
  <c r="T149" i="2" s="1"/>
  <c r="U149" i="2" s="1"/>
  <c r="T150" i="2" s="1"/>
  <c r="U150" i="2" s="1"/>
  <c r="T151" i="2" s="1"/>
  <c r="U151" i="2" s="1"/>
  <c r="T152" i="2" s="1"/>
  <c r="U152" i="2" s="1"/>
  <c r="T153" i="2" s="1"/>
  <c r="U153" i="2" s="1"/>
  <c r="T154" i="2" s="1"/>
  <c r="U154" i="2" s="1"/>
  <c r="T155" i="2" s="1"/>
  <c r="U155" i="2" s="1"/>
  <c r="T156" i="2" s="1"/>
  <c r="U156" i="2" s="1"/>
  <c r="T157" i="2" s="1"/>
  <c r="U157" i="2" s="1"/>
  <c r="T158" i="2" s="1"/>
  <c r="U158" i="2" s="1"/>
  <c r="T159" i="2" s="1"/>
  <c r="U159" i="2" s="1"/>
  <c r="T160" i="2" s="1"/>
  <c r="U160" i="2" s="1"/>
  <c r="T161" i="2" s="1"/>
  <c r="U161" i="2" s="1"/>
  <c r="T162" i="2" s="1"/>
  <c r="U162" i="2" s="1"/>
  <c r="T163" i="2" s="1"/>
  <c r="U163" i="2" s="1"/>
  <c r="T164" i="2" s="1"/>
  <c r="U164" i="2" s="1"/>
  <c r="T165" i="2" s="1"/>
  <c r="U165" i="2" s="1"/>
  <c r="T166" i="2" s="1"/>
  <c r="U166" i="2" s="1"/>
  <c r="T167" i="2" s="1"/>
  <c r="U167" i="2" s="1"/>
  <c r="T168" i="2" s="1"/>
  <c r="U168" i="2" s="1"/>
  <c r="T169" i="2" s="1"/>
  <c r="U169" i="2" s="1"/>
  <c r="T170" i="2" s="1"/>
  <c r="U170" i="2" s="1"/>
  <c r="T171" i="2" s="1"/>
  <c r="U171" i="2" s="1"/>
  <c r="T172" i="2" s="1"/>
  <c r="U172" i="2" s="1"/>
  <c r="T173" i="2" s="1"/>
  <c r="U173" i="2" s="1"/>
  <c r="T174" i="2" s="1"/>
  <c r="U174" i="2" s="1"/>
  <c r="T175" i="2" s="1"/>
  <c r="U175" i="2" s="1"/>
  <c r="T176" i="2" s="1"/>
  <c r="U176" i="2" s="1"/>
  <c r="T177" i="2" s="1"/>
  <c r="U177" i="2" s="1"/>
  <c r="T178" i="2" s="1"/>
  <c r="U178" i="2" s="1"/>
  <c r="T179" i="2" s="1"/>
  <c r="U179" i="2" s="1"/>
  <c r="T180" i="2" s="1"/>
  <c r="U180" i="2" s="1"/>
  <c r="T181" i="2" s="1"/>
  <c r="U181" i="2" s="1"/>
  <c r="T182" i="2" s="1"/>
  <c r="U182" i="2" s="1"/>
  <c r="T183" i="2" s="1"/>
  <c r="U183" i="2" s="1"/>
  <c r="T184" i="2" s="1"/>
  <c r="U184" i="2" s="1"/>
  <c r="T185" i="2" s="1"/>
  <c r="U185" i="2" s="1"/>
  <c r="T186" i="2" s="1"/>
  <c r="U186" i="2" s="1"/>
  <c r="T187" i="2" s="1"/>
  <c r="U187" i="2" s="1"/>
  <c r="T188" i="2" s="1"/>
  <c r="U188" i="2" s="1"/>
  <c r="T189" i="2" s="1"/>
  <c r="U189" i="2" s="1"/>
  <c r="T190" i="2" s="1"/>
  <c r="U190" i="2" s="1"/>
  <c r="T191" i="2" s="1"/>
  <c r="U191" i="2" s="1"/>
  <c r="T192" i="2" s="1"/>
  <c r="U192" i="2" s="1"/>
  <c r="T193" i="2" s="1"/>
  <c r="U193" i="2" s="1"/>
  <c r="T194" i="2" s="1"/>
  <c r="U194" i="2" s="1"/>
  <c r="T195" i="2" s="1"/>
  <c r="U195" i="2" s="1"/>
  <c r="T196" i="2" s="1"/>
  <c r="U196" i="2" s="1"/>
  <c r="T197" i="2" s="1"/>
  <c r="U197" i="2" s="1"/>
  <c r="T198" i="2" s="1"/>
  <c r="U198" i="2" s="1"/>
  <c r="T199" i="2" s="1"/>
  <c r="U199" i="2" s="1"/>
  <c r="T200" i="2" s="1"/>
  <c r="U200" i="2" s="1"/>
  <c r="T201" i="2" s="1"/>
  <c r="U201" i="2" s="1"/>
  <c r="T202" i="2" s="1"/>
  <c r="U202" i="2" s="1"/>
  <c r="T203" i="2" s="1"/>
  <c r="U203" i="2" s="1"/>
  <c r="T204" i="2" s="1"/>
  <c r="U204" i="2" s="1"/>
  <c r="T205" i="2" s="1"/>
  <c r="U205" i="2" s="1"/>
  <c r="T206" i="2" s="1"/>
  <c r="U206" i="2" s="1"/>
  <c r="T207" i="2" s="1"/>
  <c r="U207" i="2" s="1"/>
  <c r="T208" i="2" s="1"/>
  <c r="U208" i="2" s="1"/>
  <c r="T209" i="2" s="1"/>
  <c r="U209" i="2" s="1"/>
  <c r="T210" i="2" s="1"/>
  <c r="U210" i="2" s="1"/>
  <c r="T211" i="2" s="1"/>
  <c r="U211" i="2" s="1"/>
  <c r="T212" i="2" s="1"/>
  <c r="U212" i="2" s="1"/>
  <c r="T213" i="2" s="1"/>
  <c r="U213" i="2" s="1"/>
  <c r="T214" i="2" s="1"/>
  <c r="U214" i="2" s="1"/>
  <c r="T215" i="2" s="1"/>
  <c r="U215" i="2" s="1"/>
  <c r="T216" i="2" s="1"/>
  <c r="U216" i="2" s="1"/>
  <c r="T217" i="2" s="1"/>
  <c r="U217" i="2" s="1"/>
  <c r="T218" i="2" s="1"/>
  <c r="U218" i="2" s="1"/>
  <c r="T219" i="2" s="1"/>
  <c r="U219" i="2" s="1"/>
  <c r="T220" i="2" s="1"/>
  <c r="U220" i="2" s="1"/>
  <c r="T221" i="2" s="1"/>
  <c r="U221" i="2" s="1"/>
  <c r="T222" i="2" s="1"/>
  <c r="U222" i="2" s="1"/>
  <c r="T223" i="2" s="1"/>
  <c r="U223" i="2" s="1"/>
  <c r="T224" i="2" s="1"/>
  <c r="U224" i="2" s="1"/>
  <c r="T225" i="2" s="1"/>
  <c r="U225" i="2" s="1"/>
  <c r="T226" i="2" s="1"/>
  <c r="U226" i="2" s="1"/>
  <c r="T227" i="2" s="1"/>
  <c r="U227" i="2" s="1"/>
  <c r="T228" i="2" s="1"/>
  <c r="U228" i="2" s="1"/>
  <c r="T229" i="2" s="1"/>
  <c r="U229" i="2" s="1"/>
  <c r="T230" i="2" s="1"/>
  <c r="U230" i="2" s="1"/>
  <c r="T231" i="2" s="1"/>
  <c r="U231" i="2" s="1"/>
  <c r="T232" i="2" s="1"/>
  <c r="U232" i="2" s="1"/>
  <c r="T233" i="2" s="1"/>
  <c r="U233" i="2" s="1"/>
  <c r="T234" i="2" s="1"/>
  <c r="U234" i="2" s="1"/>
  <c r="T235" i="2" s="1"/>
  <c r="U235" i="2" s="1"/>
  <c r="T236" i="2" s="1"/>
  <c r="U236" i="2" s="1"/>
  <c r="T237" i="2" s="1"/>
  <c r="U237" i="2" s="1"/>
  <c r="T238" i="2" s="1"/>
  <c r="U238" i="2" s="1"/>
  <c r="T239" i="2" s="1"/>
  <c r="U239" i="2" s="1"/>
  <c r="T240" i="2" s="1"/>
  <c r="U240" i="2" s="1"/>
  <c r="T241" i="2" s="1"/>
  <c r="U241" i="2" s="1"/>
  <c r="T242" i="2" s="1"/>
  <c r="U242" i="2" s="1"/>
  <c r="T243" i="2" s="1"/>
  <c r="U243" i="2" s="1"/>
  <c r="T244" i="2" s="1"/>
  <c r="U244" i="2" s="1"/>
  <c r="T245" i="2" s="1"/>
  <c r="U245" i="2" s="1"/>
  <c r="T246" i="2" s="1"/>
  <c r="U246" i="2" s="1"/>
  <c r="T247" i="2" s="1"/>
  <c r="U247" i="2" s="1"/>
  <c r="T248" i="2" s="1"/>
  <c r="U248" i="2" s="1"/>
  <c r="T249" i="2" s="1"/>
  <c r="U249" i="2" s="1"/>
  <c r="T250" i="2" s="1"/>
  <c r="U250" i="2" s="1"/>
  <c r="T251" i="2" s="1"/>
  <c r="U251" i="2" s="1"/>
  <c r="T252" i="2" s="1"/>
  <c r="U252" i="2" s="1"/>
  <c r="T253" i="2" s="1"/>
  <c r="U253" i="2" s="1"/>
  <c r="T254" i="2" s="1"/>
  <c r="U254" i="2" s="1"/>
  <c r="T255" i="2" s="1"/>
  <c r="U255" i="2" s="1"/>
  <c r="T256" i="2" s="1"/>
  <c r="U256" i="2" s="1"/>
  <c r="T257" i="2" s="1"/>
  <c r="U257" i="2" s="1"/>
  <c r="T258" i="2" s="1"/>
  <c r="U258" i="2" s="1"/>
  <c r="T259" i="2" s="1"/>
  <c r="U259" i="2" s="1"/>
  <c r="T260" i="2" s="1"/>
  <c r="U260" i="2" s="1"/>
  <c r="T261" i="2" s="1"/>
  <c r="U261" i="2" s="1"/>
  <c r="T262" i="2" s="1"/>
  <c r="U262" i="2" s="1"/>
  <c r="T263" i="2" s="1"/>
  <c r="U263" i="2" s="1"/>
  <c r="T264" i="2" s="1"/>
  <c r="U264" i="2" s="1"/>
  <c r="T265" i="2" s="1"/>
  <c r="U265" i="2" s="1"/>
  <c r="T266" i="2" s="1"/>
  <c r="U266" i="2" s="1"/>
  <c r="T267" i="2" s="1"/>
  <c r="U267" i="2" s="1"/>
  <c r="T268" i="2" s="1"/>
  <c r="U268" i="2" s="1"/>
  <c r="T269" i="2" s="1"/>
  <c r="U269" i="2" s="1"/>
  <c r="T270" i="2" s="1"/>
  <c r="U270" i="2" s="1"/>
  <c r="T271" i="2" s="1"/>
  <c r="U271" i="2" s="1"/>
  <c r="T272" i="2" s="1"/>
  <c r="U272" i="2" s="1"/>
  <c r="T273" i="2" s="1"/>
  <c r="U273" i="2" s="1"/>
  <c r="T274" i="2" s="1"/>
  <c r="U274" i="2" s="1"/>
  <c r="T275" i="2" s="1"/>
  <c r="U275" i="2" s="1"/>
  <c r="T276" i="2" s="1"/>
  <c r="U276" i="2" s="1"/>
  <c r="T277" i="2" s="1"/>
  <c r="U277" i="2" s="1"/>
  <c r="T278" i="2" s="1"/>
  <c r="U278" i="2" s="1"/>
  <c r="T279" i="2" s="1"/>
  <c r="U279" i="2" s="1"/>
  <c r="T280" i="2" s="1"/>
  <c r="U280" i="2" s="1"/>
  <c r="T281" i="2" s="1"/>
  <c r="U281" i="2" s="1"/>
  <c r="T282" i="2" s="1"/>
  <c r="U282" i="2" s="1"/>
  <c r="T283" i="2" s="1"/>
  <c r="U283" i="2" s="1"/>
  <c r="T284" i="2" s="1"/>
  <c r="U284" i="2" s="1"/>
  <c r="T285" i="2" s="1"/>
  <c r="U285" i="2" s="1"/>
  <c r="T286" i="2" s="1"/>
  <c r="U286" i="2" s="1"/>
  <c r="T287" i="2" s="1"/>
  <c r="U287" i="2" s="1"/>
  <c r="T288" i="2" s="1"/>
  <c r="U288" i="2" s="1"/>
  <c r="T289" i="2" s="1"/>
  <c r="U289" i="2" s="1"/>
  <c r="T290" i="2" s="1"/>
  <c r="U290" i="2" s="1"/>
  <c r="T291" i="2" s="1"/>
  <c r="U291" i="2" s="1"/>
  <c r="T292" i="2" s="1"/>
  <c r="U292" i="2" s="1"/>
  <c r="T293" i="2" s="1"/>
  <c r="U293" i="2" s="1"/>
  <c r="T294" i="2" s="1"/>
  <c r="U294" i="2" s="1"/>
  <c r="T295" i="2" s="1"/>
  <c r="U295" i="2" s="1"/>
  <c r="T296" i="2" s="1"/>
  <c r="U296" i="2" s="1"/>
  <c r="T297" i="2" s="1"/>
  <c r="U297" i="2" s="1"/>
  <c r="T298" i="2" s="1"/>
  <c r="U298" i="2" s="1"/>
  <c r="T299" i="2" s="1"/>
  <c r="U299" i="2" s="1"/>
  <c r="T300" i="2" s="1"/>
  <c r="U300" i="2" s="1"/>
  <c r="T301" i="2" s="1"/>
  <c r="U301" i="2" s="1"/>
  <c r="T302" i="2" s="1"/>
  <c r="U302" i="2" s="1"/>
  <c r="T303" i="2" s="1"/>
  <c r="U303" i="2" s="1"/>
  <c r="T304" i="2" s="1"/>
  <c r="U304" i="2" s="1"/>
  <c r="T305" i="2" s="1"/>
  <c r="U305" i="2" s="1"/>
  <c r="T306" i="2" s="1"/>
  <c r="U306" i="2" s="1"/>
  <c r="T307" i="2" s="1"/>
  <c r="U307" i="2" s="1"/>
  <c r="T308" i="2" s="1"/>
  <c r="U308" i="2" s="1"/>
  <c r="T309" i="2" s="1"/>
  <c r="U309" i="2" s="1"/>
  <c r="T310" i="2" s="1"/>
  <c r="U310" i="2" s="1"/>
  <c r="T311" i="2" s="1"/>
  <c r="U311" i="2" s="1"/>
  <c r="T312" i="2" s="1"/>
  <c r="U312" i="2" s="1"/>
  <c r="T313" i="2" s="1"/>
  <c r="U313" i="2" s="1"/>
  <c r="T314" i="2" s="1"/>
  <c r="U314" i="2" s="1"/>
  <c r="T315" i="2" s="1"/>
  <c r="U315" i="2" s="1"/>
  <c r="T316" i="2" s="1"/>
  <c r="U316" i="2" s="1"/>
  <c r="T317" i="2" s="1"/>
  <c r="U317" i="2" s="1"/>
  <c r="T318" i="2" s="1"/>
  <c r="U318" i="2" s="1"/>
  <c r="M97" i="16"/>
  <c r="AA11" i="12"/>
  <c r="BI95" i="3"/>
  <c r="EK4" i="4"/>
  <c r="EJ36" i="5"/>
  <c r="EJ100" i="5"/>
  <c r="EJ73" i="5"/>
  <c r="EJ27" i="5"/>
  <c r="EJ21" i="5"/>
  <c r="EJ92" i="5"/>
  <c r="EJ77" i="5"/>
  <c r="EK77" i="5" s="1"/>
  <c r="EJ22" i="5"/>
  <c r="EJ66" i="5"/>
  <c r="EJ28" i="5"/>
  <c r="EJ39" i="5"/>
  <c r="EJ45" i="5"/>
  <c r="EJ33" i="5"/>
  <c r="EJ43" i="5"/>
  <c r="EJ44" i="5"/>
  <c r="EJ47" i="5"/>
  <c r="EJ25" i="5"/>
  <c r="EJ42" i="5"/>
  <c r="EJ24" i="5"/>
  <c r="EJ48" i="5"/>
  <c r="EJ29" i="5"/>
  <c r="EJ99" i="5"/>
  <c r="EJ38" i="5"/>
  <c r="EJ75" i="5"/>
  <c r="EJ41" i="5"/>
  <c r="EJ76" i="5"/>
  <c r="EJ30" i="5"/>
  <c r="EJ74" i="5"/>
  <c r="EJ46" i="5"/>
  <c r="EJ35" i="5"/>
  <c r="EJ23" i="5"/>
  <c r="EJ26" i="5"/>
  <c r="EK26" i="5" s="1"/>
  <c r="EJ87" i="5"/>
  <c r="EJ67" i="5"/>
  <c r="EJ98" i="5"/>
  <c r="EJ32" i="5"/>
  <c r="EJ93" i="5"/>
  <c r="EJ31" i="5"/>
  <c r="EI89" i="5"/>
  <c r="EJ34" i="5"/>
  <c r="EJ40" i="5"/>
  <c r="EJ82" i="5"/>
  <c r="EK82" i="5" s="1"/>
  <c r="EI95" i="5"/>
  <c r="EI102" i="5"/>
  <c r="EI79" i="5"/>
  <c r="EK5" i="5"/>
  <c r="EK49" i="5" s="1"/>
  <c r="EJ3" i="5"/>
  <c r="EI69" i="5"/>
  <c r="N134" i="2"/>
  <c r="O133" i="2"/>
  <c r="V25" i="2"/>
  <c r="EH37" i="4" l="1"/>
  <c r="K135" i="16"/>
  <c r="K134" i="16"/>
  <c r="K131" i="16"/>
  <c r="H22" i="11"/>
  <c r="K128" i="16"/>
  <c r="K129" i="16"/>
  <c r="EI35" i="4"/>
  <c r="EI34" i="4"/>
  <c r="EI33" i="4"/>
  <c r="EI32" i="4"/>
  <c r="EI31" i="4"/>
  <c r="EI30" i="4"/>
  <c r="EI45" i="4"/>
  <c r="EI41" i="4"/>
  <c r="EI44" i="4"/>
  <c r="EI43" i="4"/>
  <c r="EI42" i="4"/>
  <c r="EI69" i="4"/>
  <c r="EI68" i="4"/>
  <c r="EI67" i="4"/>
  <c r="EI54" i="4"/>
  <c r="EH47" i="4"/>
  <c r="D102" i="16"/>
  <c r="AA9" i="12"/>
  <c r="AA10" i="12"/>
  <c r="AA12" i="12"/>
  <c r="EI62" i="4"/>
  <c r="EI61" i="4"/>
  <c r="EI60" i="4"/>
  <c r="EI59" i="4"/>
  <c r="EI58" i="4"/>
  <c r="EI64" i="4" s="1"/>
  <c r="EK67" i="5"/>
  <c r="EK41" i="5"/>
  <c r="EK43" i="5"/>
  <c r="EK66" i="5"/>
  <c r="EK40" i="5"/>
  <c r="EK23" i="5"/>
  <c r="EK99" i="5"/>
  <c r="EK92" i="5"/>
  <c r="EK29" i="5"/>
  <c r="EK34" i="5"/>
  <c r="EK35" i="5"/>
  <c r="EK33" i="5"/>
  <c r="EK48" i="5"/>
  <c r="EK37" i="5"/>
  <c r="EK24" i="5"/>
  <c r="EK21" i="5"/>
  <c r="EK75" i="5"/>
  <c r="EK22" i="5"/>
  <c r="EK38" i="5"/>
  <c r="EK31" i="5"/>
  <c r="EK45" i="5"/>
  <c r="EK27" i="5"/>
  <c r="EK87" i="5"/>
  <c r="EK89" i="5" s="1"/>
  <c r="EK46" i="5"/>
  <c r="EK93" i="5"/>
  <c r="EK74" i="5"/>
  <c r="EK42" i="5"/>
  <c r="EK39" i="5"/>
  <c r="EK73" i="5"/>
  <c r="EJ89" i="5"/>
  <c r="EK32" i="5"/>
  <c r="EK25" i="5"/>
  <c r="EK100" i="5"/>
  <c r="EJ84" i="5"/>
  <c r="EK30" i="5"/>
  <c r="EK47" i="5"/>
  <c r="EK28" i="5"/>
  <c r="EK36" i="5"/>
  <c r="EK98" i="5"/>
  <c r="EK76" i="5"/>
  <c r="EK44" i="5"/>
  <c r="EJ95" i="5"/>
  <c r="EJ102" i="5"/>
  <c r="EJ69" i="5"/>
  <c r="EJ79" i="5"/>
  <c r="EK3" i="5"/>
  <c r="EK84" i="5"/>
  <c r="N135" i="2"/>
  <c r="O134" i="2"/>
  <c r="V26" i="2"/>
  <c r="EI72" i="4" l="1"/>
  <c r="EI37" i="4"/>
  <c r="EK50" i="4"/>
  <c r="EK52" i="4"/>
  <c r="EK51" i="4"/>
  <c r="EJ45" i="4"/>
  <c r="EJ41" i="4"/>
  <c r="EJ44" i="4"/>
  <c r="EJ43" i="4"/>
  <c r="EJ42" i="4"/>
  <c r="EJ35" i="4"/>
  <c r="EJ34" i="4"/>
  <c r="EJ33" i="4"/>
  <c r="EJ32" i="4"/>
  <c r="EJ31" i="4"/>
  <c r="EJ30" i="4"/>
  <c r="EJ69" i="4"/>
  <c r="EJ68" i="4"/>
  <c r="EJ67" i="4"/>
  <c r="EJ50" i="4"/>
  <c r="EJ52" i="4"/>
  <c r="EJ51" i="4"/>
  <c r="EI47" i="4"/>
  <c r="EJ62" i="4"/>
  <c r="EJ61" i="4"/>
  <c r="EJ60" i="4"/>
  <c r="EJ59" i="4"/>
  <c r="EJ58" i="4"/>
  <c r="EJ64" i="4" s="1"/>
  <c r="EK62" i="4"/>
  <c r="EK61" i="4"/>
  <c r="EK60" i="4"/>
  <c r="EK59" i="4"/>
  <c r="EK58" i="4"/>
  <c r="EK64" i="4" s="1"/>
  <c r="EK69" i="5"/>
  <c r="EK102" i="5"/>
  <c r="EK79" i="5"/>
  <c r="EK95" i="5"/>
  <c r="V16" i="17"/>
  <c r="V15" i="17"/>
  <c r="N136" i="2"/>
  <c r="O135" i="2"/>
  <c r="V27" i="2"/>
  <c r="EJ72" i="4" l="1"/>
  <c r="EJ37" i="4"/>
  <c r="EK69" i="4"/>
  <c r="EK68" i="4"/>
  <c r="EK67" i="4"/>
  <c r="EK45" i="4"/>
  <c r="EK41" i="4"/>
  <c r="EK44" i="4"/>
  <c r="EK43" i="4"/>
  <c r="EK42" i="4"/>
  <c r="EK35" i="4"/>
  <c r="EK34" i="4"/>
  <c r="EK33" i="4"/>
  <c r="EK32" i="4"/>
  <c r="EK31" i="4"/>
  <c r="EK30" i="4"/>
  <c r="EJ54" i="4"/>
  <c r="EJ47" i="4"/>
  <c r="EK54" i="4"/>
  <c r="V13" i="17"/>
  <c r="V38" i="17"/>
  <c r="V17" i="17"/>
  <c r="V18" i="17"/>
  <c r="V37" i="17"/>
  <c r="V14" i="17"/>
  <c r="N137" i="2"/>
  <c r="O136" i="2"/>
  <c r="V28" i="2"/>
  <c r="EK72" i="4" l="1"/>
  <c r="EK37" i="4"/>
  <c r="EK47" i="4"/>
  <c r="V35" i="17"/>
  <c r="V40" i="17"/>
  <c r="N138" i="2"/>
  <c r="O137" i="2"/>
  <c r="V29" i="2"/>
  <c r="V36" i="17" l="1"/>
  <c r="N139" i="2"/>
  <c r="O138" i="2"/>
  <c r="V30" i="2"/>
  <c r="N140" i="2" l="1"/>
  <c r="O139" i="2"/>
  <c r="V31" i="2"/>
  <c r="N141" i="2" l="1"/>
  <c r="O140" i="2"/>
  <c r="V32" i="2"/>
  <c r="N142" i="2" l="1"/>
  <c r="O141" i="2"/>
  <c r="V33" i="2"/>
  <c r="N143" i="2" l="1"/>
  <c r="O142" i="2"/>
  <c r="V34" i="2"/>
  <c r="N144" i="2" l="1"/>
  <c r="O143" i="2"/>
  <c r="V35" i="2"/>
  <c r="N145" i="2" l="1"/>
  <c r="O144" i="2"/>
  <c r="V36" i="2"/>
  <c r="N146" i="2" l="1"/>
  <c r="O145" i="2"/>
  <c r="V37" i="2"/>
  <c r="N147" i="2" l="1"/>
  <c r="O146" i="2"/>
  <c r="V38" i="2"/>
  <c r="N148" i="2" l="1"/>
  <c r="O147" i="2"/>
  <c r="V39" i="2"/>
  <c r="N149" i="2" l="1"/>
  <c r="O148" i="2"/>
  <c r="V40" i="2"/>
  <c r="N150" i="2" l="1"/>
  <c r="O149" i="2"/>
  <c r="V41" i="2"/>
  <c r="N151" i="2" l="1"/>
  <c r="O150" i="2"/>
  <c r="V42" i="2"/>
  <c r="N152" i="2" l="1"/>
  <c r="O151" i="2"/>
  <c r="V43" i="2"/>
  <c r="N153" i="2" l="1"/>
  <c r="O152" i="2"/>
  <c r="V44" i="2"/>
  <c r="N154" i="2" l="1"/>
  <c r="O153" i="2"/>
  <c r="V45" i="2"/>
  <c r="N155" i="2" l="1"/>
  <c r="O154" i="2"/>
  <c r="V46" i="2"/>
  <c r="N156" i="2" l="1"/>
  <c r="O155" i="2"/>
  <c r="V47" i="2"/>
  <c r="N157" i="2" l="1"/>
  <c r="O156" i="2"/>
  <c r="V48" i="2"/>
  <c r="N158" i="2" l="1"/>
  <c r="O157" i="2"/>
  <c r="V49" i="2"/>
  <c r="N159" i="2" l="1"/>
  <c r="O158" i="2"/>
  <c r="V50" i="2"/>
  <c r="N160" i="2" l="1"/>
  <c r="O159" i="2"/>
  <c r="V51" i="2"/>
  <c r="N161" i="2" l="1"/>
  <c r="O160" i="2"/>
  <c r="V52" i="2"/>
  <c r="N162" i="2" l="1"/>
  <c r="O161" i="2"/>
  <c r="V53" i="2"/>
  <c r="N163" i="2" l="1"/>
  <c r="O162" i="2"/>
  <c r="V54" i="2"/>
  <c r="N164" i="2" l="1"/>
  <c r="O163" i="2"/>
  <c r="V55" i="2"/>
  <c r="N165" i="2" l="1"/>
  <c r="O164" i="2"/>
  <c r="V56" i="2"/>
  <c r="N166" i="2" l="1"/>
  <c r="O165" i="2"/>
  <c r="V57" i="2"/>
  <c r="N167" i="2" l="1"/>
  <c r="O166" i="2"/>
  <c r="V58" i="2"/>
  <c r="N168" i="2" l="1"/>
  <c r="BO48" i="1" s="1"/>
  <c r="O167" i="2"/>
  <c r="V59" i="2"/>
  <c r="CD50" i="1"/>
  <c r="AQ48" i="1" l="1"/>
  <c r="BS48" i="1"/>
  <c r="O168" i="2"/>
  <c r="N43" i="1"/>
  <c r="R50" i="1"/>
  <c r="N169" i="2"/>
  <c r="S50" i="1"/>
  <c r="Y43" i="1"/>
  <c r="M43" i="1"/>
  <c r="L50" i="1"/>
  <c r="T50" i="1"/>
  <c r="P50" i="1"/>
  <c r="X43" i="1"/>
  <c r="Z50" i="1"/>
  <c r="V43" i="1"/>
  <c r="L43" i="1"/>
  <c r="AA50" i="1"/>
  <c r="Q50" i="1"/>
  <c r="Z43" i="1"/>
  <c r="O50" i="1"/>
  <c r="W43" i="1"/>
  <c r="U43" i="1"/>
  <c r="AA43" i="1"/>
  <c r="P43" i="1"/>
  <c r="S43" i="1"/>
  <c r="X50" i="1"/>
  <c r="R43" i="1"/>
  <c r="M50" i="1"/>
  <c r="W50" i="1"/>
  <c r="T43" i="1"/>
  <c r="Q43" i="1"/>
  <c r="Y50" i="1"/>
  <c r="V50" i="1"/>
  <c r="N50" i="1"/>
  <c r="U50" i="1"/>
  <c r="O43" i="1"/>
  <c r="AB50" i="1"/>
  <c r="AB43" i="1"/>
  <c r="AC50" i="1"/>
  <c r="AC43" i="1"/>
  <c r="AD43" i="1"/>
  <c r="AD50" i="1"/>
  <c r="AE50" i="1"/>
  <c r="AE43" i="1"/>
  <c r="AF50" i="1"/>
  <c r="AF43" i="1"/>
  <c r="AG50" i="1"/>
  <c r="AG43" i="1"/>
  <c r="AH43" i="1"/>
  <c r="AH50" i="1"/>
  <c r="AI50" i="1"/>
  <c r="AI43" i="1"/>
  <c r="AJ50" i="1"/>
  <c r="AJ43" i="1"/>
  <c r="AK50" i="1"/>
  <c r="AK43" i="1"/>
  <c r="AL50" i="1"/>
  <c r="AL43" i="1"/>
  <c r="AM50" i="1"/>
  <c r="AM43" i="1"/>
  <c r="AN50" i="1"/>
  <c r="AN43" i="1"/>
  <c r="AO50" i="1"/>
  <c r="AO43" i="1"/>
  <c r="AP50" i="1"/>
  <c r="AP43" i="1"/>
  <c r="AU43" i="1"/>
  <c r="BQ43" i="1"/>
  <c r="AS43" i="1"/>
  <c r="CD43" i="1"/>
  <c r="DU43" i="1"/>
  <c r="BV43" i="1"/>
  <c r="DG43" i="1"/>
  <c r="AY43" i="1"/>
  <c r="CB43" i="1"/>
  <c r="BT43" i="1"/>
  <c r="BR43" i="1"/>
  <c r="BE43" i="1"/>
  <c r="DL43" i="1"/>
  <c r="BK43" i="1"/>
  <c r="BH43" i="1"/>
  <c r="DQ43" i="1"/>
  <c r="DK43" i="1"/>
  <c r="DC43" i="1"/>
  <c r="DR43" i="1"/>
  <c r="CN43" i="1"/>
  <c r="DW43" i="1"/>
  <c r="CV43" i="1"/>
  <c r="DB43" i="1"/>
  <c r="AQ43" i="1"/>
  <c r="AZ43" i="1"/>
  <c r="BJ43" i="1"/>
  <c r="BG43" i="1"/>
  <c r="BC43" i="1"/>
  <c r="BU43" i="1"/>
  <c r="BZ43" i="1"/>
  <c r="CE43" i="1"/>
  <c r="BD43" i="1"/>
  <c r="CM43" i="1"/>
  <c r="CR43" i="1"/>
  <c r="AW43" i="1"/>
  <c r="CY43" i="1"/>
  <c r="CJ43" i="1"/>
  <c r="CS43" i="1"/>
  <c r="DS43" i="1"/>
  <c r="AV43" i="1"/>
  <c r="DP43" i="1"/>
  <c r="AT43" i="1"/>
  <c r="BY43" i="1"/>
  <c r="BP43" i="1"/>
  <c r="DD43" i="1"/>
  <c r="CW43" i="1"/>
  <c r="BB43" i="1"/>
  <c r="DX43" i="1"/>
  <c r="EA43" i="1"/>
  <c r="CO43" i="1"/>
  <c r="BM43" i="1"/>
  <c r="DE43" i="1"/>
  <c r="CF43" i="1"/>
  <c r="DM43" i="1"/>
  <c r="BN43" i="1"/>
  <c r="DN43" i="1"/>
  <c r="BO43" i="1"/>
  <c r="DF43" i="1"/>
  <c r="BA43" i="1"/>
  <c r="DJ43" i="1"/>
  <c r="DV43" i="1"/>
  <c r="DT43" i="1"/>
  <c r="CC43" i="1"/>
  <c r="DZ43" i="1"/>
  <c r="AR43" i="1"/>
  <c r="DA43" i="1"/>
  <c r="BL43" i="1"/>
  <c r="CQ43" i="1"/>
  <c r="BI43" i="1"/>
  <c r="BX43" i="1"/>
  <c r="CL43" i="1"/>
  <c r="CH43" i="1"/>
  <c r="CT43" i="1"/>
  <c r="AQ50" i="1"/>
  <c r="BF43" i="1"/>
  <c r="DI43" i="1"/>
  <c r="CA43" i="1"/>
  <c r="CK43" i="1"/>
  <c r="AX43" i="1"/>
  <c r="CX43" i="1"/>
  <c r="BW43" i="1"/>
  <c r="CZ43" i="1"/>
  <c r="CP43" i="1"/>
  <c r="BS43" i="1"/>
  <c r="DH43" i="1"/>
  <c r="CI43" i="1"/>
  <c r="DO43" i="1"/>
  <c r="CG43" i="1"/>
  <c r="CU43" i="1"/>
  <c r="DY43" i="1"/>
  <c r="BE48" i="1"/>
  <c r="AR50" i="1"/>
  <c r="AT50" i="1"/>
  <c r="AS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V60" i="2"/>
  <c r="CE50" i="1"/>
  <c r="BE53" i="1" l="1"/>
  <c r="CN53" i="1"/>
  <c r="CN44" i="1"/>
  <c r="CN45" i="1"/>
  <c r="AX53" i="1"/>
  <c r="AX45" i="1"/>
  <c r="AX44" i="1"/>
  <c r="BL53" i="1"/>
  <c r="BL45" i="1"/>
  <c r="BL44" i="1"/>
  <c r="BN45" i="1"/>
  <c r="BN44" i="1"/>
  <c r="BN53" i="1"/>
  <c r="BY44" i="1"/>
  <c r="BY53" i="1"/>
  <c r="BY45" i="1"/>
  <c r="CE45" i="1"/>
  <c r="CE53" i="1"/>
  <c r="CE44" i="1"/>
  <c r="DR45" i="1"/>
  <c r="DR44" i="1"/>
  <c r="DR53" i="1"/>
  <c r="DG44" i="1"/>
  <c r="DG53" i="1"/>
  <c r="DG45" i="1"/>
  <c r="AH53" i="1"/>
  <c r="AH44" i="1"/>
  <c r="S53" i="1"/>
  <c r="S44" i="1"/>
  <c r="X53" i="1"/>
  <c r="X44" i="1"/>
  <c r="CQ45" i="1"/>
  <c r="CQ53" i="1"/>
  <c r="CQ44" i="1"/>
  <c r="DC45" i="1"/>
  <c r="DC44" i="1"/>
  <c r="DC53" i="1"/>
  <c r="DP53" i="1"/>
  <c r="DP45" i="1"/>
  <c r="DP44" i="1"/>
  <c r="DZ45" i="1"/>
  <c r="DZ53" i="1"/>
  <c r="DZ44" i="1"/>
  <c r="AL53" i="1"/>
  <c r="AL45" i="1"/>
  <c r="AL44" i="1"/>
  <c r="BG45" i="1"/>
  <c r="BG44" i="1"/>
  <c r="BG53" i="1"/>
  <c r="W53" i="1"/>
  <c r="W44" i="1"/>
  <c r="DT44" i="1"/>
  <c r="DT45" i="1"/>
  <c r="DT53" i="1"/>
  <c r="AK53" i="1"/>
  <c r="AK45" i="1"/>
  <c r="AK44" i="1"/>
  <c r="EA45" i="1"/>
  <c r="EA53" i="1"/>
  <c r="EA44" i="1"/>
  <c r="AZ44" i="1"/>
  <c r="AZ53" i="1"/>
  <c r="AZ45" i="1"/>
  <c r="DL53" i="1"/>
  <c r="DL45" i="1"/>
  <c r="DL44" i="1"/>
  <c r="AU53" i="1"/>
  <c r="AU44" i="1"/>
  <c r="AU45" i="1"/>
  <c r="Q53" i="1"/>
  <c r="Q44" i="1"/>
  <c r="Z53" i="1"/>
  <c r="Z44" i="1"/>
  <c r="BP53" i="1"/>
  <c r="BP44" i="1"/>
  <c r="BP45" i="1"/>
  <c r="AT53" i="1"/>
  <c r="AT44" i="1"/>
  <c r="AT45" i="1"/>
  <c r="P53" i="1"/>
  <c r="P44" i="1"/>
  <c r="CA53" i="1"/>
  <c r="CA45" i="1"/>
  <c r="CA44" i="1"/>
  <c r="AA53" i="1"/>
  <c r="AA44" i="1"/>
  <c r="CG44" i="1"/>
  <c r="CG45" i="1"/>
  <c r="CG53" i="1"/>
  <c r="CD45" i="1"/>
  <c r="CD44" i="1"/>
  <c r="CD53" i="1"/>
  <c r="DS53" i="1"/>
  <c r="DS45" i="1"/>
  <c r="DS44" i="1"/>
  <c r="CS53" i="1"/>
  <c r="CS44" i="1"/>
  <c r="CS45" i="1"/>
  <c r="AE53" i="1"/>
  <c r="AE44" i="1"/>
  <c r="DX45" i="1"/>
  <c r="DX53" i="1"/>
  <c r="DX44" i="1"/>
  <c r="AJ53" i="1"/>
  <c r="AJ45" i="1"/>
  <c r="AJ44" i="1"/>
  <c r="N170" i="2"/>
  <c r="O169" i="2"/>
  <c r="BD53" i="1"/>
  <c r="BD44" i="1"/>
  <c r="BD45" i="1"/>
  <c r="AB53" i="1"/>
  <c r="AB44" i="1"/>
  <c r="CK53" i="1"/>
  <c r="CK44" i="1"/>
  <c r="CK45" i="1"/>
  <c r="AG53" i="1"/>
  <c r="AG44" i="1"/>
  <c r="BU44" i="1"/>
  <c r="BU53" i="1"/>
  <c r="BU45" i="1"/>
  <c r="DE45" i="1"/>
  <c r="DE44" i="1"/>
  <c r="DE53" i="1"/>
  <c r="CC53" i="1"/>
  <c r="CC44" i="1"/>
  <c r="CC45" i="1"/>
  <c r="BJ53" i="1"/>
  <c r="BJ44" i="1"/>
  <c r="BJ45" i="1"/>
  <c r="Y53" i="1"/>
  <c r="Y44" i="1"/>
  <c r="CT53" i="1"/>
  <c r="CT44" i="1"/>
  <c r="CT45" i="1"/>
  <c r="CH44" i="1"/>
  <c r="CH45" i="1"/>
  <c r="CH53" i="1"/>
  <c r="BE44" i="1"/>
  <c r="BE45" i="1"/>
  <c r="CP45" i="1"/>
  <c r="CP53" i="1"/>
  <c r="CP44" i="1"/>
  <c r="BB45" i="1"/>
  <c r="BB53" i="1"/>
  <c r="BB44" i="1"/>
  <c r="DB44" i="1"/>
  <c r="DB45" i="1"/>
  <c r="DB53" i="1"/>
  <c r="BR45" i="1"/>
  <c r="BR53" i="1"/>
  <c r="BR44" i="1"/>
  <c r="AD53" i="1"/>
  <c r="AD44" i="1"/>
  <c r="DN45" i="1"/>
  <c r="DN53" i="1"/>
  <c r="DN44" i="1"/>
  <c r="AY44" i="1"/>
  <c r="AY53" i="1"/>
  <c r="AY45" i="1"/>
  <c r="AN53" i="1"/>
  <c r="AN45" i="1"/>
  <c r="AN44" i="1"/>
  <c r="DY53" i="1"/>
  <c r="DY44" i="1"/>
  <c r="DY45" i="1"/>
  <c r="DM53" i="1"/>
  <c r="DM44" i="1"/>
  <c r="DM45" i="1"/>
  <c r="BZ53" i="1"/>
  <c r="BZ44" i="1"/>
  <c r="BZ45" i="1"/>
  <c r="AM53" i="1"/>
  <c r="AM45" i="1"/>
  <c r="AM44" i="1"/>
  <c r="O53" i="1"/>
  <c r="O44" i="1"/>
  <c r="CU44" i="1"/>
  <c r="CU53" i="1"/>
  <c r="CU45" i="1"/>
  <c r="AR53" i="1"/>
  <c r="AR44" i="1"/>
  <c r="AR45" i="1"/>
  <c r="DK45" i="1"/>
  <c r="DK44" i="1"/>
  <c r="DK53" i="1"/>
  <c r="DU53" i="1"/>
  <c r="DU44" i="1"/>
  <c r="DU45" i="1"/>
  <c r="DI45" i="1"/>
  <c r="DI53" i="1"/>
  <c r="DI44" i="1"/>
  <c r="AV44" i="1"/>
  <c r="AV45" i="1"/>
  <c r="AV53" i="1"/>
  <c r="DQ44" i="1"/>
  <c r="DQ45" i="1"/>
  <c r="DQ53" i="1"/>
  <c r="AF53" i="1"/>
  <c r="AF44" i="1"/>
  <c r="DO45" i="1"/>
  <c r="DO44" i="1"/>
  <c r="DO53" i="1"/>
  <c r="BM44" i="1"/>
  <c r="BM53" i="1"/>
  <c r="BM45" i="1"/>
  <c r="BH45" i="1"/>
  <c r="BH53" i="1"/>
  <c r="BH44" i="1"/>
  <c r="AS53" i="1"/>
  <c r="AS44" i="1"/>
  <c r="AS45" i="1"/>
  <c r="M53" i="1"/>
  <c r="M44" i="1"/>
  <c r="CI44" i="1"/>
  <c r="CI53" i="1"/>
  <c r="CI45" i="1"/>
  <c r="BK53" i="1"/>
  <c r="BK45" i="1"/>
  <c r="BK44" i="1"/>
  <c r="BQ45" i="1"/>
  <c r="BQ53" i="1"/>
  <c r="BQ44" i="1"/>
  <c r="DV45" i="1"/>
  <c r="DV53" i="1"/>
  <c r="DV44" i="1"/>
  <c r="BS45" i="1"/>
  <c r="BS53" i="1"/>
  <c r="BS44" i="1"/>
  <c r="DJ45" i="1"/>
  <c r="DJ53" i="1"/>
  <c r="DJ44" i="1"/>
  <c r="CY53" i="1"/>
  <c r="CY45" i="1"/>
  <c r="CY44" i="1"/>
  <c r="AQ45" i="1"/>
  <c r="AQ53" i="1"/>
  <c r="AQ44" i="1"/>
  <c r="AP53" i="1"/>
  <c r="AP45" i="1"/>
  <c r="AP44" i="1"/>
  <c r="T53" i="1"/>
  <c r="T44" i="1"/>
  <c r="CL45" i="1"/>
  <c r="CL53" i="1"/>
  <c r="CL44" i="1"/>
  <c r="BA53" i="1"/>
  <c r="BA44" i="1"/>
  <c r="BA45" i="1"/>
  <c r="AW44" i="1"/>
  <c r="AW53" i="1"/>
  <c r="AW45" i="1"/>
  <c r="CZ45" i="1"/>
  <c r="CZ53" i="1"/>
  <c r="CZ44" i="1"/>
  <c r="BX45" i="1"/>
  <c r="BX44" i="1"/>
  <c r="BX53" i="1"/>
  <c r="DF44" i="1"/>
  <c r="DF53" i="1"/>
  <c r="DF45" i="1"/>
  <c r="CW44" i="1"/>
  <c r="CW53" i="1"/>
  <c r="CW45" i="1"/>
  <c r="CR44" i="1"/>
  <c r="CR53" i="1"/>
  <c r="CR45" i="1"/>
  <c r="CV45" i="1"/>
  <c r="CV53" i="1"/>
  <c r="CV44" i="1"/>
  <c r="BT44" i="1"/>
  <c r="BT53" i="1"/>
  <c r="BT45" i="1"/>
  <c r="AO53" i="1"/>
  <c r="AO45" i="1"/>
  <c r="AO44" i="1"/>
  <c r="AI53" i="1"/>
  <c r="AI45" i="1"/>
  <c r="AI44" i="1"/>
  <c r="AC53" i="1"/>
  <c r="AC44" i="1"/>
  <c r="L53" i="1"/>
  <c r="L44" i="1"/>
  <c r="N53" i="1"/>
  <c r="N44" i="1"/>
  <c r="CX45" i="1"/>
  <c r="CX44" i="1"/>
  <c r="CX53" i="1"/>
  <c r="DA53" i="1"/>
  <c r="DA44" i="1"/>
  <c r="DA45" i="1"/>
  <c r="BV44" i="1"/>
  <c r="BV53" i="1"/>
  <c r="BV45" i="1"/>
  <c r="CF45" i="1"/>
  <c r="CF53" i="1"/>
  <c r="CF44" i="1"/>
  <c r="BC45" i="1"/>
  <c r="BC53" i="1"/>
  <c r="BC44" i="1"/>
  <c r="U53" i="1"/>
  <c r="U44" i="1"/>
  <c r="BF53" i="1"/>
  <c r="BF45" i="1"/>
  <c r="BF44" i="1"/>
  <c r="CO45" i="1"/>
  <c r="CO53" i="1"/>
  <c r="CO44" i="1"/>
  <c r="DH53" i="1"/>
  <c r="DH45" i="1"/>
  <c r="DH44" i="1"/>
  <c r="CJ45" i="1"/>
  <c r="CJ44" i="1"/>
  <c r="CJ53" i="1"/>
  <c r="BW44" i="1"/>
  <c r="BW53" i="1"/>
  <c r="BW45" i="1"/>
  <c r="BI45" i="1"/>
  <c r="BI44" i="1"/>
  <c r="BI53" i="1"/>
  <c r="BO45" i="1"/>
  <c r="BO53" i="1"/>
  <c r="BO44" i="1"/>
  <c r="DD45" i="1"/>
  <c r="DD53" i="1"/>
  <c r="DD44" i="1"/>
  <c r="CM53" i="1"/>
  <c r="CM45" i="1"/>
  <c r="CM44" i="1"/>
  <c r="DW44" i="1"/>
  <c r="DW45" i="1"/>
  <c r="DW53" i="1"/>
  <c r="CB45" i="1"/>
  <c r="CB53" i="1"/>
  <c r="CB44" i="1"/>
  <c r="R53" i="1"/>
  <c r="R44" i="1"/>
  <c r="V53" i="1"/>
  <c r="V44" i="1"/>
  <c r="V61" i="2"/>
  <c r="CF50" i="1"/>
  <c r="N171" i="2" l="1"/>
  <c r="O170" i="2"/>
  <c r="V62" i="2"/>
  <c r="CG50" i="1"/>
  <c r="N172" i="2" l="1"/>
  <c r="O171" i="2"/>
  <c r="V63" i="2"/>
  <c r="CH50" i="1"/>
  <c r="N173" i="2" l="1"/>
  <c r="O172" i="2"/>
  <c r="V64" i="2"/>
  <c r="CI50" i="1"/>
  <c r="N174" i="2" l="1"/>
  <c r="O173" i="2"/>
  <c r="V65" i="2"/>
  <c r="CJ50" i="1"/>
  <c r="N175" i="2" l="1"/>
  <c r="O174" i="2"/>
  <c r="V66" i="2"/>
  <c r="CK50" i="1"/>
  <c r="N176" i="2" l="1"/>
  <c r="O175" i="2"/>
  <c r="V67" i="2"/>
  <c r="CL50" i="1"/>
  <c r="N177" i="2" l="1"/>
  <c r="O176" i="2"/>
  <c r="V68" i="2"/>
  <c r="CM50" i="1"/>
  <c r="N178" i="2" l="1"/>
  <c r="O177" i="2"/>
  <c r="V69" i="2"/>
  <c r="CN50" i="1"/>
  <c r="N179" i="2" l="1"/>
  <c r="O178" i="2"/>
  <c r="V70" i="2"/>
  <c r="CO50" i="1"/>
  <c r="N180" i="2" l="1"/>
  <c r="O179" i="2"/>
  <c r="V71" i="2"/>
  <c r="CP50" i="1"/>
  <c r="N181" i="2" l="1"/>
  <c r="O180" i="2"/>
  <c r="V72" i="2"/>
  <c r="CQ50" i="1"/>
  <c r="N182" i="2" l="1"/>
  <c r="O181" i="2"/>
  <c r="V73" i="2"/>
  <c r="CR50" i="1"/>
  <c r="N183" i="2" l="1"/>
  <c r="O182" i="2"/>
  <c r="V74" i="2"/>
  <c r="CS50" i="1"/>
  <c r="N184" i="2" l="1"/>
  <c r="O183" i="2"/>
  <c r="V75" i="2"/>
  <c r="CT50" i="1"/>
  <c r="N185" i="2" l="1"/>
  <c r="O184" i="2"/>
  <c r="V76" i="2"/>
  <c r="CU50" i="1"/>
  <c r="N186" i="2" l="1"/>
  <c r="O185" i="2"/>
  <c r="V77" i="2"/>
  <c r="CV50" i="1"/>
  <c r="N187" i="2" l="1"/>
  <c r="O186" i="2"/>
  <c r="V78" i="2"/>
  <c r="CW50" i="1"/>
  <c r="N188" i="2" l="1"/>
  <c r="O187" i="2"/>
  <c r="V79" i="2"/>
  <c r="CX50" i="1"/>
  <c r="N189" i="2" l="1"/>
  <c r="O188" i="2"/>
  <c r="V80" i="2"/>
  <c r="CY50" i="1"/>
  <c r="N190" i="2" l="1"/>
  <c r="O189" i="2"/>
  <c r="V81" i="2"/>
  <c r="CZ50" i="1"/>
  <c r="N191" i="2" l="1"/>
  <c r="O190" i="2"/>
  <c r="V82" i="2"/>
  <c r="DA50" i="1"/>
  <c r="N192" i="2" l="1"/>
  <c r="O191" i="2"/>
  <c r="V83" i="2"/>
  <c r="DB50" i="1"/>
  <c r="N193" i="2" l="1"/>
  <c r="O192" i="2"/>
  <c r="V84" i="2"/>
  <c r="DC50" i="1"/>
  <c r="N194" i="2" l="1"/>
  <c r="O193" i="2"/>
  <c r="V85" i="2"/>
  <c r="DD50" i="1"/>
  <c r="N195" i="2" l="1"/>
  <c r="O194" i="2"/>
  <c r="V86" i="2"/>
  <c r="DE50" i="1"/>
  <c r="N196" i="2" l="1"/>
  <c r="O195" i="2"/>
  <c r="V87" i="2"/>
  <c r="DF50" i="1"/>
  <c r="N197" i="2" l="1"/>
  <c r="O196" i="2"/>
  <c r="V88" i="2"/>
  <c r="DG50" i="1"/>
  <c r="N198" i="2" l="1"/>
  <c r="O197" i="2"/>
  <c r="V89" i="2"/>
  <c r="DH50" i="1"/>
  <c r="N199" i="2" l="1"/>
  <c r="O198" i="2"/>
  <c r="V90" i="2"/>
  <c r="DI50" i="1"/>
  <c r="N200" i="2" l="1"/>
  <c r="O199" i="2"/>
  <c r="V91" i="2"/>
  <c r="DJ50" i="1"/>
  <c r="N201" i="2" l="1"/>
  <c r="O200" i="2"/>
  <c r="V92" i="2"/>
  <c r="DK50" i="1"/>
  <c r="N202" i="2" l="1"/>
  <c r="O201" i="2"/>
  <c r="V93" i="2"/>
  <c r="DL50" i="1"/>
  <c r="N203" i="2" l="1"/>
  <c r="O202" i="2"/>
  <c r="V94" i="2"/>
  <c r="DM50" i="1"/>
  <c r="N204" i="2" l="1"/>
  <c r="O203" i="2"/>
  <c r="V95" i="2"/>
  <c r="DN50" i="1"/>
  <c r="N205" i="2" l="1"/>
  <c r="O204" i="2"/>
  <c r="V96" i="2"/>
  <c r="DO50" i="1"/>
  <c r="N206" i="2" l="1"/>
  <c r="O205" i="2"/>
  <c r="V97" i="2"/>
  <c r="DP50" i="1"/>
  <c r="N207" i="2" l="1"/>
  <c r="O206" i="2"/>
  <c r="V98" i="2"/>
  <c r="DQ50" i="1"/>
  <c r="N208" i="2" l="1"/>
  <c r="O207" i="2"/>
  <c r="V99" i="2"/>
  <c r="DR50" i="1"/>
  <c r="N209" i="2" l="1"/>
  <c r="O208" i="2"/>
  <c r="V100" i="2"/>
  <c r="DS50" i="1"/>
  <c r="N210" i="2" l="1"/>
  <c r="O209" i="2"/>
  <c r="V101" i="2"/>
  <c r="DT50" i="1"/>
  <c r="N211" i="2" l="1"/>
  <c r="O210" i="2"/>
  <c r="V102" i="2"/>
  <c r="DU50" i="1"/>
  <c r="N212" i="2" l="1"/>
  <c r="O211" i="2"/>
  <c r="V103" i="2"/>
  <c r="DV50" i="1"/>
  <c r="N213" i="2" l="1"/>
  <c r="O212" i="2"/>
  <c r="V104" i="2"/>
  <c r="DW50" i="1"/>
  <c r="N214" i="2" l="1"/>
  <c r="O213" i="2"/>
  <c r="V105" i="2"/>
  <c r="DX50" i="1"/>
  <c r="N215" i="2" l="1"/>
  <c r="O214" i="2"/>
  <c r="V106" i="2"/>
  <c r="DY50" i="1"/>
  <c r="N216" i="2" l="1"/>
  <c r="O215" i="2"/>
  <c r="V107" i="2"/>
  <c r="DZ50" i="1"/>
  <c r="N217" i="2" l="1"/>
  <c r="O216" i="2"/>
  <c r="V108" i="2"/>
  <c r="V109" i="2" s="1"/>
  <c r="V110" i="2" s="1"/>
  <c r="V111" i="2" s="1"/>
  <c r="V112" i="2" s="1"/>
  <c r="V113" i="2" s="1"/>
  <c r="V114" i="2" s="1"/>
  <c r="V115" i="2" s="1"/>
  <c r="V116" i="2" s="1"/>
  <c r="V117" i="2" s="1"/>
  <c r="V118" i="2" s="1"/>
  <c r="V119" i="2" s="1"/>
  <c r="V120" i="2" s="1"/>
  <c r="V121" i="2" s="1"/>
  <c r="V122" i="2" s="1"/>
  <c r="V123" i="2" s="1"/>
  <c r="V124" i="2" s="1"/>
  <c r="V125" i="2" s="1"/>
  <c r="V126" i="2" s="1"/>
  <c r="V127" i="2" s="1"/>
  <c r="V128" i="2" s="1"/>
  <c r="V129" i="2" s="1"/>
  <c r="V130" i="2" s="1"/>
  <c r="V131" i="2" s="1"/>
  <c r="V132" i="2" s="1"/>
  <c r="V133" i="2" s="1"/>
  <c r="V134" i="2" s="1"/>
  <c r="V135" i="2" s="1"/>
  <c r="V136" i="2" s="1"/>
  <c r="V137" i="2" s="1"/>
  <c r="V138" i="2" s="1"/>
  <c r="V139" i="2" s="1"/>
  <c r="V140" i="2" s="1"/>
  <c r="V141" i="2" s="1"/>
  <c r="V142" i="2" s="1"/>
  <c r="V143" i="2" s="1"/>
  <c r="V144" i="2" s="1"/>
  <c r="V145" i="2" s="1"/>
  <c r="V146" i="2" s="1"/>
  <c r="V147" i="2" s="1"/>
  <c r="V148" i="2" s="1"/>
  <c r="V149" i="2" s="1"/>
  <c r="V150" i="2" s="1"/>
  <c r="V151" i="2" s="1"/>
  <c r="V152" i="2" s="1"/>
  <c r="V153" i="2" s="1"/>
  <c r="V154" i="2" s="1"/>
  <c r="V155" i="2" s="1"/>
  <c r="V156" i="2" s="1"/>
  <c r="V157" i="2" s="1"/>
  <c r="V158" i="2" s="1"/>
  <c r="V159" i="2" s="1"/>
  <c r="V160" i="2" s="1"/>
  <c r="V161" i="2" s="1"/>
  <c r="V162" i="2" s="1"/>
  <c r="V163" i="2" s="1"/>
  <c r="V164" i="2" s="1"/>
  <c r="V165" i="2" s="1"/>
  <c r="V166" i="2" s="1"/>
  <c r="V167" i="2" s="1"/>
  <c r="V168" i="2" s="1"/>
  <c r="V169" i="2" s="1"/>
  <c r="V170" i="2" s="1"/>
  <c r="V171" i="2" s="1"/>
  <c r="V172" i="2" s="1"/>
  <c r="V173" i="2" s="1"/>
  <c r="V174" i="2" s="1"/>
  <c r="V175" i="2" s="1"/>
  <c r="V176" i="2" s="1"/>
  <c r="V177" i="2" s="1"/>
  <c r="V178" i="2" s="1"/>
  <c r="V179" i="2" s="1"/>
  <c r="V180" i="2" s="1"/>
  <c r="V181" i="2" s="1"/>
  <c r="V182" i="2" s="1"/>
  <c r="V183" i="2" s="1"/>
  <c r="V184" i="2" s="1"/>
  <c r="V185" i="2" s="1"/>
  <c r="V186" i="2" s="1"/>
  <c r="V187" i="2" s="1"/>
  <c r="V188" i="2" s="1"/>
  <c r="V189" i="2" s="1"/>
  <c r="V190" i="2" s="1"/>
  <c r="V191" i="2" s="1"/>
  <c r="V192" i="2" s="1"/>
  <c r="V193" i="2" s="1"/>
  <c r="V194" i="2" s="1"/>
  <c r="V195" i="2" s="1"/>
  <c r="V196" i="2" s="1"/>
  <c r="V197" i="2" s="1"/>
  <c r="V198" i="2" s="1"/>
  <c r="V199" i="2" s="1"/>
  <c r="EA50" i="1"/>
  <c r="V200" i="2" l="1"/>
  <c r="V201" i="2" s="1"/>
  <c r="V202" i="2" s="1"/>
  <c r="V203" i="2" s="1"/>
  <c r="V204" i="2" s="1"/>
  <c r="V205" i="2" s="1"/>
  <c r="V206" i="2" s="1"/>
  <c r="V207" i="2" s="1"/>
  <c r="V208" i="2" s="1"/>
  <c r="V209" i="2" s="1"/>
  <c r="V210" i="2" s="1"/>
  <c r="V211" i="2" s="1"/>
  <c r="V212" i="2" s="1"/>
  <c r="V213" i="2" s="1"/>
  <c r="V214" i="2" s="1"/>
  <c r="V215" i="2" s="1"/>
  <c r="V216" i="2" s="1"/>
  <c r="V217" i="2" s="1"/>
  <c r="V218" i="2" s="1"/>
  <c r="V219" i="2" s="1"/>
  <c r="V220" i="2" s="1"/>
  <c r="V221" i="2" s="1"/>
  <c r="V222" i="2" s="1"/>
  <c r="V223" i="2" s="1"/>
  <c r="V224" i="2" s="1"/>
  <c r="V225" i="2" s="1"/>
  <c r="V226" i="2" s="1"/>
  <c r="V227" i="2" s="1"/>
  <c r="V228" i="2" s="1"/>
  <c r="V229" i="2" s="1"/>
  <c r="V230" i="2" s="1"/>
  <c r="V231" i="2" s="1"/>
  <c r="V232" i="2" s="1"/>
  <c r="V233" i="2" s="1"/>
  <c r="V234" i="2" s="1"/>
  <c r="V235" i="2" s="1"/>
  <c r="V236" i="2" s="1"/>
  <c r="V237" i="2" s="1"/>
  <c r="V238" i="2" s="1"/>
  <c r="V239" i="2" s="1"/>
  <c r="V240" i="2" s="1"/>
  <c r="V241" i="2" s="1"/>
  <c r="V242" i="2" s="1"/>
  <c r="V243" i="2" s="1"/>
  <c r="V244" i="2" s="1"/>
  <c r="V245" i="2" s="1"/>
  <c r="V246" i="2" s="1"/>
  <c r="V247" i="2" s="1"/>
  <c r="V248" i="2" s="1"/>
  <c r="V249" i="2" s="1"/>
  <c r="V250" i="2" s="1"/>
  <c r="V251" i="2" s="1"/>
  <c r="V252" i="2" s="1"/>
  <c r="V253" i="2" s="1"/>
  <c r="V254" i="2" s="1"/>
  <c r="V255" i="2" s="1"/>
  <c r="V256" i="2" s="1"/>
  <c r="V257" i="2" s="1"/>
  <c r="V258" i="2" s="1"/>
  <c r="V259" i="2" s="1"/>
  <c r="V260" i="2" s="1"/>
  <c r="V261" i="2" s="1"/>
  <c r="V262" i="2" s="1"/>
  <c r="V263" i="2" s="1"/>
  <c r="V264" i="2" s="1"/>
  <c r="V265" i="2" s="1"/>
  <c r="V266" i="2" s="1"/>
  <c r="V267" i="2" s="1"/>
  <c r="V268" i="2" s="1"/>
  <c r="V269" i="2" s="1"/>
  <c r="V270" i="2" s="1"/>
  <c r="V271" i="2" s="1"/>
  <c r="V272" i="2" s="1"/>
  <c r="V273" i="2" s="1"/>
  <c r="V274" i="2" s="1"/>
  <c r="V275" i="2" s="1"/>
  <c r="V276" i="2" s="1"/>
  <c r="V277" i="2" s="1"/>
  <c r="V278" i="2" s="1"/>
  <c r="V279" i="2" s="1"/>
  <c r="V280" i="2" s="1"/>
  <c r="V281" i="2" s="1"/>
  <c r="V282" i="2" s="1"/>
  <c r="V283" i="2" s="1"/>
  <c r="V284" i="2" s="1"/>
  <c r="V285" i="2" s="1"/>
  <c r="V286" i="2" s="1"/>
  <c r="V287" i="2" s="1"/>
  <c r="V288" i="2" s="1"/>
  <c r="V289" i="2" s="1"/>
  <c r="V290" i="2" s="1"/>
  <c r="V291" i="2" s="1"/>
  <c r="V292" i="2" s="1"/>
  <c r="V293" i="2" s="1"/>
  <c r="V294" i="2" s="1"/>
  <c r="V295" i="2" s="1"/>
  <c r="V296" i="2" s="1"/>
  <c r="V297" i="2" s="1"/>
  <c r="V298" i="2" s="1"/>
  <c r="V299" i="2" s="1"/>
  <c r="V300" i="2" s="1"/>
  <c r="V301" i="2" s="1"/>
  <c r="V302" i="2" s="1"/>
  <c r="V303" i="2" s="1"/>
  <c r="V304" i="2" s="1"/>
  <c r="V305" i="2" s="1"/>
  <c r="V306" i="2" s="1"/>
  <c r="V307" i="2" s="1"/>
  <c r="V308" i="2" s="1"/>
  <c r="V309" i="2" s="1"/>
  <c r="V310" i="2" s="1"/>
  <c r="V311" i="2" s="1"/>
  <c r="V312" i="2" s="1"/>
  <c r="V313" i="2" s="1"/>
  <c r="V314" i="2" s="1"/>
  <c r="V315" i="2" s="1"/>
  <c r="V316" i="2" s="1"/>
  <c r="V317" i="2" s="1"/>
  <c r="V318" i="2" s="1"/>
  <c r="M45" i="1"/>
  <c r="L45" i="1"/>
  <c r="V45" i="1"/>
  <c r="Q45" i="1"/>
  <c r="P45" i="1"/>
  <c r="AG45" i="1"/>
  <c r="X45" i="1"/>
  <c r="AA45" i="1"/>
  <c r="O45" i="1"/>
  <c r="AF45" i="1"/>
  <c r="U45" i="1"/>
  <c r="R45" i="1"/>
  <c r="Y45" i="1"/>
  <c r="AE45" i="1"/>
  <c r="AB45" i="1"/>
  <c r="AH45" i="1"/>
  <c r="N45" i="1"/>
  <c r="S45" i="1"/>
  <c r="W45" i="1"/>
  <c r="Z45" i="1"/>
  <c r="T45" i="1"/>
  <c r="AD45" i="1"/>
  <c r="AC45" i="1"/>
  <c r="N218" i="2"/>
  <c r="O217" i="2"/>
  <c r="N219" i="2" l="1"/>
  <c r="O218" i="2"/>
  <c r="N220" i="2" l="1"/>
  <c r="O219" i="2"/>
  <c r="N221" i="2" l="1"/>
  <c r="O220" i="2"/>
  <c r="N222" i="2" l="1"/>
  <c r="O221" i="2"/>
  <c r="N223" i="2" l="1"/>
  <c r="O222" i="2"/>
  <c r="N224" i="2" l="1"/>
  <c r="O223" i="2"/>
  <c r="N225" i="2" l="1"/>
  <c r="O224" i="2"/>
  <c r="N226" i="2" l="1"/>
  <c r="O225" i="2"/>
  <c r="F50" i="5"/>
  <c r="F51" i="5" l="1"/>
  <c r="BO50" i="5"/>
  <c r="BP50" i="5" s="1"/>
  <c r="BQ50" i="5" s="1"/>
  <c r="BR50" i="5" s="1"/>
  <c r="BS50" i="5" s="1"/>
  <c r="BT50" i="5" s="1"/>
  <c r="BU50" i="5" s="1"/>
  <c r="BV50" i="5" s="1"/>
  <c r="BW50" i="5" s="1"/>
  <c r="BX50" i="5" s="1"/>
  <c r="BY50" i="5" s="1"/>
  <c r="BZ50" i="5" s="1"/>
  <c r="CA50" i="5" s="1"/>
  <c r="CB50" i="5" s="1"/>
  <c r="CC50" i="5" s="1"/>
  <c r="CD50" i="5" s="1"/>
  <c r="CE50" i="5" s="1"/>
  <c r="CF50" i="5" s="1"/>
  <c r="CG50" i="5" s="1"/>
  <c r="CH50" i="5" s="1"/>
  <c r="CI50" i="5" s="1"/>
  <c r="CJ50" i="5" s="1"/>
  <c r="CK50" i="5" s="1"/>
  <c r="CL50" i="5" s="1"/>
  <c r="CM50" i="5" s="1"/>
  <c r="CN50" i="5" s="1"/>
  <c r="CO50" i="5" s="1"/>
  <c r="CP50" i="5" s="1"/>
  <c r="CQ50" i="5" s="1"/>
  <c r="CR50" i="5" s="1"/>
  <c r="CS50" i="5" s="1"/>
  <c r="CT50" i="5" s="1"/>
  <c r="CU50" i="5" s="1"/>
  <c r="CV50" i="5" s="1"/>
  <c r="CW50" i="5" s="1"/>
  <c r="CX50" i="5" s="1"/>
  <c r="CY50" i="5" s="1"/>
  <c r="CZ50" i="5" s="1"/>
  <c r="DA50" i="5" s="1"/>
  <c r="DB50" i="5" s="1"/>
  <c r="DC50" i="5" s="1"/>
  <c r="DD50" i="5" s="1"/>
  <c r="DE50" i="5" s="1"/>
  <c r="DF50" i="5" s="1"/>
  <c r="DG50" i="5" s="1"/>
  <c r="DH50" i="5" s="1"/>
  <c r="DI50" i="5" s="1"/>
  <c r="DJ50" i="5" s="1"/>
  <c r="DK50" i="5" s="1"/>
  <c r="DL50" i="5" s="1"/>
  <c r="DM50" i="5" s="1"/>
  <c r="DN50" i="5" s="1"/>
  <c r="DO50" i="5" s="1"/>
  <c r="DP50" i="5" s="1"/>
  <c r="DQ50" i="5" s="1"/>
  <c r="DR50" i="5" s="1"/>
  <c r="DS50" i="5" s="1"/>
  <c r="DT50" i="5" s="1"/>
  <c r="DU50" i="5" s="1"/>
  <c r="DV50" i="5" s="1"/>
  <c r="DW50" i="5" s="1"/>
  <c r="DX50" i="5" s="1"/>
  <c r="DY50" i="5" s="1"/>
  <c r="DZ50" i="5" s="1"/>
  <c r="EA50" i="5" s="1"/>
  <c r="EB50" i="5" s="1"/>
  <c r="EC50" i="5" s="1"/>
  <c r="ED50" i="5" s="1"/>
  <c r="EE50" i="5" s="1"/>
  <c r="EF50" i="5" s="1"/>
  <c r="EG50" i="5" s="1"/>
  <c r="EH50" i="5" s="1"/>
  <c r="EI50" i="5" s="1"/>
  <c r="EJ50" i="5" s="1"/>
  <c r="EK50" i="5" s="1"/>
  <c r="N227" i="2"/>
  <c r="O226" i="2"/>
  <c r="F52" i="5" l="1"/>
  <c r="BJ51" i="5"/>
  <c r="BK51" i="5" s="1"/>
  <c r="BL51" i="5" s="1"/>
  <c r="BM51" i="5" s="1"/>
  <c r="BN51" i="5" s="1"/>
  <c r="BO51" i="5" s="1"/>
  <c r="BP51" i="5" s="1"/>
  <c r="BQ51" i="5" s="1"/>
  <c r="BR51" i="5" s="1"/>
  <c r="BS51" i="5" s="1"/>
  <c r="BT51" i="5" s="1"/>
  <c r="BU51" i="5" s="1"/>
  <c r="BV51" i="5" s="1"/>
  <c r="BW51" i="5" s="1"/>
  <c r="BX51" i="5" s="1"/>
  <c r="BY51" i="5" s="1"/>
  <c r="BZ51" i="5" s="1"/>
  <c r="CA51" i="5" s="1"/>
  <c r="CB51" i="5" s="1"/>
  <c r="CC51" i="5" s="1"/>
  <c r="CD51" i="5" s="1"/>
  <c r="CE51" i="5" s="1"/>
  <c r="CF51" i="5" s="1"/>
  <c r="CG51" i="5" s="1"/>
  <c r="CH51" i="5" s="1"/>
  <c r="CI51" i="5" s="1"/>
  <c r="CJ51" i="5" s="1"/>
  <c r="CK51" i="5" s="1"/>
  <c r="CL51" i="5" s="1"/>
  <c r="CM51" i="5" s="1"/>
  <c r="CN51" i="5" s="1"/>
  <c r="CO51" i="5" s="1"/>
  <c r="CP51" i="5" s="1"/>
  <c r="CQ51" i="5" s="1"/>
  <c r="CR51" i="5" s="1"/>
  <c r="CS51" i="5" s="1"/>
  <c r="CT51" i="5" s="1"/>
  <c r="CU51" i="5" s="1"/>
  <c r="CV51" i="5" s="1"/>
  <c r="CW51" i="5" s="1"/>
  <c r="CX51" i="5" s="1"/>
  <c r="CY51" i="5" s="1"/>
  <c r="CZ51" i="5" s="1"/>
  <c r="DA51" i="5" s="1"/>
  <c r="DB51" i="5" s="1"/>
  <c r="DC51" i="5" s="1"/>
  <c r="DD51" i="5" s="1"/>
  <c r="DE51" i="5" s="1"/>
  <c r="DF51" i="5" s="1"/>
  <c r="DG51" i="5" s="1"/>
  <c r="DH51" i="5" s="1"/>
  <c r="DI51" i="5" s="1"/>
  <c r="DJ51" i="5" s="1"/>
  <c r="DK51" i="5" s="1"/>
  <c r="DL51" i="5" s="1"/>
  <c r="DM51" i="5" s="1"/>
  <c r="DN51" i="5" s="1"/>
  <c r="DO51" i="5" s="1"/>
  <c r="DP51" i="5" s="1"/>
  <c r="DQ51" i="5" s="1"/>
  <c r="DR51" i="5" s="1"/>
  <c r="DS51" i="5" s="1"/>
  <c r="DT51" i="5" s="1"/>
  <c r="DU51" i="5" s="1"/>
  <c r="DV51" i="5" s="1"/>
  <c r="DW51" i="5" s="1"/>
  <c r="DX51" i="5" s="1"/>
  <c r="DY51" i="5" s="1"/>
  <c r="DZ51" i="5" s="1"/>
  <c r="EA51" i="5" s="1"/>
  <c r="EB51" i="5" s="1"/>
  <c r="EC51" i="5" s="1"/>
  <c r="ED51" i="5" s="1"/>
  <c r="EE51" i="5" s="1"/>
  <c r="EF51" i="5" s="1"/>
  <c r="EG51" i="5" s="1"/>
  <c r="EH51" i="5" s="1"/>
  <c r="EI51" i="5" s="1"/>
  <c r="EJ51" i="5" s="1"/>
  <c r="EK51" i="5" s="1"/>
  <c r="N228" i="2"/>
  <c r="O227" i="2"/>
  <c r="F53" i="5" l="1"/>
  <c r="BK52" i="5"/>
  <c r="BL52" i="5" s="1"/>
  <c r="BM52" i="5" s="1"/>
  <c r="BN52" i="5" s="1"/>
  <c r="BO52" i="5" s="1"/>
  <c r="BP52" i="5" s="1"/>
  <c r="BQ52" i="5" s="1"/>
  <c r="BR52" i="5" s="1"/>
  <c r="BS52" i="5" s="1"/>
  <c r="BT52" i="5" s="1"/>
  <c r="BU52" i="5" s="1"/>
  <c r="BV52" i="5" s="1"/>
  <c r="BW52" i="5" s="1"/>
  <c r="BX52" i="5" s="1"/>
  <c r="BY52" i="5" s="1"/>
  <c r="BZ52" i="5" s="1"/>
  <c r="CA52" i="5" s="1"/>
  <c r="CB52" i="5" s="1"/>
  <c r="CC52" i="5" s="1"/>
  <c r="CD52" i="5" s="1"/>
  <c r="CE52" i="5" s="1"/>
  <c r="CF52" i="5" s="1"/>
  <c r="CG52" i="5" s="1"/>
  <c r="CH52" i="5" s="1"/>
  <c r="CI52" i="5" s="1"/>
  <c r="CJ52" i="5" s="1"/>
  <c r="CK52" i="5" s="1"/>
  <c r="CL52" i="5" s="1"/>
  <c r="CM52" i="5" s="1"/>
  <c r="CN52" i="5" s="1"/>
  <c r="CO52" i="5" s="1"/>
  <c r="CP52" i="5" s="1"/>
  <c r="CQ52" i="5" s="1"/>
  <c r="CR52" i="5" s="1"/>
  <c r="CS52" i="5" s="1"/>
  <c r="CT52" i="5" s="1"/>
  <c r="CU52" i="5" s="1"/>
  <c r="CV52" i="5" s="1"/>
  <c r="CW52" i="5" s="1"/>
  <c r="CX52" i="5" s="1"/>
  <c r="CY52" i="5" s="1"/>
  <c r="CZ52" i="5" s="1"/>
  <c r="DA52" i="5" s="1"/>
  <c r="DB52" i="5" s="1"/>
  <c r="DC52" i="5" s="1"/>
  <c r="DD52" i="5" s="1"/>
  <c r="DE52" i="5" s="1"/>
  <c r="DF52" i="5" s="1"/>
  <c r="DG52" i="5" s="1"/>
  <c r="DH52" i="5" s="1"/>
  <c r="DI52" i="5" s="1"/>
  <c r="DJ52" i="5" s="1"/>
  <c r="DK52" i="5" s="1"/>
  <c r="DL52" i="5" s="1"/>
  <c r="DM52" i="5" s="1"/>
  <c r="DN52" i="5" s="1"/>
  <c r="DO52" i="5" s="1"/>
  <c r="DP52" i="5" s="1"/>
  <c r="DQ52" i="5" s="1"/>
  <c r="DR52" i="5" s="1"/>
  <c r="DS52" i="5" s="1"/>
  <c r="DT52" i="5" s="1"/>
  <c r="DU52" i="5" s="1"/>
  <c r="DV52" i="5" s="1"/>
  <c r="DW52" i="5" s="1"/>
  <c r="DX52" i="5" s="1"/>
  <c r="DY52" i="5" s="1"/>
  <c r="DZ52" i="5" s="1"/>
  <c r="EA52" i="5" s="1"/>
  <c r="EB52" i="5" s="1"/>
  <c r="EC52" i="5" s="1"/>
  <c r="ED52" i="5" s="1"/>
  <c r="EE52" i="5" s="1"/>
  <c r="EF52" i="5" s="1"/>
  <c r="EG52" i="5" s="1"/>
  <c r="EH52" i="5" s="1"/>
  <c r="EI52" i="5" s="1"/>
  <c r="EJ52" i="5" s="1"/>
  <c r="EK52" i="5" s="1"/>
  <c r="N229" i="2"/>
  <c r="O228" i="2"/>
  <c r="F54" i="5" l="1"/>
  <c r="BL53" i="5"/>
  <c r="BM53" i="5" s="1"/>
  <c r="BN53" i="5" s="1"/>
  <c r="BO53" i="5" s="1"/>
  <c r="BP53" i="5" s="1"/>
  <c r="BQ53" i="5" s="1"/>
  <c r="BR53" i="5" s="1"/>
  <c r="BS53" i="5" s="1"/>
  <c r="BT53" i="5" s="1"/>
  <c r="BU53" i="5" s="1"/>
  <c r="BV53" i="5" s="1"/>
  <c r="BW53" i="5" s="1"/>
  <c r="BX53" i="5" s="1"/>
  <c r="BY53" i="5" s="1"/>
  <c r="BZ53" i="5" s="1"/>
  <c r="CA53" i="5" s="1"/>
  <c r="CB53" i="5" s="1"/>
  <c r="CC53" i="5" s="1"/>
  <c r="CD53" i="5" s="1"/>
  <c r="CE53" i="5" s="1"/>
  <c r="CF53" i="5" s="1"/>
  <c r="CG53" i="5" s="1"/>
  <c r="CH53" i="5" s="1"/>
  <c r="CI53" i="5" s="1"/>
  <c r="CJ53" i="5" s="1"/>
  <c r="CK53" i="5" s="1"/>
  <c r="CL53" i="5" s="1"/>
  <c r="CM53" i="5" s="1"/>
  <c r="CN53" i="5" s="1"/>
  <c r="CO53" i="5" s="1"/>
  <c r="CP53" i="5" s="1"/>
  <c r="CQ53" i="5" s="1"/>
  <c r="CR53" i="5" s="1"/>
  <c r="CS53" i="5" s="1"/>
  <c r="CT53" i="5" s="1"/>
  <c r="CU53" i="5" s="1"/>
  <c r="CV53" i="5" s="1"/>
  <c r="CW53" i="5" s="1"/>
  <c r="CX53" i="5" s="1"/>
  <c r="CY53" i="5" s="1"/>
  <c r="CZ53" i="5" s="1"/>
  <c r="DA53" i="5" s="1"/>
  <c r="DB53" i="5" s="1"/>
  <c r="DC53" i="5" s="1"/>
  <c r="DD53" i="5" s="1"/>
  <c r="DE53" i="5" s="1"/>
  <c r="DF53" i="5" s="1"/>
  <c r="DG53" i="5" s="1"/>
  <c r="DH53" i="5" s="1"/>
  <c r="DI53" i="5" s="1"/>
  <c r="DJ53" i="5" s="1"/>
  <c r="DK53" i="5" s="1"/>
  <c r="DL53" i="5" s="1"/>
  <c r="DM53" i="5" s="1"/>
  <c r="DN53" i="5" s="1"/>
  <c r="DO53" i="5" s="1"/>
  <c r="DP53" i="5" s="1"/>
  <c r="DQ53" i="5" s="1"/>
  <c r="DR53" i="5" s="1"/>
  <c r="DS53" i="5" s="1"/>
  <c r="DT53" i="5" s="1"/>
  <c r="DU53" i="5" s="1"/>
  <c r="DV53" i="5" s="1"/>
  <c r="DW53" i="5" s="1"/>
  <c r="DX53" i="5" s="1"/>
  <c r="DY53" i="5" s="1"/>
  <c r="DZ53" i="5" s="1"/>
  <c r="EA53" i="5" s="1"/>
  <c r="EB53" i="5" s="1"/>
  <c r="EC53" i="5" s="1"/>
  <c r="ED53" i="5" s="1"/>
  <c r="EE53" i="5" s="1"/>
  <c r="EF53" i="5" s="1"/>
  <c r="EG53" i="5" s="1"/>
  <c r="EH53" i="5" s="1"/>
  <c r="EI53" i="5" s="1"/>
  <c r="EJ53" i="5" s="1"/>
  <c r="EK53" i="5" s="1"/>
  <c r="N230" i="2"/>
  <c r="O229" i="2"/>
  <c r="F55" i="5" l="1"/>
  <c r="BM54" i="5"/>
  <c r="BN54" i="5" s="1"/>
  <c r="BO54" i="5" s="1"/>
  <c r="BP54" i="5" s="1"/>
  <c r="BQ54" i="5" s="1"/>
  <c r="BR54" i="5" s="1"/>
  <c r="BS54" i="5" s="1"/>
  <c r="BT54" i="5" s="1"/>
  <c r="BU54" i="5" s="1"/>
  <c r="BV54" i="5" s="1"/>
  <c r="BW54" i="5" s="1"/>
  <c r="BX54" i="5" s="1"/>
  <c r="BY54" i="5" s="1"/>
  <c r="BZ54" i="5" s="1"/>
  <c r="CA54" i="5" s="1"/>
  <c r="CB54" i="5" s="1"/>
  <c r="CC54" i="5" s="1"/>
  <c r="CD54" i="5" s="1"/>
  <c r="CE54" i="5" s="1"/>
  <c r="CF54" i="5" s="1"/>
  <c r="CG54" i="5" s="1"/>
  <c r="CH54" i="5" s="1"/>
  <c r="CI54" i="5" s="1"/>
  <c r="CJ54" i="5" s="1"/>
  <c r="CK54" i="5" s="1"/>
  <c r="CL54" i="5" s="1"/>
  <c r="CM54" i="5" s="1"/>
  <c r="CN54" i="5" s="1"/>
  <c r="CO54" i="5" s="1"/>
  <c r="CP54" i="5" s="1"/>
  <c r="CQ54" i="5" s="1"/>
  <c r="CR54" i="5" s="1"/>
  <c r="CS54" i="5" s="1"/>
  <c r="CT54" i="5" s="1"/>
  <c r="CU54" i="5" s="1"/>
  <c r="CV54" i="5" s="1"/>
  <c r="CW54" i="5" s="1"/>
  <c r="CX54" i="5" s="1"/>
  <c r="CY54" i="5" s="1"/>
  <c r="CZ54" i="5" s="1"/>
  <c r="DA54" i="5" s="1"/>
  <c r="DB54" i="5" s="1"/>
  <c r="DC54" i="5" s="1"/>
  <c r="DD54" i="5" s="1"/>
  <c r="DE54" i="5" s="1"/>
  <c r="DF54" i="5" s="1"/>
  <c r="DG54" i="5" s="1"/>
  <c r="DH54" i="5" s="1"/>
  <c r="DI54" i="5" s="1"/>
  <c r="DJ54" i="5" s="1"/>
  <c r="DK54" i="5" s="1"/>
  <c r="DL54" i="5" s="1"/>
  <c r="DM54" i="5" s="1"/>
  <c r="DN54" i="5" s="1"/>
  <c r="DO54" i="5" s="1"/>
  <c r="DP54" i="5" s="1"/>
  <c r="DQ54" i="5" s="1"/>
  <c r="DR54" i="5" s="1"/>
  <c r="DS54" i="5" s="1"/>
  <c r="DT54" i="5" s="1"/>
  <c r="DU54" i="5" s="1"/>
  <c r="DV54" i="5" s="1"/>
  <c r="DW54" i="5" s="1"/>
  <c r="DX54" i="5" s="1"/>
  <c r="DY54" i="5" s="1"/>
  <c r="DZ54" i="5" s="1"/>
  <c r="EA54" i="5" s="1"/>
  <c r="EB54" i="5" s="1"/>
  <c r="EC54" i="5" s="1"/>
  <c r="ED54" i="5" s="1"/>
  <c r="EE54" i="5" s="1"/>
  <c r="EF54" i="5" s="1"/>
  <c r="EG54" i="5" s="1"/>
  <c r="EH54" i="5" s="1"/>
  <c r="EI54" i="5" s="1"/>
  <c r="EJ54" i="5" s="1"/>
  <c r="EK54" i="5" s="1"/>
  <c r="N231" i="2"/>
  <c r="O230" i="2"/>
  <c r="F56" i="5" l="1"/>
  <c r="BN55" i="5"/>
  <c r="BO55" i="5" s="1"/>
  <c r="BP55" i="5" s="1"/>
  <c r="BQ55" i="5" s="1"/>
  <c r="BR55" i="5" s="1"/>
  <c r="BS55" i="5" s="1"/>
  <c r="BT55" i="5" s="1"/>
  <c r="BU55" i="5" s="1"/>
  <c r="BV55" i="5" s="1"/>
  <c r="BW55" i="5" s="1"/>
  <c r="BX55" i="5" s="1"/>
  <c r="BY55" i="5" s="1"/>
  <c r="BZ55" i="5" s="1"/>
  <c r="CA55" i="5" s="1"/>
  <c r="CB55" i="5" s="1"/>
  <c r="CC55" i="5" s="1"/>
  <c r="CD55" i="5" s="1"/>
  <c r="CE55" i="5" s="1"/>
  <c r="CF55" i="5" s="1"/>
  <c r="CG55" i="5" s="1"/>
  <c r="CH55" i="5" s="1"/>
  <c r="CI55" i="5" s="1"/>
  <c r="CJ55" i="5" s="1"/>
  <c r="CK55" i="5" s="1"/>
  <c r="CL55" i="5" s="1"/>
  <c r="CM55" i="5" s="1"/>
  <c r="CN55" i="5" s="1"/>
  <c r="CO55" i="5" s="1"/>
  <c r="CP55" i="5" s="1"/>
  <c r="CQ55" i="5" s="1"/>
  <c r="CR55" i="5" s="1"/>
  <c r="CS55" i="5" s="1"/>
  <c r="CT55" i="5" s="1"/>
  <c r="CU55" i="5" s="1"/>
  <c r="CV55" i="5" s="1"/>
  <c r="CW55" i="5" s="1"/>
  <c r="CX55" i="5" s="1"/>
  <c r="CY55" i="5" s="1"/>
  <c r="CZ55" i="5" s="1"/>
  <c r="DA55" i="5" s="1"/>
  <c r="DB55" i="5" s="1"/>
  <c r="DC55" i="5" s="1"/>
  <c r="DD55" i="5" s="1"/>
  <c r="DE55" i="5" s="1"/>
  <c r="DF55" i="5" s="1"/>
  <c r="DG55" i="5" s="1"/>
  <c r="DH55" i="5" s="1"/>
  <c r="DI55" i="5" s="1"/>
  <c r="DJ55" i="5" s="1"/>
  <c r="DK55" i="5" s="1"/>
  <c r="DL55" i="5" s="1"/>
  <c r="DM55" i="5" s="1"/>
  <c r="DN55" i="5" s="1"/>
  <c r="DO55" i="5" s="1"/>
  <c r="DP55" i="5" s="1"/>
  <c r="DQ55" i="5" s="1"/>
  <c r="DR55" i="5" s="1"/>
  <c r="DS55" i="5" s="1"/>
  <c r="DT55" i="5" s="1"/>
  <c r="DU55" i="5" s="1"/>
  <c r="DV55" i="5" s="1"/>
  <c r="DW55" i="5" s="1"/>
  <c r="DX55" i="5" s="1"/>
  <c r="DY55" i="5" s="1"/>
  <c r="DZ55" i="5" s="1"/>
  <c r="EA55" i="5" s="1"/>
  <c r="EB55" i="5" s="1"/>
  <c r="EC55" i="5" s="1"/>
  <c r="ED55" i="5" s="1"/>
  <c r="EE55" i="5" s="1"/>
  <c r="EF55" i="5" s="1"/>
  <c r="EG55" i="5" s="1"/>
  <c r="EH55" i="5" s="1"/>
  <c r="EI55" i="5" s="1"/>
  <c r="EJ55" i="5" s="1"/>
  <c r="EK55" i="5" s="1"/>
  <c r="N232" i="2"/>
  <c r="O231" i="2"/>
  <c r="F57" i="5" l="1"/>
  <c r="BJ57" i="5" s="1"/>
  <c r="BK57" i="5" s="1"/>
  <c r="BL57" i="5" s="1"/>
  <c r="BM57" i="5" s="1"/>
  <c r="BN57" i="5" s="1"/>
  <c r="BO57" i="5" s="1"/>
  <c r="BP57" i="5" s="1"/>
  <c r="BQ57" i="5" s="1"/>
  <c r="BR57" i="5" s="1"/>
  <c r="BS57" i="5" s="1"/>
  <c r="BT57" i="5" s="1"/>
  <c r="BU57" i="5" s="1"/>
  <c r="BV57" i="5" s="1"/>
  <c r="BW57" i="5" s="1"/>
  <c r="BX57" i="5" s="1"/>
  <c r="BY57" i="5" s="1"/>
  <c r="BZ57" i="5" s="1"/>
  <c r="CA57" i="5" s="1"/>
  <c r="CB57" i="5" s="1"/>
  <c r="CC57" i="5" s="1"/>
  <c r="CD57" i="5" s="1"/>
  <c r="CE57" i="5" s="1"/>
  <c r="CF57" i="5" s="1"/>
  <c r="CG57" i="5" s="1"/>
  <c r="CH57" i="5" s="1"/>
  <c r="CI57" i="5" s="1"/>
  <c r="CJ57" i="5" s="1"/>
  <c r="CK57" i="5" s="1"/>
  <c r="CL57" i="5" s="1"/>
  <c r="CM57" i="5" s="1"/>
  <c r="CN57" i="5" s="1"/>
  <c r="CO57" i="5" s="1"/>
  <c r="CP57" i="5" s="1"/>
  <c r="CQ57" i="5" s="1"/>
  <c r="CR57" i="5" s="1"/>
  <c r="CS57" i="5" s="1"/>
  <c r="CT57" i="5" s="1"/>
  <c r="CU57" i="5" s="1"/>
  <c r="CV57" i="5" s="1"/>
  <c r="CW57" i="5" s="1"/>
  <c r="CX57" i="5" s="1"/>
  <c r="CY57" i="5" s="1"/>
  <c r="CZ57" i="5" s="1"/>
  <c r="DA57" i="5" s="1"/>
  <c r="DB57" i="5" s="1"/>
  <c r="DC57" i="5" s="1"/>
  <c r="DD57" i="5" s="1"/>
  <c r="DE57" i="5" s="1"/>
  <c r="DF57" i="5" s="1"/>
  <c r="DG57" i="5" s="1"/>
  <c r="DH57" i="5" s="1"/>
  <c r="DI57" i="5" s="1"/>
  <c r="DJ57" i="5" s="1"/>
  <c r="DK57" i="5" s="1"/>
  <c r="DL57" i="5" s="1"/>
  <c r="DM57" i="5" s="1"/>
  <c r="DN57" i="5" s="1"/>
  <c r="DO57" i="5" s="1"/>
  <c r="DP57" i="5" s="1"/>
  <c r="DQ57" i="5" s="1"/>
  <c r="DR57" i="5" s="1"/>
  <c r="DS57" i="5" s="1"/>
  <c r="DT57" i="5" s="1"/>
  <c r="DU57" i="5" s="1"/>
  <c r="DV57" i="5" s="1"/>
  <c r="DW57" i="5" s="1"/>
  <c r="DX57" i="5" s="1"/>
  <c r="DY57" i="5" s="1"/>
  <c r="DZ57" i="5" s="1"/>
  <c r="EA57" i="5" s="1"/>
  <c r="EB57" i="5" s="1"/>
  <c r="EC57" i="5" s="1"/>
  <c r="ED57" i="5" s="1"/>
  <c r="EE57" i="5" s="1"/>
  <c r="EF57" i="5" s="1"/>
  <c r="EG57" i="5" s="1"/>
  <c r="EH57" i="5" s="1"/>
  <c r="EI57" i="5" s="1"/>
  <c r="EJ57" i="5" s="1"/>
  <c r="EK57" i="5" s="1"/>
  <c r="BO56" i="5"/>
  <c r="BP56" i="5" s="1"/>
  <c r="BQ56" i="5" s="1"/>
  <c r="BR56" i="5" s="1"/>
  <c r="BS56" i="5" s="1"/>
  <c r="BT56" i="5" s="1"/>
  <c r="BU56" i="5" s="1"/>
  <c r="BV56" i="5" s="1"/>
  <c r="BW56" i="5" s="1"/>
  <c r="BX56" i="5" s="1"/>
  <c r="BY56" i="5" s="1"/>
  <c r="BZ56" i="5" s="1"/>
  <c r="CA56" i="5" s="1"/>
  <c r="CB56" i="5" s="1"/>
  <c r="CC56" i="5" s="1"/>
  <c r="CD56" i="5" s="1"/>
  <c r="CE56" i="5" s="1"/>
  <c r="CF56" i="5" s="1"/>
  <c r="CG56" i="5" s="1"/>
  <c r="CH56" i="5" s="1"/>
  <c r="CI56" i="5" s="1"/>
  <c r="CJ56" i="5" s="1"/>
  <c r="CK56" i="5" s="1"/>
  <c r="CL56" i="5" s="1"/>
  <c r="CM56" i="5" s="1"/>
  <c r="CN56" i="5" s="1"/>
  <c r="CO56" i="5" s="1"/>
  <c r="CP56" i="5" s="1"/>
  <c r="CQ56" i="5" s="1"/>
  <c r="CR56" i="5" s="1"/>
  <c r="CS56" i="5" s="1"/>
  <c r="CT56" i="5" s="1"/>
  <c r="CU56" i="5" s="1"/>
  <c r="CV56" i="5" s="1"/>
  <c r="CW56" i="5" s="1"/>
  <c r="CX56" i="5" s="1"/>
  <c r="CY56" i="5" s="1"/>
  <c r="CZ56" i="5" s="1"/>
  <c r="DA56" i="5" s="1"/>
  <c r="DB56" i="5" s="1"/>
  <c r="DC56" i="5" s="1"/>
  <c r="DD56" i="5" s="1"/>
  <c r="DE56" i="5" s="1"/>
  <c r="DF56" i="5" s="1"/>
  <c r="DG56" i="5" s="1"/>
  <c r="DH56" i="5" s="1"/>
  <c r="DI56" i="5" s="1"/>
  <c r="DJ56" i="5" s="1"/>
  <c r="DK56" i="5" s="1"/>
  <c r="DL56" i="5" s="1"/>
  <c r="DM56" i="5" s="1"/>
  <c r="DN56" i="5" s="1"/>
  <c r="DO56" i="5" s="1"/>
  <c r="DP56" i="5" s="1"/>
  <c r="DQ56" i="5" s="1"/>
  <c r="DR56" i="5" s="1"/>
  <c r="DS56" i="5" s="1"/>
  <c r="DT56" i="5" s="1"/>
  <c r="DU56" i="5" s="1"/>
  <c r="DV56" i="5" s="1"/>
  <c r="DW56" i="5" s="1"/>
  <c r="DX56" i="5" s="1"/>
  <c r="DY56" i="5" s="1"/>
  <c r="DZ56" i="5" s="1"/>
  <c r="EA56" i="5" s="1"/>
  <c r="EB56" i="5" s="1"/>
  <c r="EC56" i="5" s="1"/>
  <c r="ED56" i="5" s="1"/>
  <c r="EE56" i="5" s="1"/>
  <c r="EF56" i="5" s="1"/>
  <c r="EG56" i="5" s="1"/>
  <c r="EH56" i="5" s="1"/>
  <c r="EI56" i="5" s="1"/>
  <c r="EJ56" i="5" s="1"/>
  <c r="EK56" i="5" s="1"/>
  <c r="N233" i="2"/>
  <c r="O232" i="2"/>
  <c r="N234" i="2" l="1"/>
  <c r="O233" i="2"/>
  <c r="BJ63" i="5"/>
  <c r="F58" i="5"/>
  <c r="BJ25" i="4" l="1"/>
  <c r="BJ24" i="4"/>
  <c r="BJ23" i="4"/>
  <c r="BJ22" i="4"/>
  <c r="BJ21" i="4"/>
  <c r="BJ17" i="4"/>
  <c r="F59" i="5"/>
  <c r="BK58" i="5"/>
  <c r="BL58" i="5" s="1"/>
  <c r="BM58" i="5" s="1"/>
  <c r="BN58" i="5" s="1"/>
  <c r="BO58" i="5" s="1"/>
  <c r="BP58" i="5" s="1"/>
  <c r="BQ58" i="5" s="1"/>
  <c r="BR58" i="5" s="1"/>
  <c r="BS58" i="5" s="1"/>
  <c r="BT58" i="5" s="1"/>
  <c r="BU58" i="5" s="1"/>
  <c r="BV58" i="5" s="1"/>
  <c r="BW58" i="5" s="1"/>
  <c r="BX58" i="5" s="1"/>
  <c r="BY58" i="5" s="1"/>
  <c r="BZ58" i="5" s="1"/>
  <c r="CA58" i="5" s="1"/>
  <c r="CB58" i="5" s="1"/>
  <c r="CC58" i="5" s="1"/>
  <c r="CD58" i="5" s="1"/>
  <c r="CE58" i="5" s="1"/>
  <c r="CF58" i="5" s="1"/>
  <c r="CG58" i="5" s="1"/>
  <c r="CH58" i="5" s="1"/>
  <c r="CI58" i="5" s="1"/>
  <c r="CJ58" i="5" s="1"/>
  <c r="CK58" i="5" s="1"/>
  <c r="CL58" i="5" s="1"/>
  <c r="CM58" i="5" s="1"/>
  <c r="CN58" i="5" s="1"/>
  <c r="CO58" i="5" s="1"/>
  <c r="CP58" i="5" s="1"/>
  <c r="CQ58" i="5" s="1"/>
  <c r="CR58" i="5" s="1"/>
  <c r="CS58" i="5" s="1"/>
  <c r="CT58" i="5" s="1"/>
  <c r="CU58" i="5" s="1"/>
  <c r="CV58" i="5" s="1"/>
  <c r="CW58" i="5" s="1"/>
  <c r="CX58" i="5" s="1"/>
  <c r="CY58" i="5" s="1"/>
  <c r="CZ58" i="5" s="1"/>
  <c r="DA58" i="5" s="1"/>
  <c r="DB58" i="5" s="1"/>
  <c r="DC58" i="5" s="1"/>
  <c r="DD58" i="5" s="1"/>
  <c r="DE58" i="5" s="1"/>
  <c r="DF58" i="5" s="1"/>
  <c r="DG58" i="5" s="1"/>
  <c r="DH58" i="5" s="1"/>
  <c r="DI58" i="5" s="1"/>
  <c r="DJ58" i="5" s="1"/>
  <c r="DK58" i="5" s="1"/>
  <c r="DL58" i="5" s="1"/>
  <c r="DM58" i="5" s="1"/>
  <c r="DN58" i="5" s="1"/>
  <c r="DO58" i="5" s="1"/>
  <c r="DP58" i="5" s="1"/>
  <c r="DQ58" i="5" s="1"/>
  <c r="DR58" i="5" s="1"/>
  <c r="DS58" i="5" s="1"/>
  <c r="DT58" i="5" s="1"/>
  <c r="DU58" i="5" s="1"/>
  <c r="DV58" i="5" s="1"/>
  <c r="DW58" i="5" s="1"/>
  <c r="DX58" i="5" s="1"/>
  <c r="DY58" i="5" s="1"/>
  <c r="DZ58" i="5" s="1"/>
  <c r="EA58" i="5" s="1"/>
  <c r="EB58" i="5" s="1"/>
  <c r="EC58" i="5" s="1"/>
  <c r="ED58" i="5" s="1"/>
  <c r="EE58" i="5" s="1"/>
  <c r="EF58" i="5" s="1"/>
  <c r="EG58" i="5" s="1"/>
  <c r="EH58" i="5" s="1"/>
  <c r="EI58" i="5" s="1"/>
  <c r="EJ58" i="5" s="1"/>
  <c r="EK58" i="5" s="1"/>
  <c r="N235" i="2"/>
  <c r="O234" i="2"/>
  <c r="BJ11" i="1"/>
  <c r="BJ20" i="1" s="1"/>
  <c r="BJ104" i="5"/>
  <c r="BJ101" i="3" s="1"/>
  <c r="BJ27" i="4" l="1"/>
  <c r="BJ81" i="4" s="1"/>
  <c r="BJ102" i="3" s="1"/>
  <c r="BJ95" i="3" s="1"/>
  <c r="BK63" i="5"/>
  <c r="BK25" i="4" s="1"/>
  <c r="BK17" i="4"/>
  <c r="BJ29" i="1"/>
  <c r="F60" i="5"/>
  <c r="BL59" i="5"/>
  <c r="BM59" i="5" s="1"/>
  <c r="BN59" i="5" s="1"/>
  <c r="BO59" i="5" s="1"/>
  <c r="BP59" i="5" s="1"/>
  <c r="BQ59" i="5" s="1"/>
  <c r="BR59" i="5" s="1"/>
  <c r="BS59" i="5" s="1"/>
  <c r="BT59" i="5" s="1"/>
  <c r="BU59" i="5" s="1"/>
  <c r="BV59" i="5" s="1"/>
  <c r="BW59" i="5" s="1"/>
  <c r="BX59" i="5" s="1"/>
  <c r="BY59" i="5" s="1"/>
  <c r="BZ59" i="5" s="1"/>
  <c r="CA59" i="5" s="1"/>
  <c r="CB59" i="5" s="1"/>
  <c r="CC59" i="5" s="1"/>
  <c r="CD59" i="5" s="1"/>
  <c r="CE59" i="5" s="1"/>
  <c r="CF59" i="5" s="1"/>
  <c r="CG59" i="5" s="1"/>
  <c r="CH59" i="5" s="1"/>
  <c r="CI59" i="5" s="1"/>
  <c r="CJ59" i="5" s="1"/>
  <c r="CK59" i="5" s="1"/>
  <c r="CL59" i="5" s="1"/>
  <c r="CM59" i="5" s="1"/>
  <c r="CN59" i="5" s="1"/>
  <c r="CO59" i="5" s="1"/>
  <c r="CP59" i="5" s="1"/>
  <c r="CQ59" i="5" s="1"/>
  <c r="CR59" i="5" s="1"/>
  <c r="CS59" i="5" s="1"/>
  <c r="CT59" i="5" s="1"/>
  <c r="CU59" i="5" s="1"/>
  <c r="CV59" i="5" s="1"/>
  <c r="CW59" i="5" s="1"/>
  <c r="CX59" i="5" s="1"/>
  <c r="CY59" i="5" s="1"/>
  <c r="CZ59" i="5" s="1"/>
  <c r="DA59" i="5" s="1"/>
  <c r="DB59" i="5" s="1"/>
  <c r="DC59" i="5" s="1"/>
  <c r="DD59" i="5" s="1"/>
  <c r="DE59" i="5" s="1"/>
  <c r="DF59" i="5" s="1"/>
  <c r="DG59" i="5" s="1"/>
  <c r="DH59" i="5" s="1"/>
  <c r="DI59" i="5" s="1"/>
  <c r="DJ59" i="5" s="1"/>
  <c r="DK59" i="5" s="1"/>
  <c r="DL59" i="5" s="1"/>
  <c r="DM59" i="5" s="1"/>
  <c r="DN59" i="5" s="1"/>
  <c r="DO59" i="5" s="1"/>
  <c r="DP59" i="5" s="1"/>
  <c r="DQ59" i="5" s="1"/>
  <c r="DR59" i="5" s="1"/>
  <c r="DS59" i="5" s="1"/>
  <c r="DT59" i="5" s="1"/>
  <c r="DU59" i="5" s="1"/>
  <c r="DV59" i="5" s="1"/>
  <c r="DW59" i="5" s="1"/>
  <c r="DX59" i="5" s="1"/>
  <c r="DY59" i="5" s="1"/>
  <c r="DZ59" i="5" s="1"/>
  <c r="EA59" i="5" s="1"/>
  <c r="EB59" i="5" s="1"/>
  <c r="EC59" i="5" s="1"/>
  <c r="ED59" i="5" s="1"/>
  <c r="EE59" i="5" s="1"/>
  <c r="EF59" i="5" s="1"/>
  <c r="EG59" i="5" s="1"/>
  <c r="EH59" i="5" s="1"/>
  <c r="EI59" i="5" s="1"/>
  <c r="EJ59" i="5" s="1"/>
  <c r="EK59" i="5" s="1"/>
  <c r="N236" i="2"/>
  <c r="O235" i="2"/>
  <c r="BK11" i="1" l="1"/>
  <c r="BK20" i="1" s="1"/>
  <c r="BK23" i="4"/>
  <c r="BK24" i="4"/>
  <c r="BK104" i="5"/>
  <c r="BK101" i="3" s="1"/>
  <c r="BK21" i="4"/>
  <c r="BK22" i="4"/>
  <c r="BK27" i="4"/>
  <c r="BK81" i="4" s="1"/>
  <c r="BK102" i="3" s="1"/>
  <c r="BK95" i="3" s="1"/>
  <c r="BL63" i="5"/>
  <c r="BL25" i="4" s="1"/>
  <c r="BK29" i="1"/>
  <c r="BL24" i="4"/>
  <c r="BL23" i="4"/>
  <c r="BL22" i="4"/>
  <c r="BL17" i="4"/>
  <c r="F61" i="5"/>
  <c r="BN61" i="5" s="1"/>
  <c r="BO61" i="5" s="1"/>
  <c r="BP61" i="5" s="1"/>
  <c r="BQ61" i="5" s="1"/>
  <c r="BR61" i="5" s="1"/>
  <c r="BS61" i="5" s="1"/>
  <c r="BT61" i="5" s="1"/>
  <c r="BU61" i="5" s="1"/>
  <c r="BV61" i="5" s="1"/>
  <c r="BW61" i="5" s="1"/>
  <c r="BX61" i="5" s="1"/>
  <c r="BY61" i="5" s="1"/>
  <c r="BZ61" i="5" s="1"/>
  <c r="CA61" i="5" s="1"/>
  <c r="CB61" i="5" s="1"/>
  <c r="CC61" i="5" s="1"/>
  <c r="CD61" i="5" s="1"/>
  <c r="CE61" i="5" s="1"/>
  <c r="CF61" i="5" s="1"/>
  <c r="CG61" i="5" s="1"/>
  <c r="CH61" i="5" s="1"/>
  <c r="CI61" i="5" s="1"/>
  <c r="CJ61" i="5" s="1"/>
  <c r="CK61" i="5" s="1"/>
  <c r="CL61" i="5" s="1"/>
  <c r="CM61" i="5" s="1"/>
  <c r="CN61" i="5" s="1"/>
  <c r="CO61" i="5" s="1"/>
  <c r="CP61" i="5" s="1"/>
  <c r="CQ61" i="5" s="1"/>
  <c r="CR61" i="5" s="1"/>
  <c r="CS61" i="5" s="1"/>
  <c r="CT61" i="5" s="1"/>
  <c r="CU61" i="5" s="1"/>
  <c r="CV61" i="5" s="1"/>
  <c r="CW61" i="5" s="1"/>
  <c r="CX61" i="5" s="1"/>
  <c r="CY61" i="5" s="1"/>
  <c r="CZ61" i="5" s="1"/>
  <c r="DA61" i="5" s="1"/>
  <c r="DB61" i="5" s="1"/>
  <c r="DC61" i="5" s="1"/>
  <c r="DD61" i="5" s="1"/>
  <c r="DE61" i="5" s="1"/>
  <c r="DF61" i="5" s="1"/>
  <c r="DG61" i="5" s="1"/>
  <c r="DH61" i="5" s="1"/>
  <c r="DI61" i="5" s="1"/>
  <c r="DJ61" i="5" s="1"/>
  <c r="DK61" i="5" s="1"/>
  <c r="DL61" i="5" s="1"/>
  <c r="DM61" i="5" s="1"/>
  <c r="DN61" i="5" s="1"/>
  <c r="DO61" i="5" s="1"/>
  <c r="DP61" i="5" s="1"/>
  <c r="DQ61" i="5" s="1"/>
  <c r="DR61" i="5" s="1"/>
  <c r="DS61" i="5" s="1"/>
  <c r="DT61" i="5" s="1"/>
  <c r="DU61" i="5" s="1"/>
  <c r="DV61" i="5" s="1"/>
  <c r="DW61" i="5" s="1"/>
  <c r="DX61" i="5" s="1"/>
  <c r="DY61" i="5" s="1"/>
  <c r="DZ61" i="5" s="1"/>
  <c r="EA61" i="5" s="1"/>
  <c r="EB61" i="5" s="1"/>
  <c r="EC61" i="5" s="1"/>
  <c r="ED61" i="5" s="1"/>
  <c r="EE61" i="5" s="1"/>
  <c r="EF61" i="5" s="1"/>
  <c r="EG61" i="5" s="1"/>
  <c r="EH61" i="5" s="1"/>
  <c r="EI61" i="5" s="1"/>
  <c r="EJ61" i="5" s="1"/>
  <c r="EK61" i="5" s="1"/>
  <c r="BM60" i="5"/>
  <c r="BN60" i="5" s="1"/>
  <c r="BO60" i="5" s="1"/>
  <c r="BP60" i="5" s="1"/>
  <c r="BQ60" i="5" s="1"/>
  <c r="BR60" i="5" s="1"/>
  <c r="BS60" i="5" s="1"/>
  <c r="BT60" i="5" s="1"/>
  <c r="BU60" i="5" s="1"/>
  <c r="BV60" i="5" s="1"/>
  <c r="BW60" i="5" s="1"/>
  <c r="BX60" i="5" s="1"/>
  <c r="BY60" i="5" s="1"/>
  <c r="BZ60" i="5" s="1"/>
  <c r="CA60" i="5" s="1"/>
  <c r="CB60" i="5" s="1"/>
  <c r="CC60" i="5" s="1"/>
  <c r="CD60" i="5" s="1"/>
  <c r="CE60" i="5" s="1"/>
  <c r="CF60" i="5" s="1"/>
  <c r="CG60" i="5" s="1"/>
  <c r="CH60" i="5" s="1"/>
  <c r="CI60" i="5" s="1"/>
  <c r="CJ60" i="5" s="1"/>
  <c r="CK60" i="5" s="1"/>
  <c r="CL60" i="5" s="1"/>
  <c r="CM60" i="5" s="1"/>
  <c r="CN60" i="5" s="1"/>
  <c r="CO60" i="5" s="1"/>
  <c r="CP60" i="5" s="1"/>
  <c r="CQ60" i="5" s="1"/>
  <c r="CR60" i="5" s="1"/>
  <c r="CS60" i="5" s="1"/>
  <c r="CT60" i="5" s="1"/>
  <c r="CU60" i="5" s="1"/>
  <c r="CV60" i="5" s="1"/>
  <c r="CW60" i="5" s="1"/>
  <c r="CX60" i="5" s="1"/>
  <c r="CY60" i="5" s="1"/>
  <c r="CZ60" i="5" s="1"/>
  <c r="DA60" i="5" s="1"/>
  <c r="DB60" i="5" s="1"/>
  <c r="DC60" i="5" s="1"/>
  <c r="DD60" i="5" s="1"/>
  <c r="DE60" i="5" s="1"/>
  <c r="DF60" i="5" s="1"/>
  <c r="DG60" i="5" s="1"/>
  <c r="DH60" i="5" s="1"/>
  <c r="DI60" i="5" s="1"/>
  <c r="DJ60" i="5" s="1"/>
  <c r="DK60" i="5" s="1"/>
  <c r="DL60" i="5" s="1"/>
  <c r="DM60" i="5" s="1"/>
  <c r="DN60" i="5" s="1"/>
  <c r="DO60" i="5" s="1"/>
  <c r="DP60" i="5" s="1"/>
  <c r="DQ60" i="5" s="1"/>
  <c r="DR60" i="5" s="1"/>
  <c r="DS60" i="5" s="1"/>
  <c r="DT60" i="5" s="1"/>
  <c r="DU60" i="5" s="1"/>
  <c r="DV60" i="5" s="1"/>
  <c r="DW60" i="5" s="1"/>
  <c r="DX60" i="5" s="1"/>
  <c r="DY60" i="5" s="1"/>
  <c r="DZ60" i="5" s="1"/>
  <c r="EA60" i="5" s="1"/>
  <c r="EB60" i="5" s="1"/>
  <c r="EC60" i="5" s="1"/>
  <c r="ED60" i="5" s="1"/>
  <c r="EE60" i="5" s="1"/>
  <c r="EF60" i="5" s="1"/>
  <c r="EG60" i="5" s="1"/>
  <c r="EH60" i="5" s="1"/>
  <c r="EI60" i="5" s="1"/>
  <c r="EJ60" i="5" s="1"/>
  <c r="EK60" i="5" s="1"/>
  <c r="BJ30" i="1"/>
  <c r="N237" i="2"/>
  <c r="O236" i="2"/>
  <c r="BL11" i="1" l="1"/>
  <c r="BL20" i="1" s="1"/>
  <c r="BL104" i="5"/>
  <c r="BL101" i="3" s="1"/>
  <c r="BL21" i="4"/>
  <c r="BM63" i="5"/>
  <c r="BM23" i="4" s="1"/>
  <c r="BL27" i="4"/>
  <c r="BM24" i="4"/>
  <c r="BM21" i="4"/>
  <c r="BM17" i="4"/>
  <c r="BL29" i="1"/>
  <c r="BL81" i="4"/>
  <c r="BL102" i="3" s="1"/>
  <c r="BL95" i="3" s="1"/>
  <c r="BK30" i="1"/>
  <c r="N238" i="2"/>
  <c r="O237" i="2"/>
  <c r="CZ63" i="5"/>
  <c r="DK63" i="5"/>
  <c r="CB63" i="5"/>
  <c r="CG63" i="5"/>
  <c r="CL63" i="5"/>
  <c r="BY63" i="5"/>
  <c r="CT63" i="5"/>
  <c r="CR63" i="5"/>
  <c r="CY63" i="5"/>
  <c r="CM63" i="5"/>
  <c r="BU63" i="5"/>
  <c r="DA63" i="5"/>
  <c r="DP63" i="5"/>
  <c r="BZ63" i="5"/>
  <c r="CS63" i="5"/>
  <c r="DE63" i="5"/>
  <c r="CA63" i="5"/>
  <c r="BN63" i="5"/>
  <c r="BO63" i="5"/>
  <c r="BV63" i="5"/>
  <c r="CV63" i="5"/>
  <c r="DR63" i="5"/>
  <c r="CW63" i="5"/>
  <c r="DG63" i="5"/>
  <c r="BR63" i="5"/>
  <c r="DM63" i="5"/>
  <c r="CE63" i="5"/>
  <c r="DO63" i="5"/>
  <c r="CK63" i="5"/>
  <c r="CI63" i="5"/>
  <c r="CX63" i="5"/>
  <c r="DN63" i="5"/>
  <c r="CN63" i="5"/>
  <c r="CO63" i="5"/>
  <c r="CP63" i="5"/>
  <c r="DJ63" i="5"/>
  <c r="DF63" i="5"/>
  <c r="DQ63" i="5"/>
  <c r="CD63" i="5"/>
  <c r="DS63" i="5"/>
  <c r="DI63" i="5"/>
  <c r="DT63" i="5"/>
  <c r="DB63" i="5"/>
  <c r="CQ63" i="5"/>
  <c r="CF63" i="5"/>
  <c r="BT63" i="5"/>
  <c r="BX63" i="5"/>
  <c r="BP63" i="5"/>
  <c r="CH63" i="5"/>
  <c r="CU63" i="5"/>
  <c r="BQ63" i="5"/>
  <c r="DH63" i="5"/>
  <c r="BW63" i="5"/>
  <c r="CC63" i="5"/>
  <c r="DC63" i="5"/>
  <c r="CJ63" i="5"/>
  <c r="DL63" i="5"/>
  <c r="BS63" i="5"/>
  <c r="N40" i="12" s="1"/>
  <c r="DD63" i="5"/>
  <c r="BM104" i="5" l="1"/>
  <c r="BM101" i="3" s="1"/>
  <c r="BM25" i="4"/>
  <c r="BM11" i="1"/>
  <c r="BM20" i="1" s="1"/>
  <c r="BM22" i="4"/>
  <c r="BM27" i="4"/>
  <c r="BM81" i="4" s="1"/>
  <c r="BM102" i="3" s="1"/>
  <c r="BM95" i="3" s="1"/>
  <c r="BM29" i="1"/>
  <c r="DD25" i="4"/>
  <c r="DD24" i="4"/>
  <c r="DD23" i="4"/>
  <c r="DD22" i="4"/>
  <c r="DD21" i="4"/>
  <c r="DD17" i="4"/>
  <c r="DD29" i="1" s="1"/>
  <c r="BS25" i="4"/>
  <c r="BS24" i="4"/>
  <c r="BS23" i="4"/>
  <c r="BS22" i="4"/>
  <c r="BS21" i="4"/>
  <c r="BS17" i="4"/>
  <c r="BS29" i="1" s="1"/>
  <c r="DL25" i="4"/>
  <c r="DL24" i="4"/>
  <c r="DL23" i="4"/>
  <c r="DL22" i="4"/>
  <c r="DL21" i="4"/>
  <c r="DL17" i="4"/>
  <c r="DL29" i="1" s="1"/>
  <c r="CJ25" i="4"/>
  <c r="CJ24" i="4"/>
  <c r="CJ23" i="4"/>
  <c r="CJ22" i="4"/>
  <c r="CJ21" i="4"/>
  <c r="CJ17" i="4"/>
  <c r="CJ29" i="1" s="1"/>
  <c r="DC25" i="4"/>
  <c r="DC24" i="4"/>
  <c r="DC23" i="4"/>
  <c r="DC22" i="4"/>
  <c r="DC21" i="4"/>
  <c r="DC17" i="4"/>
  <c r="DC29" i="1" s="1"/>
  <c r="CC25" i="4"/>
  <c r="CC24" i="4"/>
  <c r="CC23" i="4"/>
  <c r="CC22" i="4"/>
  <c r="CC21" i="4"/>
  <c r="CC17" i="4"/>
  <c r="CC29" i="1" s="1"/>
  <c r="BW25" i="4"/>
  <c r="BW24" i="4"/>
  <c r="BW23" i="4"/>
  <c r="BW22" i="4"/>
  <c r="BW21" i="4"/>
  <c r="BW17" i="4"/>
  <c r="BW29" i="1" s="1"/>
  <c r="DH25" i="4"/>
  <c r="DH24" i="4"/>
  <c r="DH23" i="4"/>
  <c r="DH22" i="4"/>
  <c r="DH21" i="4"/>
  <c r="DH17" i="4"/>
  <c r="DH29" i="1" s="1"/>
  <c r="BQ25" i="4"/>
  <c r="BQ24" i="4"/>
  <c r="BQ23" i="4"/>
  <c r="BQ22" i="4"/>
  <c r="BQ21" i="4"/>
  <c r="BQ17" i="4"/>
  <c r="CU25" i="4"/>
  <c r="CU24" i="4"/>
  <c r="CU23" i="4"/>
  <c r="CU22" i="4"/>
  <c r="CU21" i="4"/>
  <c r="CU17" i="4"/>
  <c r="CU29" i="1" s="1"/>
  <c r="CH25" i="4"/>
  <c r="CH24" i="4"/>
  <c r="CH23" i="4"/>
  <c r="CH22" i="4"/>
  <c r="CH21" i="4"/>
  <c r="CH17" i="4"/>
  <c r="CH29" i="1" s="1"/>
  <c r="BP25" i="4"/>
  <c r="BP24" i="4"/>
  <c r="BP23" i="4"/>
  <c r="BP22" i="4"/>
  <c r="BP21" i="4"/>
  <c r="BP17" i="4"/>
  <c r="BX25" i="4"/>
  <c r="BX24" i="4"/>
  <c r="BX23" i="4"/>
  <c r="BX22" i="4"/>
  <c r="BX21" i="4"/>
  <c r="BX17" i="4"/>
  <c r="BX29" i="1" s="1"/>
  <c r="BT25" i="4"/>
  <c r="BT24" i="4"/>
  <c r="BT23" i="4"/>
  <c r="BT22" i="4"/>
  <c r="BT21" i="4"/>
  <c r="BT17" i="4"/>
  <c r="BT29" i="1" s="1"/>
  <c r="CF25" i="4"/>
  <c r="CF24" i="4"/>
  <c r="CF23" i="4"/>
  <c r="CF22" i="4"/>
  <c r="CF21" i="4"/>
  <c r="CF17" i="4"/>
  <c r="CF29" i="1" s="1"/>
  <c r="CQ25" i="4"/>
  <c r="CQ24" i="4"/>
  <c r="CQ23" i="4"/>
  <c r="CQ22" i="4"/>
  <c r="CQ21" i="4"/>
  <c r="CQ17" i="4"/>
  <c r="CQ29" i="1" s="1"/>
  <c r="DB25" i="4"/>
  <c r="DB24" i="4"/>
  <c r="DB23" i="4"/>
  <c r="DB22" i="4"/>
  <c r="DB21" i="4"/>
  <c r="DB17" i="4"/>
  <c r="DT25" i="4"/>
  <c r="DT24" i="4"/>
  <c r="DT23" i="4"/>
  <c r="DT22" i="4"/>
  <c r="DT21" i="4"/>
  <c r="DT17" i="4"/>
  <c r="DT29" i="1" s="1"/>
  <c r="DI25" i="4"/>
  <c r="DI24" i="4"/>
  <c r="DI23" i="4"/>
  <c r="DI22" i="4"/>
  <c r="DI21" i="4"/>
  <c r="DI17" i="4"/>
  <c r="DI29" i="1" s="1"/>
  <c r="DS25" i="4"/>
  <c r="DS24" i="4"/>
  <c r="DS23" i="4"/>
  <c r="DS22" i="4"/>
  <c r="DS21" i="4"/>
  <c r="DS17" i="4"/>
  <c r="DS29" i="1" s="1"/>
  <c r="CD25" i="4"/>
  <c r="CD24" i="4"/>
  <c r="CD23" i="4"/>
  <c r="CD22" i="4"/>
  <c r="CD21" i="4"/>
  <c r="CD17" i="4"/>
  <c r="DQ25" i="4"/>
  <c r="DQ24" i="4"/>
  <c r="DQ23" i="4"/>
  <c r="DQ22" i="4"/>
  <c r="DQ21" i="4"/>
  <c r="DQ17" i="4"/>
  <c r="DQ29" i="1" s="1"/>
  <c r="DF25" i="4"/>
  <c r="DF24" i="4"/>
  <c r="DF23" i="4"/>
  <c r="DF22" i="4"/>
  <c r="DF21" i="4"/>
  <c r="DF17" i="4"/>
  <c r="DF29" i="1" s="1"/>
  <c r="DJ25" i="4"/>
  <c r="DJ24" i="4"/>
  <c r="DJ23" i="4"/>
  <c r="DJ22" i="4"/>
  <c r="DJ21" i="4"/>
  <c r="DJ17" i="4"/>
  <c r="DJ29" i="1" s="1"/>
  <c r="CP25" i="4"/>
  <c r="CP24" i="4"/>
  <c r="CP23" i="4"/>
  <c r="CP22" i="4"/>
  <c r="CP21" i="4"/>
  <c r="CP17" i="4"/>
  <c r="CO25" i="4"/>
  <c r="CO24" i="4"/>
  <c r="CO23" i="4"/>
  <c r="CO22" i="4"/>
  <c r="CO21" i="4"/>
  <c r="CO17" i="4"/>
  <c r="CO29" i="1" s="1"/>
  <c r="CN25" i="4"/>
  <c r="CN24" i="4"/>
  <c r="CN23" i="4"/>
  <c r="CN22" i="4"/>
  <c r="CN21" i="4"/>
  <c r="CN17" i="4"/>
  <c r="CN29" i="1" s="1"/>
  <c r="DN25" i="4"/>
  <c r="DN24" i="4"/>
  <c r="DN23" i="4"/>
  <c r="DN22" i="4"/>
  <c r="DN21" i="4"/>
  <c r="DN17" i="4"/>
  <c r="CX25" i="4"/>
  <c r="CX24" i="4"/>
  <c r="CX23" i="4"/>
  <c r="CX22" i="4"/>
  <c r="CX21" i="4"/>
  <c r="CX17" i="4"/>
  <c r="CX29" i="1" s="1"/>
  <c r="CI25" i="4"/>
  <c r="CI24" i="4"/>
  <c r="CI23" i="4"/>
  <c r="CI22" i="4"/>
  <c r="CI21" i="4"/>
  <c r="CI17" i="4"/>
  <c r="CI29" i="1" s="1"/>
  <c r="CK25" i="4"/>
  <c r="CK24" i="4"/>
  <c r="CK23" i="4"/>
  <c r="CK22" i="4"/>
  <c r="CK21" i="4"/>
  <c r="CK17" i="4"/>
  <c r="CK29" i="1" s="1"/>
  <c r="DO25" i="4"/>
  <c r="DO24" i="4"/>
  <c r="DO23" i="4"/>
  <c r="DO22" i="4"/>
  <c r="DO21" i="4"/>
  <c r="DO17" i="4"/>
  <c r="DO29" i="1" s="1"/>
  <c r="CE25" i="4"/>
  <c r="CE24" i="4"/>
  <c r="CE23" i="4"/>
  <c r="CE22" i="4"/>
  <c r="CE21" i="4"/>
  <c r="CE17" i="4"/>
  <c r="CE29" i="1" s="1"/>
  <c r="DM25" i="4"/>
  <c r="DM24" i="4"/>
  <c r="DM23" i="4"/>
  <c r="DM22" i="4"/>
  <c r="DM21" i="4"/>
  <c r="DM17" i="4"/>
  <c r="DM29" i="1" s="1"/>
  <c r="BR25" i="4"/>
  <c r="BR24" i="4"/>
  <c r="BR23" i="4"/>
  <c r="BR22" i="4"/>
  <c r="BR21" i="4"/>
  <c r="BR17" i="4"/>
  <c r="DG25" i="4"/>
  <c r="DG24" i="4"/>
  <c r="DG23" i="4"/>
  <c r="DG22" i="4"/>
  <c r="DG21" i="4"/>
  <c r="DG17" i="4"/>
  <c r="DG29" i="1" s="1"/>
  <c r="CW25" i="4"/>
  <c r="CW24" i="4"/>
  <c r="CW23" i="4"/>
  <c r="CW22" i="4"/>
  <c r="CW21" i="4"/>
  <c r="CW17" i="4"/>
  <c r="CW29" i="1" s="1"/>
  <c r="DR25" i="4"/>
  <c r="DR24" i="4"/>
  <c r="DR23" i="4"/>
  <c r="DR22" i="4"/>
  <c r="DR21" i="4"/>
  <c r="DR17" i="4"/>
  <c r="DR29" i="1" s="1"/>
  <c r="CV25" i="4"/>
  <c r="CV24" i="4"/>
  <c r="CV23" i="4"/>
  <c r="CV22" i="4"/>
  <c r="CV21" i="4"/>
  <c r="CV17" i="4"/>
  <c r="CV29" i="1" s="1"/>
  <c r="BV25" i="4"/>
  <c r="BV24" i="4"/>
  <c r="BV23" i="4"/>
  <c r="BV22" i="4"/>
  <c r="BV21" i="4"/>
  <c r="BV17" i="4"/>
  <c r="BV29" i="1" s="1"/>
  <c r="BO25" i="4"/>
  <c r="BO24" i="4"/>
  <c r="BO23" i="4"/>
  <c r="BO22" i="4"/>
  <c r="BO21" i="4"/>
  <c r="BO17" i="4"/>
  <c r="BN25" i="4"/>
  <c r="BN24" i="4"/>
  <c r="BN23" i="4"/>
  <c r="BN22" i="4"/>
  <c r="BN21" i="4"/>
  <c r="BN17" i="4"/>
  <c r="CA25" i="4"/>
  <c r="CA24" i="4"/>
  <c r="CA23" i="4"/>
  <c r="CA22" i="4"/>
  <c r="CA21" i="4"/>
  <c r="CA17" i="4"/>
  <c r="CA29" i="1" s="1"/>
  <c r="DE25" i="4"/>
  <c r="DE24" i="4"/>
  <c r="DE23" i="4"/>
  <c r="DE22" i="4"/>
  <c r="DE21" i="4"/>
  <c r="DE17" i="4"/>
  <c r="DE29" i="1" s="1"/>
  <c r="CS25" i="4"/>
  <c r="CS24" i="4"/>
  <c r="CS23" i="4"/>
  <c r="CS22" i="4"/>
  <c r="CS21" i="4"/>
  <c r="CS17" i="4"/>
  <c r="CS29" i="1" s="1"/>
  <c r="BZ25" i="4"/>
  <c r="BZ24" i="4"/>
  <c r="BZ23" i="4"/>
  <c r="BZ22" i="4"/>
  <c r="BZ21" i="4"/>
  <c r="BZ17" i="4"/>
  <c r="BZ29" i="1" s="1"/>
  <c r="DP25" i="4"/>
  <c r="DP24" i="4"/>
  <c r="DP23" i="4"/>
  <c r="DP22" i="4"/>
  <c r="DP21" i="4"/>
  <c r="DP17" i="4"/>
  <c r="DP29" i="1" s="1"/>
  <c r="DA25" i="4"/>
  <c r="DA24" i="4"/>
  <c r="DA23" i="4"/>
  <c r="DA22" i="4"/>
  <c r="DA21" i="4"/>
  <c r="DA17" i="4"/>
  <c r="DA29" i="1" s="1"/>
  <c r="BU25" i="4"/>
  <c r="BU24" i="4"/>
  <c r="BU23" i="4"/>
  <c r="BU22" i="4"/>
  <c r="BU21" i="4"/>
  <c r="BU17" i="4"/>
  <c r="BU29" i="1" s="1"/>
  <c r="CM25" i="4"/>
  <c r="CM24" i="4"/>
  <c r="CM23" i="4"/>
  <c r="CM22" i="4"/>
  <c r="CM21" i="4"/>
  <c r="CM17" i="4"/>
  <c r="CM29" i="1" s="1"/>
  <c r="CY25" i="4"/>
  <c r="CY24" i="4"/>
  <c r="CY23" i="4"/>
  <c r="CY22" i="4"/>
  <c r="CY21" i="4"/>
  <c r="CY17" i="4"/>
  <c r="CY29" i="1" s="1"/>
  <c r="CR25" i="4"/>
  <c r="CR24" i="4"/>
  <c r="CR23" i="4"/>
  <c r="CR22" i="4"/>
  <c r="CR21" i="4"/>
  <c r="CR17" i="4"/>
  <c r="CR29" i="1" s="1"/>
  <c r="CT25" i="4"/>
  <c r="CT24" i="4"/>
  <c r="CT23" i="4"/>
  <c r="CT22" i="4"/>
  <c r="CT21" i="4"/>
  <c r="CT17" i="4"/>
  <c r="CT29" i="1" s="1"/>
  <c r="BY25" i="4"/>
  <c r="BY24" i="4"/>
  <c r="BY23" i="4"/>
  <c r="BY22" i="4"/>
  <c r="BY21" i="4"/>
  <c r="BY17" i="4"/>
  <c r="BY29" i="1" s="1"/>
  <c r="CL25" i="4"/>
  <c r="CL24" i="4"/>
  <c r="CL23" i="4"/>
  <c r="CL22" i="4"/>
  <c r="CL21" i="4"/>
  <c r="CL17" i="4"/>
  <c r="CL29" i="1" s="1"/>
  <c r="CG25" i="4"/>
  <c r="CG24" i="4"/>
  <c r="CG23" i="4"/>
  <c r="CG22" i="4"/>
  <c r="CG21" i="4"/>
  <c r="CG17" i="4"/>
  <c r="CG29" i="1" s="1"/>
  <c r="CB25" i="4"/>
  <c r="CB24" i="4"/>
  <c r="CB23" i="4"/>
  <c r="CB22" i="4"/>
  <c r="CB21" i="4"/>
  <c r="CB17" i="4"/>
  <c r="CB29" i="1" s="1"/>
  <c r="DK25" i="4"/>
  <c r="DK24" i="4"/>
  <c r="DK23" i="4"/>
  <c r="DK22" i="4"/>
  <c r="DK21" i="4"/>
  <c r="DK17" i="4"/>
  <c r="DK29" i="1" s="1"/>
  <c r="CZ25" i="4"/>
  <c r="CZ24" i="4"/>
  <c r="CZ23" i="4"/>
  <c r="CZ22" i="4"/>
  <c r="CZ21" i="4"/>
  <c r="CZ17" i="4"/>
  <c r="CZ29" i="1" s="1"/>
  <c r="EB63" i="5"/>
  <c r="EC63" i="5"/>
  <c r="ED63" i="5"/>
  <c r="EE63" i="5"/>
  <c r="EF63" i="5"/>
  <c r="EG63" i="5"/>
  <c r="EH63" i="5"/>
  <c r="EI63" i="5"/>
  <c r="EJ63" i="5"/>
  <c r="EK63" i="5"/>
  <c r="P12" i="17"/>
  <c r="P21" i="17" s="1"/>
  <c r="R12" i="17"/>
  <c r="R21" i="17" s="1"/>
  <c r="Q12" i="17"/>
  <c r="Q21" i="17" s="1"/>
  <c r="M17" i="16"/>
  <c r="BL30" i="1"/>
  <c r="N239" i="2"/>
  <c r="O238" i="2"/>
  <c r="S12" i="17"/>
  <c r="S21" i="17" s="1"/>
  <c r="T12" i="17"/>
  <c r="T21" i="17" s="1"/>
  <c r="CU11" i="1"/>
  <c r="CU20" i="1" s="1"/>
  <c r="CU104" i="5"/>
  <c r="BX104" i="5"/>
  <c r="BX11" i="1"/>
  <c r="BX20" i="1" s="1"/>
  <c r="DP104" i="5"/>
  <c r="DP11" i="1"/>
  <c r="DP20" i="1" s="1"/>
  <c r="BS104" i="5"/>
  <c r="BS11" i="1"/>
  <c r="BS20" i="1" s="1"/>
  <c r="CW104" i="5"/>
  <c r="CW11" i="1"/>
  <c r="CW20" i="1" s="1"/>
  <c r="CF104" i="5"/>
  <c r="CF11" i="1"/>
  <c r="CF20" i="1" s="1"/>
  <c r="CN104" i="5"/>
  <c r="CN11" i="1"/>
  <c r="CN20" i="1" s="1"/>
  <c r="DR104" i="5"/>
  <c r="DR11" i="1"/>
  <c r="DR20" i="1" s="1"/>
  <c r="BU104" i="5"/>
  <c r="BU11" i="1"/>
  <c r="BU20" i="1" s="1"/>
  <c r="CJ104" i="5"/>
  <c r="CJ11" i="1"/>
  <c r="CJ20" i="1" s="1"/>
  <c r="CQ11" i="1"/>
  <c r="CQ20" i="1" s="1"/>
  <c r="CQ104" i="5"/>
  <c r="DN11" i="1"/>
  <c r="DN20" i="1" s="1"/>
  <c r="DN104" i="5"/>
  <c r="CV104" i="5"/>
  <c r="CV11" i="1"/>
  <c r="CV20" i="1" s="1"/>
  <c r="CM11" i="1"/>
  <c r="CM20" i="1" s="1"/>
  <c r="CM104" i="5"/>
  <c r="DC11" i="1"/>
  <c r="DC20" i="1" s="1"/>
  <c r="DC104" i="5"/>
  <c r="DB104" i="5"/>
  <c r="DB11" i="1"/>
  <c r="DB20" i="1" s="1"/>
  <c r="CX11" i="1"/>
  <c r="CX20" i="1" s="1"/>
  <c r="CX104" i="5"/>
  <c r="BV11" i="1"/>
  <c r="BV20" i="1" s="1"/>
  <c r="BV104" i="5"/>
  <c r="CY11" i="1"/>
  <c r="CY20" i="1" s="1"/>
  <c r="CY104" i="5"/>
  <c r="DQ104" i="5"/>
  <c r="DQ11" i="1"/>
  <c r="DQ20" i="1" s="1"/>
  <c r="CS104" i="5"/>
  <c r="CS11" i="1"/>
  <c r="CS20" i="1" s="1"/>
  <c r="CG11" i="1"/>
  <c r="CG20" i="1" s="1"/>
  <c r="CG104" i="5"/>
  <c r="CH104" i="5"/>
  <c r="CH11" i="1"/>
  <c r="CH20" i="1" s="1"/>
  <c r="DM104" i="5"/>
  <c r="DM11" i="1"/>
  <c r="DM20" i="1" s="1"/>
  <c r="DY63" i="5"/>
  <c r="EA63" i="5"/>
  <c r="DV63" i="5"/>
  <c r="DW63" i="5"/>
  <c r="DX63" i="5"/>
  <c r="DZ63" i="5"/>
  <c r="DJ104" i="5"/>
  <c r="DJ11" i="1"/>
  <c r="DJ20" i="1" s="1"/>
  <c r="BR11" i="1"/>
  <c r="BR20" i="1" s="1"/>
  <c r="BR104" i="5"/>
  <c r="BR101" i="3" s="1"/>
  <c r="DK11" i="1"/>
  <c r="DK20" i="1" s="1"/>
  <c r="DK104" i="5"/>
  <c r="CP104" i="5"/>
  <c r="CP11" i="1"/>
  <c r="CP20" i="1" s="1"/>
  <c r="DG11" i="1"/>
  <c r="DG20" i="1" s="1"/>
  <c r="DG104" i="5"/>
  <c r="BT104" i="5"/>
  <c r="BT11" i="1"/>
  <c r="BT20" i="1" s="1"/>
  <c r="DA11" i="1"/>
  <c r="DA20" i="1" s="1"/>
  <c r="DA104" i="5"/>
  <c r="CC104" i="5"/>
  <c r="CC11" i="1"/>
  <c r="CC20" i="1" s="1"/>
  <c r="CI104" i="5"/>
  <c r="CI11" i="1"/>
  <c r="CI20" i="1" s="1"/>
  <c r="BO104" i="5"/>
  <c r="BO101" i="3" s="1"/>
  <c r="BO11" i="1"/>
  <c r="BO20" i="1" s="1"/>
  <c r="BW11" i="1"/>
  <c r="BW20" i="1" s="1"/>
  <c r="BW104" i="5"/>
  <c r="CK104" i="5"/>
  <c r="CK11" i="1"/>
  <c r="CK20" i="1" s="1"/>
  <c r="BN11" i="1"/>
  <c r="BN20" i="1" s="1"/>
  <c r="BN104" i="5"/>
  <c r="BN101" i="3" s="1"/>
  <c r="DH11" i="1"/>
  <c r="DH20" i="1" s="1"/>
  <c r="DH104" i="5"/>
  <c r="DS11" i="1"/>
  <c r="DS20" i="1" s="1"/>
  <c r="DS104" i="5"/>
  <c r="DO11" i="1"/>
  <c r="DO20" i="1" s="1"/>
  <c r="DO104" i="5"/>
  <c r="CA11" i="1"/>
  <c r="CA20" i="1" s="1"/>
  <c r="CA104" i="5"/>
  <c r="BY104" i="5"/>
  <c r="BY11" i="1"/>
  <c r="BY20" i="1" s="1"/>
  <c r="CE11" i="1"/>
  <c r="CE20" i="1" s="1"/>
  <c r="CE104" i="5"/>
  <c r="DF104" i="5"/>
  <c r="DF11" i="1"/>
  <c r="DF20" i="1" s="1"/>
  <c r="CB11" i="1"/>
  <c r="CB20" i="1" s="1"/>
  <c r="CB104" i="5"/>
  <c r="BP104" i="5"/>
  <c r="BP101" i="3" s="1"/>
  <c r="BP11" i="1"/>
  <c r="BP20" i="1" s="1"/>
  <c r="BZ11" i="1"/>
  <c r="BZ20" i="1" s="1"/>
  <c r="BZ104" i="5"/>
  <c r="DD11" i="1"/>
  <c r="DD20" i="1" s="1"/>
  <c r="DD104" i="5"/>
  <c r="CZ104" i="5"/>
  <c r="CZ11" i="1"/>
  <c r="CZ20" i="1" s="1"/>
  <c r="CO104" i="5"/>
  <c r="CO11" i="1"/>
  <c r="CO20" i="1" s="1"/>
  <c r="DL104" i="5"/>
  <c r="DL11" i="1"/>
  <c r="DL20" i="1" s="1"/>
  <c r="DT104" i="5"/>
  <c r="DT11" i="1"/>
  <c r="DT20" i="1" s="1"/>
  <c r="CR11" i="1"/>
  <c r="CR20" i="1" s="1"/>
  <c r="CR104" i="5"/>
  <c r="DI11" i="1"/>
  <c r="DI20" i="1" s="1"/>
  <c r="DI104" i="5"/>
  <c r="CT104" i="5"/>
  <c r="CT11" i="1"/>
  <c r="CT20" i="1" s="1"/>
  <c r="BQ11" i="1"/>
  <c r="BQ20" i="1" s="1"/>
  <c r="BQ104" i="5"/>
  <c r="BQ101" i="3" s="1"/>
  <c r="CD104" i="5"/>
  <c r="CD11" i="1"/>
  <c r="CD20" i="1" s="1"/>
  <c r="DU63" i="5"/>
  <c r="DE11" i="1"/>
  <c r="DE20" i="1" s="1"/>
  <c r="DE104" i="5"/>
  <c r="CL104" i="5"/>
  <c r="CL11" i="1"/>
  <c r="CL20" i="1" s="1"/>
  <c r="CZ27" i="4" l="1"/>
  <c r="CZ81" i="4" s="1"/>
  <c r="CB27" i="4"/>
  <c r="CB81" i="4" s="1"/>
  <c r="CT27" i="4"/>
  <c r="CT81" i="4" s="1"/>
  <c r="CY27" i="4"/>
  <c r="CY81" i="4" s="1"/>
  <c r="DP27" i="4"/>
  <c r="DP81" i="4" s="1"/>
  <c r="CS27" i="4"/>
  <c r="CS81" i="4" s="1"/>
  <c r="BO27" i="4"/>
  <c r="BO81" i="4" s="1"/>
  <c r="BO102" i="3" s="1"/>
  <c r="CV27" i="4"/>
  <c r="CV81" i="4" s="1"/>
  <c r="BR27" i="4"/>
  <c r="BR81" i="4" s="1"/>
  <c r="BR102" i="3" s="1"/>
  <c r="CE27" i="4"/>
  <c r="CE81" i="4" s="1"/>
  <c r="CK27" i="4"/>
  <c r="CK81" i="4" s="1"/>
  <c r="CX27" i="4"/>
  <c r="CX81" i="4" s="1"/>
  <c r="CP27" i="4"/>
  <c r="CP81" i="4" s="1"/>
  <c r="DF27" i="4"/>
  <c r="DF81" i="4" s="1"/>
  <c r="CD27" i="4"/>
  <c r="CD81" i="4" s="1"/>
  <c r="DI27" i="4"/>
  <c r="DI81" i="4" s="1"/>
  <c r="DB27" i="4"/>
  <c r="DB81" i="4" s="1"/>
  <c r="CF27" i="4"/>
  <c r="CF81" i="4" s="1"/>
  <c r="BX27" i="4"/>
  <c r="BX81" i="4" s="1"/>
  <c r="CH27" i="4"/>
  <c r="CH81" i="4" s="1"/>
  <c r="BQ27" i="4"/>
  <c r="BQ81" i="4" s="1"/>
  <c r="BQ102" i="3" s="1"/>
  <c r="DC27" i="4"/>
  <c r="DC81" i="4" s="1"/>
  <c r="DL27" i="4"/>
  <c r="DL81" i="4" s="1"/>
  <c r="DD27" i="4"/>
  <c r="DD81" i="4" s="1"/>
  <c r="CL27" i="4"/>
  <c r="CL81" i="4" s="1"/>
  <c r="BU27" i="4"/>
  <c r="BU81" i="4" s="1"/>
  <c r="CA27" i="4"/>
  <c r="CA81" i="4" s="1"/>
  <c r="CW27" i="4"/>
  <c r="CW81" i="4" s="1"/>
  <c r="CN27" i="4"/>
  <c r="BW27" i="4"/>
  <c r="BW81" i="4" s="1"/>
  <c r="DK27" i="4"/>
  <c r="CG27" i="4"/>
  <c r="BY27" i="4"/>
  <c r="BY81" i="4" s="1"/>
  <c r="CR27" i="4"/>
  <c r="CR81" i="4" s="1"/>
  <c r="CM27" i="4"/>
  <c r="CM81" i="4" s="1"/>
  <c r="DA27" i="4"/>
  <c r="DA81" i="4" s="1"/>
  <c r="BZ27" i="4"/>
  <c r="BZ81" i="4" s="1"/>
  <c r="DE27" i="4"/>
  <c r="DE81" i="4" s="1"/>
  <c r="BN27" i="4"/>
  <c r="BN81" i="4" s="1"/>
  <c r="BN102" i="3" s="1"/>
  <c r="BN95" i="3" s="1"/>
  <c r="BV27" i="4"/>
  <c r="BV81" i="4" s="1"/>
  <c r="DR27" i="4"/>
  <c r="DR81" i="4" s="1"/>
  <c r="DG27" i="4"/>
  <c r="DG81" i="4" s="1"/>
  <c r="DM27" i="4"/>
  <c r="DM81" i="4" s="1"/>
  <c r="DO27" i="4"/>
  <c r="DO81" i="4" s="1"/>
  <c r="CI27" i="4"/>
  <c r="CI81" i="4" s="1"/>
  <c r="DN27" i="4"/>
  <c r="DN81" i="4" s="1"/>
  <c r="CO27" i="4"/>
  <c r="CO81" i="4" s="1"/>
  <c r="DJ27" i="4"/>
  <c r="DJ81" i="4" s="1"/>
  <c r="DQ27" i="4"/>
  <c r="DS27" i="4"/>
  <c r="DS81" i="4" s="1"/>
  <c r="DT27" i="4"/>
  <c r="DT81" i="4" s="1"/>
  <c r="CQ27" i="4"/>
  <c r="CQ30" i="1" s="1"/>
  <c r="BT27" i="4"/>
  <c r="BP27" i="4"/>
  <c r="BP81" i="4" s="1"/>
  <c r="BP102" i="3" s="1"/>
  <c r="CU27" i="4"/>
  <c r="CU81" i="4" s="1"/>
  <c r="DH27" i="4"/>
  <c r="DH81" i="4" s="1"/>
  <c r="CC27" i="4"/>
  <c r="CC81" i="4" s="1"/>
  <c r="CJ27" i="4"/>
  <c r="CJ81" i="4" s="1"/>
  <c r="BS27" i="4"/>
  <c r="O40" i="12" s="1"/>
  <c r="P40" i="12" s="1"/>
  <c r="BO29" i="1"/>
  <c r="BQ29" i="1"/>
  <c r="DU25" i="4"/>
  <c r="DU24" i="4"/>
  <c r="DU23" i="4"/>
  <c r="DU22" i="4"/>
  <c r="DU21" i="4"/>
  <c r="DU17" i="4"/>
  <c r="DU29" i="1" s="1"/>
  <c r="DZ25" i="4"/>
  <c r="DZ24" i="4"/>
  <c r="DZ23" i="4"/>
  <c r="DZ22" i="4"/>
  <c r="DZ21" i="4"/>
  <c r="DZ17" i="4"/>
  <c r="DZ29" i="1" s="1"/>
  <c r="DX25" i="4"/>
  <c r="DX24" i="4"/>
  <c r="DX23" i="4"/>
  <c r="DX22" i="4"/>
  <c r="DX21" i="4"/>
  <c r="DX17" i="4"/>
  <c r="DX29" i="1" s="1"/>
  <c r="DW25" i="4"/>
  <c r="DW24" i="4"/>
  <c r="DW23" i="4"/>
  <c r="DW22" i="4"/>
  <c r="DW21" i="4"/>
  <c r="DW17" i="4"/>
  <c r="DW29" i="1" s="1"/>
  <c r="DV25" i="4"/>
  <c r="DV24" i="4"/>
  <c r="DV23" i="4"/>
  <c r="DV22" i="4"/>
  <c r="DV21" i="4"/>
  <c r="DV17" i="4"/>
  <c r="DV29" i="1" s="1"/>
  <c r="EA25" i="4"/>
  <c r="EA24" i="4"/>
  <c r="EA23" i="4"/>
  <c r="EA22" i="4"/>
  <c r="EA21" i="4"/>
  <c r="EA17" i="4"/>
  <c r="EA29" i="1" s="1"/>
  <c r="DY25" i="4"/>
  <c r="DY24" i="4"/>
  <c r="DY23" i="4"/>
  <c r="DY22" i="4"/>
  <c r="DY21" i="4"/>
  <c r="DY17" i="4"/>
  <c r="DY29" i="1" s="1"/>
  <c r="EK25" i="4"/>
  <c r="EK24" i="4"/>
  <c r="EK23" i="4"/>
  <c r="EK22" i="4"/>
  <c r="EK21" i="4"/>
  <c r="EK17" i="4"/>
  <c r="EJ25" i="4"/>
  <c r="EJ24" i="4"/>
  <c r="EJ23" i="4"/>
  <c r="EJ22" i="4"/>
  <c r="EJ21" i="4"/>
  <c r="EJ17" i="4"/>
  <c r="EI25" i="4"/>
  <c r="EI24" i="4"/>
  <c r="EI23" i="4"/>
  <c r="EI22" i="4"/>
  <c r="EI21" i="4"/>
  <c r="EI17" i="4"/>
  <c r="EH25" i="4"/>
  <c r="EH24" i="4"/>
  <c r="EH23" i="4"/>
  <c r="EH22" i="4"/>
  <c r="EH21" i="4"/>
  <c r="EH17" i="4"/>
  <c r="EG25" i="4"/>
  <c r="EG24" i="4"/>
  <c r="EG23" i="4"/>
  <c r="EG22" i="4"/>
  <c r="EG21" i="4"/>
  <c r="EG17" i="4"/>
  <c r="EF25" i="4"/>
  <c r="EF24" i="4"/>
  <c r="EF23" i="4"/>
  <c r="EF22" i="4"/>
  <c r="EF21" i="4"/>
  <c r="EF17" i="4"/>
  <c r="EE25" i="4"/>
  <c r="EE24" i="4"/>
  <c r="EE23" i="4"/>
  <c r="EE22" i="4"/>
  <c r="EE21" i="4"/>
  <c r="EE17" i="4"/>
  <c r="ED25" i="4"/>
  <c r="ED24" i="4"/>
  <c r="ED23" i="4"/>
  <c r="ED22" i="4"/>
  <c r="ED21" i="4"/>
  <c r="ED17" i="4"/>
  <c r="EC25" i="4"/>
  <c r="EC24" i="4"/>
  <c r="EC23" i="4"/>
  <c r="EC22" i="4"/>
  <c r="EC21" i="4"/>
  <c r="EC17" i="4"/>
  <c r="EB25" i="4"/>
  <c r="EB24" i="4"/>
  <c r="EB23" i="4"/>
  <c r="EB22" i="4"/>
  <c r="EB21" i="4"/>
  <c r="EB17" i="4"/>
  <c r="DK81" i="4"/>
  <c r="CG81" i="4"/>
  <c r="BN29" i="1"/>
  <c r="P33" i="17"/>
  <c r="BR29" i="1"/>
  <c r="Q33" i="17"/>
  <c r="DN29" i="1"/>
  <c r="U33" i="17"/>
  <c r="CN81" i="4"/>
  <c r="CP29" i="1"/>
  <c r="S33" i="17"/>
  <c r="DQ81" i="4"/>
  <c r="CD29" i="1"/>
  <c r="R33" i="17"/>
  <c r="DB29" i="1"/>
  <c r="T33" i="17"/>
  <c r="BT81" i="4"/>
  <c r="BP29" i="1"/>
  <c r="N56" i="16"/>
  <c r="M20" i="16"/>
  <c r="M18" i="16"/>
  <c r="EK104" i="5"/>
  <c r="EI104" i="5"/>
  <c r="EH104" i="5"/>
  <c r="EG104" i="5"/>
  <c r="EF104" i="5"/>
  <c r="EE104" i="5"/>
  <c r="ED104" i="5"/>
  <c r="EC104" i="5"/>
  <c r="EJ104" i="5"/>
  <c r="EB104" i="5"/>
  <c r="BM30" i="1"/>
  <c r="U12" i="17"/>
  <c r="U21" i="17" s="1"/>
  <c r="V12" i="17"/>
  <c r="V21" i="17" s="1"/>
  <c r="N17" i="16"/>
  <c r="N240" i="2"/>
  <c r="O239" i="2"/>
  <c r="DZ104" i="5"/>
  <c r="DZ11" i="1"/>
  <c r="DZ20" i="1" s="1"/>
  <c r="DX104" i="5"/>
  <c r="DX11" i="1"/>
  <c r="DX20" i="1" s="1"/>
  <c r="DW104" i="5"/>
  <c r="DW11" i="1"/>
  <c r="DW20" i="1" s="1"/>
  <c r="EA11" i="1"/>
  <c r="EA20" i="1" s="1"/>
  <c r="EA104" i="5"/>
  <c r="DY11" i="1"/>
  <c r="DY20" i="1" s="1"/>
  <c r="DY104" i="5"/>
  <c r="DV11" i="1"/>
  <c r="DV20" i="1" s="1"/>
  <c r="DV104" i="5"/>
  <c r="DU11" i="1"/>
  <c r="DU20" i="1" s="1"/>
  <c r="DU104" i="5"/>
  <c r="EB27" i="4" l="1"/>
  <c r="EB81" i="4" s="1"/>
  <c r="ED27" i="4"/>
  <c r="ED81" i="4" s="1"/>
  <c r="EF27" i="4"/>
  <c r="EF81" i="4" s="1"/>
  <c r="EH27" i="4"/>
  <c r="EH81" i="4" s="1"/>
  <c r="EJ27" i="4"/>
  <c r="DY27" i="4"/>
  <c r="DY81" i="4" s="1"/>
  <c r="DV27" i="4"/>
  <c r="DV81" i="4" s="1"/>
  <c r="DX27" i="4"/>
  <c r="DX81" i="4" s="1"/>
  <c r="DU27" i="4"/>
  <c r="DU30" i="1" s="1"/>
  <c r="CU30" i="1"/>
  <c r="BR30" i="1"/>
  <c r="M21" i="16"/>
  <c r="M53" i="16" s="1"/>
  <c r="BS81" i="4"/>
  <c r="EC27" i="4"/>
  <c r="EC81" i="4" s="1"/>
  <c r="EE27" i="4"/>
  <c r="EE81" i="4" s="1"/>
  <c r="EG27" i="4"/>
  <c r="EG81" i="4" s="1"/>
  <c r="EI27" i="4"/>
  <c r="EI81" i="4" s="1"/>
  <c r="EK27" i="4"/>
  <c r="EK81" i="4" s="1"/>
  <c r="EA27" i="4"/>
  <c r="EA81" i="4" s="1"/>
  <c r="DW27" i="4"/>
  <c r="DW81" i="4" s="1"/>
  <c r="DZ27" i="4"/>
  <c r="DZ81" i="4" s="1"/>
  <c r="DS30" i="1"/>
  <c r="CQ81" i="4"/>
  <c r="BO95" i="3"/>
  <c r="BP95" i="3" s="1"/>
  <c r="BQ95" i="3" s="1"/>
  <c r="BR95" i="3" s="1"/>
  <c r="O56" i="16"/>
  <c r="N57" i="16"/>
  <c r="EJ81" i="4"/>
  <c r="V33" i="17"/>
  <c r="DK30" i="1"/>
  <c r="DA30" i="1"/>
  <c r="BQ30" i="1"/>
  <c r="CG30" i="1"/>
  <c r="BP30" i="1"/>
  <c r="DQ30" i="1"/>
  <c r="CD30" i="1"/>
  <c r="R34" i="17"/>
  <c r="CE30" i="1"/>
  <c r="DH30" i="1"/>
  <c r="CM30" i="1"/>
  <c r="DG30" i="1"/>
  <c r="DJ30" i="1"/>
  <c r="CR30" i="1"/>
  <c r="CI30" i="1"/>
  <c r="BY30" i="1"/>
  <c r="CB30" i="1"/>
  <c r="CK30" i="1"/>
  <c r="DO30" i="1"/>
  <c r="DI30" i="1"/>
  <c r="DB30" i="1"/>
  <c r="T34" i="17"/>
  <c r="CW30" i="1"/>
  <c r="DD30" i="1"/>
  <c r="CS30" i="1"/>
  <c r="BS30" i="1"/>
  <c r="BN30" i="1"/>
  <c r="P34" i="17"/>
  <c r="DP30" i="1"/>
  <c r="DC30" i="1"/>
  <c r="CP30" i="1"/>
  <c r="S34" i="17"/>
  <c r="DR30" i="1"/>
  <c r="CF30" i="1"/>
  <c r="CT30" i="1"/>
  <c r="DM30" i="1"/>
  <c r="CC30" i="1"/>
  <c r="CN30" i="1"/>
  <c r="CZ30" i="1"/>
  <c r="CY30" i="1"/>
  <c r="CJ30" i="1"/>
  <c r="DT30" i="1"/>
  <c r="BV30" i="1"/>
  <c r="DL30" i="1"/>
  <c r="CL30" i="1"/>
  <c r="N20" i="16"/>
  <c r="O17" i="16"/>
  <c r="N18" i="16"/>
  <c r="N19" i="16"/>
  <c r="Q34" i="17"/>
  <c r="BW30" i="1"/>
  <c r="BO30" i="1"/>
  <c r="DN30" i="1"/>
  <c r="CX30" i="1"/>
  <c r="BU30" i="1"/>
  <c r="BX30" i="1"/>
  <c r="CO30" i="1"/>
  <c r="CA30" i="1"/>
  <c r="BT30" i="1"/>
  <c r="BZ30" i="1"/>
  <c r="CH30" i="1"/>
  <c r="DE30" i="1"/>
  <c r="CV30" i="1"/>
  <c r="DF30" i="1"/>
  <c r="N241" i="2"/>
  <c r="O240" i="2"/>
  <c r="DU81" i="4" l="1"/>
  <c r="P56" i="16"/>
  <c r="O57" i="16"/>
  <c r="N21" i="16"/>
  <c r="N53" i="16"/>
  <c r="U34" i="17"/>
  <c r="DZ30" i="1"/>
  <c r="V34" i="17"/>
  <c r="DY30" i="1"/>
  <c r="O20" i="16"/>
  <c r="P17" i="16"/>
  <c r="O18" i="16"/>
  <c r="O19" i="16"/>
  <c r="EA30" i="1"/>
  <c r="DV30" i="1"/>
  <c r="DX30" i="1"/>
  <c r="DW30" i="1"/>
  <c r="N242" i="2"/>
  <c r="O241" i="2"/>
  <c r="Q56" i="16" l="1"/>
  <c r="P57" i="16"/>
  <c r="O21" i="16"/>
  <c r="O53" i="16"/>
  <c r="P20" i="16"/>
  <c r="Q17" i="16"/>
  <c r="P18" i="16"/>
  <c r="P19" i="16"/>
  <c r="N243" i="2"/>
  <c r="O242" i="2"/>
  <c r="R56" i="16" l="1"/>
  <c r="Q57" i="16"/>
  <c r="P21" i="16"/>
  <c r="P53" i="16"/>
  <c r="Q20" i="16"/>
  <c r="R17" i="16"/>
  <c r="Q18" i="16"/>
  <c r="Q19" i="16"/>
  <c r="N244" i="2"/>
  <c r="O243" i="2"/>
  <c r="S56" i="16" l="1"/>
  <c r="R57" i="16"/>
  <c r="Q21" i="16"/>
  <c r="Q53" i="16"/>
  <c r="R20" i="16"/>
  <c r="R18" i="16"/>
  <c r="S17" i="16"/>
  <c r="R19" i="16"/>
  <c r="N245" i="2"/>
  <c r="O244" i="2"/>
  <c r="T56" i="16" l="1"/>
  <c r="S57" i="16"/>
  <c r="R53" i="16"/>
  <c r="S20" i="16"/>
  <c r="S18" i="16"/>
  <c r="T17" i="16"/>
  <c r="S19" i="16"/>
  <c r="N246" i="2"/>
  <c r="O245" i="2"/>
  <c r="U56" i="16" l="1"/>
  <c r="T57" i="16"/>
  <c r="S21" i="16"/>
  <c r="S53" i="16"/>
  <c r="T20" i="16"/>
  <c r="U17" i="16"/>
  <c r="T18" i="16"/>
  <c r="T19" i="16"/>
  <c r="N247" i="2"/>
  <c r="O246" i="2"/>
  <c r="V56" i="16" l="1"/>
  <c r="U57" i="16"/>
  <c r="T21" i="16"/>
  <c r="T53" i="16"/>
  <c r="U20" i="16"/>
  <c r="V17" i="16"/>
  <c r="U19" i="16"/>
  <c r="U18" i="16"/>
  <c r="U21" i="16" s="1"/>
  <c r="N248" i="2"/>
  <c r="O247" i="2"/>
  <c r="W56" i="16" l="1"/>
  <c r="V57" i="16"/>
  <c r="U53" i="16"/>
  <c r="V20" i="16"/>
  <c r="W17" i="16"/>
  <c r="V19" i="16"/>
  <c r="V18" i="16"/>
  <c r="N249" i="2"/>
  <c r="O248" i="2"/>
  <c r="V21" i="16" l="1"/>
  <c r="X56" i="16"/>
  <c r="X57" i="16" s="1"/>
  <c r="W57" i="16"/>
  <c r="V53" i="16"/>
  <c r="W20" i="16"/>
  <c r="X17" i="16"/>
  <c r="W18" i="16"/>
  <c r="W19" i="16"/>
  <c r="N250" i="2"/>
  <c r="O249" i="2"/>
  <c r="W21" i="16" l="1"/>
  <c r="W53" i="16" s="1"/>
  <c r="X20" i="16"/>
  <c r="X18" i="16"/>
  <c r="X19" i="16"/>
  <c r="N251" i="2"/>
  <c r="O250" i="2"/>
  <c r="X21" i="16" l="1"/>
  <c r="X53" i="16"/>
  <c r="N252" i="2"/>
  <c r="O251" i="2"/>
  <c r="N253" i="2" l="1"/>
  <c r="O252" i="2"/>
  <c r="N254" i="2" l="1"/>
  <c r="O253" i="2"/>
  <c r="N255" i="2" l="1"/>
  <c r="O254" i="2"/>
  <c r="N256" i="2" l="1"/>
  <c r="O255" i="2"/>
  <c r="N257" i="2" l="1"/>
  <c r="O256" i="2"/>
  <c r="N258" i="2" l="1"/>
  <c r="O257" i="2"/>
  <c r="N259" i="2" l="1"/>
  <c r="O258" i="2"/>
  <c r="N260" i="2" l="1"/>
  <c r="O259" i="2"/>
  <c r="N261" i="2" l="1"/>
  <c r="O260" i="2"/>
  <c r="N262" i="2" l="1"/>
  <c r="O261" i="2"/>
  <c r="N263" i="2" l="1"/>
  <c r="O262" i="2"/>
  <c r="N264" i="2" l="1"/>
  <c r="O263" i="2"/>
  <c r="N265" i="2" l="1"/>
  <c r="O264" i="2"/>
  <c r="N266" i="2" l="1"/>
  <c r="O265" i="2"/>
  <c r="N267" i="2" l="1"/>
  <c r="O266" i="2"/>
  <c r="N268" i="2" l="1"/>
  <c r="O267" i="2"/>
  <c r="N269" i="2" l="1"/>
  <c r="O268" i="2"/>
  <c r="N270" i="2" l="1"/>
  <c r="O269" i="2"/>
  <c r="N271" i="2" l="1"/>
  <c r="O270" i="2"/>
  <c r="N272" i="2" l="1"/>
  <c r="O271" i="2"/>
  <c r="N273" i="2" l="1"/>
  <c r="O272" i="2"/>
  <c r="N274" i="2" l="1"/>
  <c r="O273" i="2"/>
  <c r="N275" i="2" l="1"/>
  <c r="O274" i="2"/>
  <c r="N276" i="2" l="1"/>
  <c r="O275" i="2"/>
  <c r="N277" i="2" l="1"/>
  <c r="O276" i="2"/>
  <c r="N278" i="2" l="1"/>
  <c r="O277" i="2"/>
  <c r="N279" i="2" l="1"/>
  <c r="O278" i="2"/>
  <c r="N280" i="2" l="1"/>
  <c r="O279" i="2"/>
  <c r="N281" i="2" l="1"/>
  <c r="O280" i="2"/>
  <c r="N282" i="2" l="1"/>
  <c r="O281" i="2"/>
  <c r="N283" i="2" l="1"/>
  <c r="O282" i="2"/>
  <c r="N284" i="2" l="1"/>
  <c r="O283" i="2"/>
  <c r="N285" i="2" l="1"/>
  <c r="O284" i="2"/>
  <c r="N286" i="2" l="1"/>
  <c r="O285" i="2"/>
  <c r="N287" i="2" l="1"/>
  <c r="O286" i="2"/>
  <c r="N288" i="2" l="1"/>
  <c r="O287" i="2"/>
  <c r="N289" i="2" l="1"/>
  <c r="O288" i="2"/>
  <c r="N290" i="2" l="1"/>
  <c r="O289" i="2"/>
  <c r="N291" i="2" l="1"/>
  <c r="O290" i="2"/>
  <c r="N292" i="2" l="1"/>
  <c r="O291" i="2"/>
  <c r="N293" i="2" l="1"/>
  <c r="O292" i="2"/>
  <c r="N294" i="2" l="1"/>
  <c r="O293" i="2"/>
  <c r="N295" i="2" l="1"/>
  <c r="O294" i="2"/>
  <c r="N296" i="2" l="1"/>
  <c r="O295" i="2"/>
  <c r="N297" i="2" l="1"/>
  <c r="O296" i="2"/>
  <c r="N298" i="2" l="1"/>
  <c r="O297" i="2"/>
  <c r="N299" i="2" l="1"/>
  <c r="O298" i="2"/>
  <c r="N300" i="2" l="1"/>
  <c r="O299" i="2"/>
  <c r="N301" i="2" l="1"/>
  <c r="O300" i="2"/>
  <c r="N302" i="2" l="1"/>
  <c r="O301" i="2"/>
  <c r="N303" i="2" l="1"/>
  <c r="O302" i="2"/>
  <c r="N304" i="2" l="1"/>
  <c r="O303" i="2"/>
  <c r="N305" i="2" l="1"/>
  <c r="O304" i="2"/>
  <c r="N306" i="2" l="1"/>
  <c r="O305" i="2"/>
  <c r="N307" i="2" l="1"/>
  <c r="O306" i="2"/>
  <c r="N308" i="2" l="1"/>
  <c r="O307" i="2"/>
  <c r="N309" i="2" l="1"/>
  <c r="O308" i="2"/>
  <c r="N310" i="2" l="1"/>
  <c r="O309" i="2"/>
  <c r="N311" i="2" l="1"/>
  <c r="O310" i="2"/>
  <c r="N312" i="2" l="1"/>
  <c r="O311" i="2"/>
  <c r="N313" i="2" l="1"/>
  <c r="O312" i="2"/>
  <c r="N314" i="2" l="1"/>
  <c r="O313" i="2"/>
  <c r="N315" i="2" l="1"/>
  <c r="O314" i="2"/>
  <c r="N316" i="2" l="1"/>
  <c r="O315" i="2"/>
  <c r="N317" i="2" l="1"/>
  <c r="O316" i="2"/>
  <c r="N318" i="2" l="1"/>
  <c r="O318" i="2" s="1"/>
  <c r="O317" i="2"/>
  <c r="N49" i="17" l="1"/>
  <c r="N59" i="17" s="1"/>
  <c r="P49" i="17"/>
  <c r="P59" i="17" s="1"/>
  <c r="R49" i="17"/>
  <c r="R59" i="17" s="1"/>
  <c r="M49" i="17"/>
  <c r="M59" i="17" s="1"/>
  <c r="V49" i="17"/>
  <c r="V59" i="17" s="1"/>
  <c r="L49" i="17"/>
  <c r="L59" i="17" s="1"/>
  <c r="T49" i="17"/>
  <c r="T59" i="17" s="1"/>
  <c r="S49" i="17"/>
  <c r="S59" i="17" s="1"/>
  <c r="O49" i="17"/>
  <c r="O59" i="17" s="1"/>
  <c r="U49" i="17"/>
  <c r="U59" i="17" s="1"/>
  <c r="Q49" i="17"/>
  <c r="Q59" i="17" s="1"/>
  <c r="S5" i="2"/>
  <c r="R12" i="2"/>
  <c r="R9" i="2"/>
  <c r="S9" i="2"/>
  <c r="R6" i="2"/>
  <c r="R5" i="2"/>
  <c r="R14" i="2"/>
  <c r="S7" i="2"/>
  <c r="R11" i="2"/>
  <c r="S13" i="2"/>
  <c r="S6" i="2"/>
  <c r="R8" i="2"/>
  <c r="S11" i="2"/>
  <c r="S14" i="2"/>
  <c r="S8" i="2"/>
  <c r="R13" i="2"/>
  <c r="R10" i="2"/>
  <c r="S12" i="2"/>
  <c r="S10" i="2"/>
  <c r="R7" i="2"/>
  <c r="R15" i="2"/>
  <c r="S15" i="2"/>
  <c r="R4" i="2"/>
  <c r="S4" i="2"/>
  <c r="DP35" i="1" l="1"/>
  <c r="DP38" i="1" s="1"/>
  <c r="DP55" i="1" s="1"/>
  <c r="CM35" i="1"/>
  <c r="CM38" i="1" s="1"/>
  <c r="CM55" i="1" s="1"/>
  <c r="DZ35" i="1"/>
  <c r="DZ38" i="1"/>
  <c r="DZ55" i="1" s="1"/>
  <c r="DL35" i="1"/>
  <c r="DL38" i="1" s="1"/>
  <c r="DL55" i="1" s="1"/>
  <c r="DG35" i="1"/>
  <c r="DG38" i="1" s="1"/>
  <c r="DG55" i="1" s="1"/>
  <c r="DA35" i="1"/>
  <c r="DA38" i="1" s="1"/>
  <c r="DA55" i="1" s="1"/>
  <c r="BK35" i="1"/>
  <c r="BK38" i="1" s="1"/>
  <c r="BK55" i="1" s="1"/>
  <c r="BQ35" i="1"/>
  <c r="BQ38" i="1" s="1"/>
  <c r="BQ55" i="1" s="1"/>
  <c r="DM35" i="1"/>
  <c r="DM38" i="1" s="1"/>
  <c r="DM55" i="1" s="1"/>
  <c r="DC35" i="1"/>
  <c r="DC38" i="1" s="1"/>
  <c r="DC55" i="1" s="1"/>
  <c r="CQ35" i="1"/>
  <c r="CQ38" i="1" s="1"/>
  <c r="CQ55" i="1" s="1"/>
  <c r="DS35" i="1"/>
  <c r="DS38" i="1" s="1"/>
  <c r="DS55" i="1" s="1"/>
  <c r="CZ35" i="1"/>
  <c r="CZ38" i="1"/>
  <c r="CZ55" i="1" s="1"/>
  <c r="DO35" i="1"/>
  <c r="DO38" i="1" s="1"/>
  <c r="DO55" i="1" s="1"/>
  <c r="DD35" i="1"/>
  <c r="DD38" i="1" s="1"/>
  <c r="DD55" i="1" s="1"/>
  <c r="DQ35" i="1"/>
  <c r="DQ38" i="1" s="1"/>
  <c r="DQ55" i="1" s="1"/>
  <c r="BN35" i="1"/>
  <c r="BN38" i="1" s="1"/>
  <c r="BN55" i="1" s="1"/>
  <c r="DT35" i="1"/>
  <c r="DT38" i="1" s="1"/>
  <c r="DT55" i="1" s="1"/>
  <c r="CK35" i="1"/>
  <c r="CK38" i="1" s="1"/>
  <c r="CK55" i="1" s="1"/>
  <c r="DW35" i="1"/>
  <c r="DW38" i="1" s="1"/>
  <c r="DW55" i="1" s="1"/>
  <c r="CW35" i="1"/>
  <c r="CW38" i="1"/>
  <c r="CW55" i="1" s="1"/>
  <c r="CD35" i="1"/>
  <c r="CD38" i="1" s="1"/>
  <c r="CD55" i="1" s="1"/>
  <c r="CI35" i="1"/>
  <c r="CI38" i="1"/>
  <c r="CI55" i="1" s="1"/>
  <c r="CG35" i="1"/>
  <c r="CG38" i="1" s="1"/>
  <c r="CG55" i="1" s="1"/>
  <c r="CR35" i="1"/>
  <c r="CR38" i="1" s="1"/>
  <c r="CR55" i="1" s="1"/>
  <c r="CH35" i="1"/>
  <c r="CH38" i="1"/>
  <c r="CH55" i="1" s="1"/>
  <c r="CP35" i="1"/>
  <c r="CP38" i="1" s="1"/>
  <c r="CP55" i="1" s="1"/>
  <c r="U39" i="17"/>
  <c r="U44" i="17" s="1"/>
  <c r="CE35" i="1"/>
  <c r="CE38" i="1" s="1"/>
  <c r="CE55" i="1" s="1"/>
  <c r="BJ35" i="1"/>
  <c r="BJ38" i="1" s="1"/>
  <c r="BJ55" i="1" s="1"/>
  <c r="BJ56" i="1" s="1"/>
  <c r="CJ35" i="1"/>
  <c r="CJ38" i="1" s="1"/>
  <c r="CJ55" i="1" s="1"/>
  <c r="EA35" i="1"/>
  <c r="EA38" i="1" s="1"/>
  <c r="EA55" i="1" s="1"/>
  <c r="BV35" i="1"/>
  <c r="BV38" i="1" s="1"/>
  <c r="BV55" i="1" s="1"/>
  <c r="CO35" i="1" l="1"/>
  <c r="CO38" i="1" s="1"/>
  <c r="CO55" i="1" s="1"/>
  <c r="BO35" i="1"/>
  <c r="BO38" i="1" s="1"/>
  <c r="BO55" i="1" s="1"/>
  <c r="DE35" i="1"/>
  <c r="DE38" i="1" s="1"/>
  <c r="DE55" i="1" s="1"/>
  <c r="T39" i="17"/>
  <c r="T44" i="17" s="1"/>
  <c r="CC35" i="1"/>
  <c r="CC38" i="1" s="1"/>
  <c r="CC55" i="1" s="1"/>
  <c r="CB35" i="1"/>
  <c r="CB38" i="1" s="1"/>
  <c r="CB55" i="1" s="1"/>
  <c r="BM35" i="1"/>
  <c r="BM38" i="1" s="1"/>
  <c r="BM55" i="1" s="1"/>
  <c r="BS35" i="1"/>
  <c r="BS38" i="1" s="1"/>
  <c r="BS55" i="1" s="1"/>
  <c r="DU35" i="1"/>
  <c r="DU38" i="1" s="1"/>
  <c r="DU55" i="1" s="1"/>
  <c r="CT35" i="1"/>
  <c r="CT38" i="1" s="1"/>
  <c r="CT55" i="1" s="1"/>
  <c r="CL35" i="1"/>
  <c r="CL38" i="1" s="1"/>
  <c r="CL55" i="1" s="1"/>
  <c r="DR35" i="1"/>
  <c r="DR38" i="1" s="1"/>
  <c r="DR55" i="1" s="1"/>
  <c r="BT35" i="1"/>
  <c r="BT38" i="1" s="1"/>
  <c r="BT55" i="1" s="1"/>
  <c r="CS35" i="1"/>
  <c r="CS38" i="1" s="1"/>
  <c r="CS55" i="1" s="1"/>
  <c r="BZ35" i="1"/>
  <c r="BZ38" i="1" s="1"/>
  <c r="BZ55" i="1" s="1"/>
  <c r="DI35" i="1"/>
  <c r="DI38" i="1" s="1"/>
  <c r="DI55" i="1" s="1"/>
  <c r="DV35" i="1"/>
  <c r="DV38" i="1" s="1"/>
  <c r="DV55" i="1" s="1"/>
  <c r="CX35" i="1"/>
  <c r="CX38" i="1" s="1"/>
  <c r="CX55" i="1" s="1"/>
  <c r="DJ35" i="1"/>
  <c r="DJ38" i="1" s="1"/>
  <c r="DJ55" i="1" s="1"/>
  <c r="DH35" i="1"/>
  <c r="DH38" i="1" s="1"/>
  <c r="DH55" i="1" s="1"/>
  <c r="DK35" i="1"/>
  <c r="DK38" i="1" s="1"/>
  <c r="DK55" i="1" s="1"/>
  <c r="BK56" i="1"/>
  <c r="BL35" i="1"/>
  <c r="BL38" i="1" s="1"/>
  <c r="BL55" i="1" s="1"/>
  <c r="CV35" i="1"/>
  <c r="CV38" i="1" s="1"/>
  <c r="CV55" i="1" s="1"/>
  <c r="BP35" i="1"/>
  <c r="BP38" i="1" s="1"/>
  <c r="BP55" i="1" s="1"/>
  <c r="CY35" i="1"/>
  <c r="CY38" i="1" s="1"/>
  <c r="CY55" i="1" s="1"/>
  <c r="CA35" i="1"/>
  <c r="CA38" i="1" s="1"/>
  <c r="CA55" i="1" s="1"/>
  <c r="BU35" i="1"/>
  <c r="BU38" i="1" s="1"/>
  <c r="BU55" i="1" s="1"/>
  <c r="CF35" i="1"/>
  <c r="CF38" i="1" s="1"/>
  <c r="CF55" i="1" s="1"/>
  <c r="BY35" i="1"/>
  <c r="BY38" i="1" s="1"/>
  <c r="BY55" i="1" s="1"/>
  <c r="BW35" i="1"/>
  <c r="BW38" i="1" s="1"/>
  <c r="BW55" i="1" s="1"/>
  <c r="Q39" i="17"/>
  <c r="Q44" i="17" s="1"/>
  <c r="DF35" i="1"/>
  <c r="DF38" i="1" s="1"/>
  <c r="DF55" i="1" s="1"/>
  <c r="DX35" i="1"/>
  <c r="DX38" i="1" s="1"/>
  <c r="DX55" i="1" s="1"/>
  <c r="CN35" i="1"/>
  <c r="CN38" i="1" s="1"/>
  <c r="CN55" i="1" s="1"/>
  <c r="CU35" i="1"/>
  <c r="CU38" i="1" s="1"/>
  <c r="CU55" i="1" s="1"/>
  <c r="R39" i="17"/>
  <c r="R44" i="17" s="1"/>
  <c r="DN35" i="1"/>
  <c r="DN38" i="1" s="1"/>
  <c r="DN55" i="1" s="1"/>
  <c r="DB35" i="1"/>
  <c r="DB38" i="1" s="1"/>
  <c r="DB55" i="1" s="1"/>
  <c r="DY35" i="1"/>
  <c r="DY38" i="1" s="1"/>
  <c r="DY55" i="1" s="1"/>
  <c r="S39" i="17"/>
  <c r="S44" i="17" s="1"/>
  <c r="BX35" i="1"/>
  <c r="BX38" i="1" s="1"/>
  <c r="BX55" i="1" s="1"/>
  <c r="P39" i="17"/>
  <c r="P44" i="17" s="1"/>
  <c r="V39" i="17"/>
  <c r="V44" i="17" s="1"/>
  <c r="BR35" i="1"/>
  <c r="BR38" i="1" s="1"/>
  <c r="BR55" i="1" s="1"/>
  <c r="M66" i="16" l="1"/>
  <c r="M68" i="16" s="1"/>
  <c r="BL56" i="1"/>
  <c r="BM56" i="1" s="1"/>
  <c r="BN56" i="1" s="1"/>
  <c r="BO56" i="1" s="1"/>
  <c r="BP56" i="1" s="1"/>
  <c r="BQ56" i="1" s="1"/>
  <c r="BR56" i="1" s="1"/>
  <c r="BS56" i="1" s="1"/>
  <c r="BT56" i="1" s="1"/>
  <c r="BU56" i="1" s="1"/>
  <c r="BV56" i="1" s="1"/>
  <c r="BW56" i="1" s="1"/>
  <c r="BX56" i="1" s="1"/>
  <c r="BY56" i="1" s="1"/>
  <c r="BZ56" i="1" s="1"/>
  <c r="CA56" i="1" s="1"/>
  <c r="CB56" i="1" s="1"/>
  <c r="CC56" i="1" s="1"/>
  <c r="CD56" i="1" s="1"/>
  <c r="CE56" i="1" s="1"/>
  <c r="CF56" i="1" s="1"/>
  <c r="CG56" i="1" s="1"/>
  <c r="CH56" i="1" s="1"/>
  <c r="CI56" i="1" s="1"/>
  <c r="CJ56" i="1" s="1"/>
  <c r="CK56" i="1" s="1"/>
  <c r="CL56" i="1" s="1"/>
  <c r="CM56" i="1" s="1"/>
  <c r="CN56" i="1" s="1"/>
  <c r="CO56" i="1" s="1"/>
  <c r="CP56" i="1" s="1"/>
  <c r="CQ56" i="1" s="1"/>
  <c r="CR56" i="1" s="1"/>
  <c r="CS56" i="1" s="1"/>
  <c r="CT56" i="1" s="1"/>
  <c r="CU56" i="1" s="1"/>
  <c r="CV56" i="1" s="1"/>
  <c r="CW56" i="1" s="1"/>
  <c r="CX56" i="1" s="1"/>
  <c r="CY56" i="1" s="1"/>
  <c r="CZ56" i="1" s="1"/>
  <c r="DA56" i="1" s="1"/>
  <c r="DB56" i="1" s="1"/>
  <c r="DC56" i="1" s="1"/>
  <c r="DD56" i="1" s="1"/>
  <c r="DE56" i="1" s="1"/>
  <c r="DF56" i="1" s="1"/>
  <c r="DG56" i="1" s="1"/>
  <c r="DH56" i="1" s="1"/>
  <c r="DI56" i="1" s="1"/>
  <c r="DJ56" i="1" s="1"/>
  <c r="DK56" i="1" s="1"/>
  <c r="DL56" i="1" s="1"/>
  <c r="DM56" i="1" s="1"/>
  <c r="DN56" i="1" s="1"/>
  <c r="DO56" i="1" s="1"/>
  <c r="DP56" i="1" s="1"/>
  <c r="DQ56" i="1" s="1"/>
  <c r="DR56" i="1" s="1"/>
  <c r="DS56" i="1" s="1"/>
  <c r="DT56" i="1" s="1"/>
  <c r="DU56" i="1" s="1"/>
  <c r="DV56" i="1" s="1"/>
  <c r="DW56" i="1" s="1"/>
  <c r="DX56" i="1" s="1"/>
  <c r="DY56" i="1" s="1"/>
  <c r="DZ56" i="1" s="1"/>
  <c r="EA56" i="1" s="1"/>
  <c r="R6" i="12" l="1"/>
  <c r="M69" i="16"/>
  <c r="M70" i="16"/>
  <c r="N66" i="16"/>
  <c r="N68" i="16" s="1"/>
  <c r="M72" i="16" l="1"/>
  <c r="M84" i="16" s="1"/>
  <c r="N69" i="16"/>
  <c r="J17" i="11"/>
  <c r="L21" i="11" s="1"/>
  <c r="J21" i="11" s="1"/>
  <c r="O66" i="16"/>
  <c r="O68" i="16" s="1"/>
  <c r="O69" i="16" s="1"/>
  <c r="N70" i="16"/>
  <c r="N72" i="16" l="1"/>
  <c r="M73" i="16"/>
  <c r="N84" i="16"/>
  <c r="M94" i="16" s="1"/>
  <c r="R12" i="12" s="1"/>
  <c r="C47" i="12" s="1"/>
  <c r="E35" i="12" s="1"/>
  <c r="M74" i="16"/>
  <c r="M75" i="16" s="1"/>
  <c r="M76" i="16" s="1"/>
  <c r="P66" i="16"/>
  <c r="P68" i="16" s="1"/>
  <c r="P69" i="16" s="1"/>
  <c r="O70" i="16"/>
  <c r="O72" i="16" s="1"/>
  <c r="O84" i="16" s="1"/>
  <c r="E38" i="12" l="1"/>
  <c r="E37" i="12"/>
  <c r="E36" i="12"/>
  <c r="E47" i="12"/>
  <c r="E39" i="12"/>
  <c r="E40" i="12"/>
  <c r="M142" i="16"/>
  <c r="G120" i="16" s="1"/>
  <c r="J25" i="11" s="1"/>
  <c r="M141" i="16"/>
  <c r="H120" i="16" s="1"/>
  <c r="J24" i="11" s="1"/>
  <c r="M139" i="16"/>
  <c r="G118" i="16" s="1"/>
  <c r="M138" i="16"/>
  <c r="H118" i="16" s="1"/>
  <c r="M95" i="16"/>
  <c r="M96" i="16" s="1"/>
  <c r="M98" i="16" s="1"/>
  <c r="M100" i="16" s="1"/>
  <c r="D81" i="16"/>
  <c r="D79" i="16"/>
  <c r="Q66" i="16"/>
  <c r="Q68" i="16" s="1"/>
  <c r="Q69" i="16" s="1"/>
  <c r="P70" i="16"/>
  <c r="P72" i="16" s="1"/>
  <c r="P84" i="16" s="1"/>
  <c r="D80" i="16" l="1"/>
  <c r="H25" i="11" s="1"/>
  <c r="M120" i="16"/>
  <c r="R7" i="12"/>
  <c r="H24" i="11"/>
  <c r="M135" i="16"/>
  <c r="G114" i="16" s="1"/>
  <c r="M134" i="16"/>
  <c r="H114" i="16" s="1"/>
  <c r="M132" i="16"/>
  <c r="M131" i="16"/>
  <c r="H112" i="16" s="1"/>
  <c r="J27" i="11" s="1"/>
  <c r="M128" i="16"/>
  <c r="H110" i="16" s="1"/>
  <c r="L132" i="16" s="1"/>
  <c r="M129" i="16"/>
  <c r="G110" i="16" s="1"/>
  <c r="K132" i="16" s="1"/>
  <c r="G112" i="16" s="1"/>
  <c r="J28" i="11" s="1"/>
  <c r="D105" i="16"/>
  <c r="H27" i="11" s="1"/>
  <c r="D103" i="16"/>
  <c r="R66" i="16"/>
  <c r="R68" i="16" s="1"/>
  <c r="Q70" i="16"/>
  <c r="Q72" i="16" s="1"/>
  <c r="Q84" i="16" s="1"/>
  <c r="AL75" i="16" l="1"/>
  <c r="AL79" i="16"/>
  <c r="AL77" i="16"/>
  <c r="AL76" i="16"/>
  <c r="AL78" i="16"/>
  <c r="M111" i="16"/>
  <c r="M115" i="16" s="1"/>
  <c r="D104" i="16"/>
  <c r="M122" i="16"/>
  <c r="M119" i="16"/>
  <c r="M118" i="16"/>
  <c r="E111" i="16"/>
  <c r="E112" i="16"/>
  <c r="I112" i="16" s="1"/>
  <c r="R10" i="12"/>
  <c r="M110" i="16"/>
  <c r="M109" i="16"/>
  <c r="S66" i="16"/>
  <c r="S68" i="16" s="1"/>
  <c r="R70" i="16"/>
  <c r="R72" i="16" s="1"/>
  <c r="R84" i="16" s="1"/>
  <c r="E110" i="16" l="1"/>
  <c r="I110" i="16" s="1"/>
  <c r="E114" i="16"/>
  <c r="I114" i="16" s="1"/>
  <c r="E113" i="16"/>
  <c r="F118" i="16"/>
  <c r="J118" i="16" s="1"/>
  <c r="E118" i="16"/>
  <c r="I118" i="16" s="1"/>
  <c r="F119" i="16"/>
  <c r="F120" i="16"/>
  <c r="J120" i="16" s="1"/>
  <c r="E120" i="16"/>
  <c r="I120" i="16" s="1"/>
  <c r="E119" i="16"/>
  <c r="R11" i="12"/>
  <c r="H28" i="11"/>
  <c r="F110" i="16"/>
  <c r="J110" i="16" s="1"/>
  <c r="F114" i="16"/>
  <c r="J114" i="16" s="1"/>
  <c r="F113" i="16"/>
  <c r="F112" i="16"/>
  <c r="J112" i="16" s="1"/>
  <c r="F111" i="16"/>
  <c r="S70" i="16"/>
  <c r="S72" i="16" s="1"/>
  <c r="S84" i="16" s="1"/>
  <c r="T66" i="16"/>
  <c r="T68" i="16" s="1"/>
  <c r="T70" i="16" l="1"/>
  <c r="T72" i="16" s="1"/>
  <c r="T84" i="16" s="1"/>
  <c r="U66" i="16"/>
  <c r="U68" i="16" s="1"/>
  <c r="U70" i="16" l="1"/>
  <c r="U72" i="16" s="1"/>
  <c r="U84" i="16" s="1"/>
  <c r="V66" i="16"/>
  <c r="V68" i="16" s="1"/>
  <c r="X66" i="16" l="1"/>
  <c r="X68" i="16" s="1"/>
  <c r="W66" i="16"/>
  <c r="W68" i="16" s="1"/>
  <c r="V70" i="16"/>
  <c r="V72" i="16" s="1"/>
  <c r="V84" i="16" s="1"/>
  <c r="W70" i="16" l="1"/>
  <c r="W72" i="16" s="1"/>
  <c r="W84" i="16" s="1"/>
  <c r="X70" i="16"/>
  <c r="X72" i="16" s="1"/>
  <c r="X84" i="16" s="1"/>
  <c r="R37" i="1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31140D6-511D-4536-82F1-0D4BEA53A908}" keepAlive="1" name="Query - Sheet1" description="Connection to the 'Sheet1' query in the workbook." type="5" refreshedVersion="0" background="1" saveData="1">
    <dbPr connection="Provider=Microsoft.Mashup.OleDb.1;Data Source=$Workbook$;Location=Sheet1;Extended Properties=&quot;&quot;" command="SELECT * FROM [Sheet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<sst xmlns="http://schemas.openxmlformats.org/spreadsheetml/2006/main" count="2673" uniqueCount="738">
  <si>
    <t>Activity</t>
  </si>
  <si>
    <t>PV Multiplier</t>
  </si>
  <si>
    <t>.</t>
  </si>
  <si>
    <t>Year</t>
  </si>
  <si>
    <t>Month</t>
  </si>
  <si>
    <t>Date</t>
  </si>
  <si>
    <t xml:space="preserve">Category Main </t>
  </si>
  <si>
    <t>Sub Category</t>
  </si>
  <si>
    <t>Income</t>
  </si>
  <si>
    <t>Hotel</t>
  </si>
  <si>
    <t>Office</t>
  </si>
  <si>
    <t>Conference</t>
  </si>
  <si>
    <t xml:space="preserve">Restaurant </t>
  </si>
  <si>
    <t>Fitness</t>
  </si>
  <si>
    <t>Parking</t>
  </si>
  <si>
    <t>Viewing</t>
  </si>
  <si>
    <t>Other Income</t>
  </si>
  <si>
    <t>Total Income</t>
  </si>
  <si>
    <t>Expenses</t>
  </si>
  <si>
    <t>Construction</t>
  </si>
  <si>
    <t>Operating</t>
  </si>
  <si>
    <t>Restaurant</t>
  </si>
  <si>
    <t xml:space="preserve">Other Expenses </t>
  </si>
  <si>
    <t>Total Expenses</t>
  </si>
  <si>
    <t>Debt</t>
  </si>
  <si>
    <t>Payment</t>
  </si>
  <si>
    <t>I/O Loan 1</t>
  </si>
  <si>
    <t xml:space="preserve">Payment </t>
  </si>
  <si>
    <t>I/O Loan 2</t>
  </si>
  <si>
    <t>Am Loan 1</t>
  </si>
  <si>
    <t>Draw Pmt</t>
  </si>
  <si>
    <t>Draw Loan</t>
  </si>
  <si>
    <t>Acquisition Loan</t>
  </si>
  <si>
    <t>Balance</t>
  </si>
  <si>
    <t>Draw Balloon</t>
  </si>
  <si>
    <t>Am Loan Balloon</t>
  </si>
  <si>
    <t>Principal Accumulation</t>
  </si>
  <si>
    <t>Total Payments</t>
  </si>
  <si>
    <t>Income - Expense</t>
  </si>
  <si>
    <t>re</t>
  </si>
  <si>
    <t>Year #</t>
  </si>
  <si>
    <t>Total Acquisition Costs</t>
  </si>
  <si>
    <t>Total Hard Costs</t>
  </si>
  <si>
    <t>Total Soft Costs</t>
  </si>
  <si>
    <t>Total Soft and Hard Construction</t>
  </si>
  <si>
    <t>Debt Service</t>
  </si>
  <si>
    <t xml:space="preserve">in the refi </t>
  </si>
  <si>
    <t>NOI</t>
  </si>
  <si>
    <t>Start Date</t>
  </si>
  <si>
    <t>% of Total Income</t>
  </si>
  <si>
    <t xml:space="preserve">Hotel </t>
  </si>
  <si>
    <t>Repairs &amp; Maintenance</t>
  </si>
  <si>
    <t>General Admin</t>
  </si>
  <si>
    <t>Insurance</t>
  </si>
  <si>
    <t>Marketing</t>
  </si>
  <si>
    <t>Utilities</t>
  </si>
  <si>
    <t>F&amp;B</t>
  </si>
  <si>
    <t>Total Hotel Expenses</t>
  </si>
  <si>
    <t>Property Management</t>
  </si>
  <si>
    <t>Total Office Expenses</t>
  </si>
  <si>
    <t>Total Conference Expenses</t>
  </si>
  <si>
    <t>Restaurants</t>
  </si>
  <si>
    <t>Fancy Dinner with Bar</t>
  </si>
  <si>
    <t>Top Restaurants</t>
  </si>
  <si>
    <t>Lobby Food Places</t>
  </si>
  <si>
    <t>Total Restaurant Expenses</t>
  </si>
  <si>
    <t>Total Fitness Expenses</t>
  </si>
  <si>
    <t>Total Parking Expenses</t>
  </si>
  <si>
    <t>Public Viewing</t>
  </si>
  <si>
    <t>Landscaping</t>
  </si>
  <si>
    <t>Total Public Viewing Expenses</t>
  </si>
  <si>
    <t>General Operating Expenses</t>
  </si>
  <si>
    <t>Other Expense 1</t>
  </si>
  <si>
    <t>Other Expense 2</t>
  </si>
  <si>
    <t>Other Expense 3</t>
  </si>
  <si>
    <t>Total Other Expense</t>
  </si>
  <si>
    <t>Overall Schedule</t>
  </si>
  <si>
    <t>Sources &amp; Uses</t>
  </si>
  <si>
    <t>Total Months</t>
  </si>
  <si>
    <t>Activities</t>
  </si>
  <si>
    <t xml:space="preserve">Years </t>
  </si>
  <si>
    <t>List of Sheets we can have</t>
  </si>
  <si>
    <t>Site Acqusition</t>
  </si>
  <si>
    <t>Inflation Rate</t>
  </si>
  <si>
    <t>LOI</t>
  </si>
  <si>
    <t>Major Assumptions</t>
  </si>
  <si>
    <t>Demolition</t>
  </si>
  <si>
    <t>Uses</t>
  </si>
  <si>
    <t>Summary</t>
  </si>
  <si>
    <t>Acquisition Costs</t>
  </si>
  <si>
    <t>Operating Expense</t>
  </si>
  <si>
    <t>Soft Costs</t>
  </si>
  <si>
    <t>Income Sheet</t>
  </si>
  <si>
    <t>Hard Costs</t>
  </si>
  <si>
    <t>Loans</t>
  </si>
  <si>
    <t>Land Readiness</t>
  </si>
  <si>
    <t>Other Development Costs</t>
  </si>
  <si>
    <t>Building Breakdown</t>
  </si>
  <si>
    <t>Financing Costs</t>
  </si>
  <si>
    <t>Capital Reserves</t>
  </si>
  <si>
    <t>Assumptions</t>
  </si>
  <si>
    <t>Total Uses</t>
  </si>
  <si>
    <t>foundation</t>
  </si>
  <si>
    <t>concrete</t>
  </si>
  <si>
    <t>steel</t>
  </si>
  <si>
    <t>* Ian will merge this into income / expense once it is figured out</t>
  </si>
  <si>
    <t>Sources</t>
  </si>
  <si>
    <t>Equity</t>
  </si>
  <si>
    <t>actual dev start</t>
  </si>
  <si>
    <t>glass</t>
  </si>
  <si>
    <t>Operating Cash Flow</t>
  </si>
  <si>
    <t>conference rooms</t>
  </si>
  <si>
    <t>Total Sources</t>
  </si>
  <si>
    <t xml:space="preserve">Due Date of Construction Loan </t>
  </si>
  <si>
    <t>elevator</t>
  </si>
  <si>
    <t>gym</t>
  </si>
  <si>
    <t>Refinance Date</t>
  </si>
  <si>
    <t>pool</t>
  </si>
  <si>
    <t>restaurant</t>
  </si>
  <si>
    <t>bar fit outs</t>
  </si>
  <si>
    <t>terrace</t>
  </si>
  <si>
    <t>lighting</t>
  </si>
  <si>
    <t>actual dev end</t>
  </si>
  <si>
    <t>Leasing</t>
  </si>
  <si>
    <t>Stabilized</t>
  </si>
  <si>
    <t>Sold - Projections</t>
  </si>
  <si>
    <t>Entire Project Cost</t>
  </si>
  <si>
    <t>Project Cost - Debt Service</t>
  </si>
  <si>
    <t>LTC</t>
  </si>
  <si>
    <t>Total Funding Available</t>
  </si>
  <si>
    <t>Total Debt</t>
  </si>
  <si>
    <t>GP equity - LTC</t>
  </si>
  <si>
    <t>Saudi equity - LTC</t>
  </si>
  <si>
    <t xml:space="preserve">Additional Equity </t>
  </si>
  <si>
    <t>Saudi equity - Adtl.</t>
  </si>
  <si>
    <t>GP Equity - Adtl.</t>
  </si>
  <si>
    <t xml:space="preserve">Total Saudi Equity </t>
  </si>
  <si>
    <t>Total GP equity</t>
  </si>
  <si>
    <t xml:space="preserve">Total Equity </t>
  </si>
  <si>
    <t>DB debt to acq.</t>
  </si>
  <si>
    <t>Santander debt into Dev</t>
  </si>
  <si>
    <t>Proforma Table</t>
  </si>
  <si>
    <t>Principal</t>
  </si>
  <si>
    <t>Interest</t>
  </si>
  <si>
    <t>Amortized Debt</t>
  </si>
  <si>
    <t>I/O DB Loan</t>
  </si>
  <si>
    <t>Interest Only DB</t>
  </si>
  <si>
    <t>Interest Only Santander</t>
  </si>
  <si>
    <t>I/O Santander Loan</t>
  </si>
  <si>
    <t>Loan</t>
  </si>
  <si>
    <t>New Loan - Wrap</t>
  </si>
  <si>
    <t>Rate</t>
  </si>
  <si>
    <t>Months Term</t>
  </si>
  <si>
    <t>Am Years</t>
  </si>
  <si>
    <t>Month Start</t>
  </si>
  <si>
    <t xml:space="preserve">Start Date </t>
  </si>
  <si>
    <t>Term Hold</t>
  </si>
  <si>
    <t>Term Hold Months</t>
  </si>
  <si>
    <t>End Date</t>
  </si>
  <si>
    <t>Loan Period</t>
  </si>
  <si>
    <t xml:space="preserve">Beginning Balance </t>
  </si>
  <si>
    <t>Ending Balance</t>
  </si>
  <si>
    <t>Principal Accum.</t>
  </si>
  <si>
    <t>Year 1</t>
  </si>
  <si>
    <t>Year 2</t>
  </si>
  <si>
    <t>Year 3</t>
  </si>
  <si>
    <t>Year 4</t>
  </si>
  <si>
    <t>Year 5</t>
  </si>
  <si>
    <t>Year 6</t>
  </si>
  <si>
    <t>Year 7</t>
  </si>
  <si>
    <t>Year 8</t>
  </si>
  <si>
    <t>Year 9</t>
  </si>
  <si>
    <t>Year 10</t>
  </si>
  <si>
    <t>Year 11</t>
  </si>
  <si>
    <t>Year 12</t>
  </si>
  <si>
    <t>h</t>
  </si>
  <si>
    <t>Land Acquisition</t>
  </si>
  <si>
    <t>Cost</t>
  </si>
  <si>
    <t>Purchase Price</t>
  </si>
  <si>
    <t>Closing Costs/Stamp Duty Fee</t>
  </si>
  <si>
    <t>Environmental Studies</t>
  </si>
  <si>
    <t>Title Insurance and Fees</t>
  </si>
  <si>
    <t xml:space="preserve">Total Acquisition Costs </t>
  </si>
  <si>
    <t>Total</t>
  </si>
  <si>
    <t>Site Work</t>
  </si>
  <si>
    <t>Land Clearing</t>
  </si>
  <si>
    <t>Foundation Work</t>
  </si>
  <si>
    <t>Structural</t>
  </si>
  <si>
    <t>Concrete</t>
  </si>
  <si>
    <t>Steel Framing</t>
  </si>
  <si>
    <t>Glass</t>
  </si>
  <si>
    <t>Exterior Finishes</t>
  </si>
  <si>
    <t>Roofing</t>
  </si>
  <si>
    <t>Exterior Walls</t>
  </si>
  <si>
    <t>Windows/ Doors</t>
  </si>
  <si>
    <t>Lighting</t>
  </si>
  <si>
    <t>Interior Finishings</t>
  </si>
  <si>
    <t>Walls</t>
  </si>
  <si>
    <t>Flooring</t>
  </si>
  <si>
    <t>Ceilings</t>
  </si>
  <si>
    <t>Doors</t>
  </si>
  <si>
    <t>Paint/ Wallpaper</t>
  </si>
  <si>
    <t>Cabinets/ Counters</t>
  </si>
  <si>
    <t>Mechanical, Electrical, and Plumping</t>
  </si>
  <si>
    <t>HVAC</t>
  </si>
  <si>
    <t>Electrical Wiring/ Fixings</t>
  </si>
  <si>
    <t>Plumbing Systems</t>
  </si>
  <si>
    <t>Fire Protection</t>
  </si>
  <si>
    <t>Elevators</t>
  </si>
  <si>
    <t>Installation</t>
  </si>
  <si>
    <t>Amenities</t>
  </si>
  <si>
    <t>Pool</t>
  </si>
  <si>
    <t>Fitness Center</t>
  </si>
  <si>
    <t>Bar Fit-outs</t>
  </si>
  <si>
    <t>Conference Rooms</t>
  </si>
  <si>
    <t>Landscaped Terrace</t>
  </si>
  <si>
    <t>Contingencies</t>
  </si>
  <si>
    <t>Procurement</t>
  </si>
  <si>
    <t>Total Misc Costs</t>
  </si>
  <si>
    <t>Total Hard Cost</t>
  </si>
  <si>
    <t>Professional Fees</t>
  </si>
  <si>
    <t>Architecture</t>
  </si>
  <si>
    <t>Interior Designs</t>
  </si>
  <si>
    <t>Legal Fees</t>
  </si>
  <si>
    <t>Engineering Consultants</t>
  </si>
  <si>
    <t>GC/ Construction Management Fees</t>
  </si>
  <si>
    <t>Permits and Fees</t>
  </si>
  <si>
    <t>Building Permits/Carbon Offsets/Highways</t>
  </si>
  <si>
    <t>Zoning</t>
  </si>
  <si>
    <t>Community Infrastructure Levy</t>
  </si>
  <si>
    <t>Cycle Hire Contribution</t>
  </si>
  <si>
    <t>Monitoring Costs Contribution</t>
  </si>
  <si>
    <t>Affordable Housing Contribution</t>
  </si>
  <si>
    <t>Skills and Job Brokerage Contribution</t>
  </si>
  <si>
    <t>Security Design and Evaluation Contribution</t>
  </si>
  <si>
    <t>Builders Risk Insurance</t>
  </si>
  <si>
    <t>Liability Insurance</t>
  </si>
  <si>
    <t>Property Insurance</t>
  </si>
  <si>
    <t>Total Soft Cost</t>
  </si>
  <si>
    <t>Total Soft and Hard Construction Costs</t>
  </si>
  <si>
    <t>Total +DS</t>
  </si>
  <si>
    <t>Total DS</t>
  </si>
  <si>
    <t>Equity Used (42%)</t>
  </si>
  <si>
    <t>Debt Used (58%)</t>
  </si>
  <si>
    <t>lowest cash balance</t>
  </si>
  <si>
    <t>Equity/Cash Balance</t>
  </si>
  <si>
    <t>Debt Balance</t>
  </si>
  <si>
    <t>DS Paid - DB</t>
  </si>
  <si>
    <t>DS Paid - SA</t>
  </si>
  <si>
    <t>Revenues</t>
  </si>
  <si>
    <t xml:space="preserve"> </t>
  </si>
  <si>
    <t>Expenses - NNN</t>
  </si>
  <si>
    <t>RE Taxes (due on profit)</t>
  </si>
  <si>
    <t>Office Build Out</t>
  </si>
  <si>
    <t>Number of Floors</t>
  </si>
  <si>
    <t>Hard Cost Per floor</t>
  </si>
  <si>
    <t>Soft Cost Per Floor</t>
  </si>
  <si>
    <t>TI Per Floor</t>
  </si>
  <si>
    <t>Total Cost Per Floor</t>
  </si>
  <si>
    <t>Annual Escalation Rate</t>
  </si>
  <si>
    <t>Move In Day</t>
  </si>
  <si>
    <t>Monthly Escalation</t>
  </si>
  <si>
    <t>Keys</t>
  </si>
  <si>
    <t>Rooms</t>
  </si>
  <si>
    <t>Basic Rooms</t>
  </si>
  <si>
    <t>Deluxe Rooms</t>
  </si>
  <si>
    <t>Suites</t>
  </si>
  <si>
    <t>Food and Beverage</t>
  </si>
  <si>
    <t>Total Hotel Revenue</t>
  </si>
  <si>
    <t>Floors Per</t>
  </si>
  <si>
    <t>Floor</t>
  </si>
  <si>
    <t xml:space="preserve">Move In Day </t>
  </si>
  <si>
    <t>SqM</t>
  </si>
  <si>
    <t>Rent PSM / Mo</t>
  </si>
  <si>
    <t>Tenant 1</t>
  </si>
  <si>
    <t>Tenant 2</t>
  </si>
  <si>
    <t>Tenant 3</t>
  </si>
  <si>
    <t>Tenant 4</t>
  </si>
  <si>
    <t>Tenant 5</t>
  </si>
  <si>
    <t>Tenant 6</t>
  </si>
  <si>
    <t>Tenant 7</t>
  </si>
  <si>
    <t>Tenant 8</t>
  </si>
  <si>
    <t>Tenant 9</t>
  </si>
  <si>
    <t>Tenant 10</t>
  </si>
  <si>
    <t>Tenant 11</t>
  </si>
  <si>
    <t>Tenant 12</t>
  </si>
  <si>
    <t>Tenant 13</t>
  </si>
  <si>
    <t>Tenant 14</t>
  </si>
  <si>
    <t>Tenant 15</t>
  </si>
  <si>
    <t>Tenant 16</t>
  </si>
  <si>
    <t>Tenant 17</t>
  </si>
  <si>
    <t>Tenant 18</t>
  </si>
  <si>
    <t>Tenant 19</t>
  </si>
  <si>
    <t>Tenant 20</t>
  </si>
  <si>
    <t>Tenant 21</t>
  </si>
  <si>
    <t>Tenant 22</t>
  </si>
  <si>
    <t>Tenant 23</t>
  </si>
  <si>
    <t>Tenant 24</t>
  </si>
  <si>
    <t>Tenant 25</t>
  </si>
  <si>
    <t>Tenant 26</t>
  </si>
  <si>
    <t>Tenant 27</t>
  </si>
  <si>
    <t>Tenant 28</t>
  </si>
  <si>
    <t>Tenant 29</t>
  </si>
  <si>
    <t>Tenant 30</t>
  </si>
  <si>
    <t>Tenant 31</t>
  </si>
  <si>
    <t>Tenant 32</t>
  </si>
  <si>
    <t>Tenant 33</t>
  </si>
  <si>
    <t>Tenant 34</t>
  </si>
  <si>
    <t>Tenant 35</t>
  </si>
  <si>
    <t>Tenant 36</t>
  </si>
  <si>
    <t>Tenant 37</t>
  </si>
  <si>
    <t>Tenant 38</t>
  </si>
  <si>
    <t>Tenant 39</t>
  </si>
  <si>
    <t>Tenant 40</t>
  </si>
  <si>
    <t>Tenant 41</t>
  </si>
  <si>
    <t>Total Office Revenue</t>
  </si>
  <si>
    <t>Rent PSM</t>
  </si>
  <si>
    <t>Fractional Office</t>
  </si>
  <si>
    <t>Total Conference Revenue</t>
  </si>
  <si>
    <t>Lobby Food Place 4</t>
  </si>
  <si>
    <t>Lobby Food Place 5</t>
  </si>
  <si>
    <t>Total Restaurant Revenue</t>
  </si>
  <si>
    <t>Gym Tenant</t>
  </si>
  <si>
    <t>Total Fitness Revenue</t>
  </si>
  <si>
    <t>Parking Revenue</t>
  </si>
  <si>
    <t>Lease</t>
  </si>
  <si>
    <t>Mo Lease</t>
  </si>
  <si>
    <t>Total Parking Revenue</t>
  </si>
  <si>
    <t>Viewing Gallery Management</t>
  </si>
  <si>
    <t>Other Viewing</t>
  </si>
  <si>
    <t>Total Public Viewing Revenue</t>
  </si>
  <si>
    <t>Signage</t>
  </si>
  <si>
    <t>Multimedia Displays</t>
  </si>
  <si>
    <t>Vending</t>
  </si>
  <si>
    <t>Total Other Income</t>
  </si>
  <si>
    <t>Total Revenue</t>
  </si>
  <si>
    <t xml:space="preserve">Office </t>
  </si>
  <si>
    <t>check</t>
  </si>
  <si>
    <t>Check</t>
  </si>
  <si>
    <t>Rest</t>
  </si>
  <si>
    <t>Property Information</t>
  </si>
  <si>
    <t>Performing Summary</t>
  </si>
  <si>
    <t>Return Measures</t>
  </si>
  <si>
    <t>Name</t>
  </si>
  <si>
    <t>The Azure Tower</t>
  </si>
  <si>
    <t>TYPE</t>
  </si>
  <si>
    <t>GROSS SQM</t>
  </si>
  <si>
    <t>% OF TOTAL</t>
  </si>
  <si>
    <t>UNITS/KEYS</t>
  </si>
  <si>
    <t>PROJECT</t>
  </si>
  <si>
    <t>Address</t>
  </si>
  <si>
    <t>1 Undershaft</t>
  </si>
  <si>
    <t>Total Development Cost</t>
  </si>
  <si>
    <t>City</t>
  </si>
  <si>
    <t>London, United Kingdom</t>
  </si>
  <si>
    <t>Stabilized YTC</t>
  </si>
  <si>
    <t>Acquisition Price</t>
  </si>
  <si>
    <t>Unlevered IRR</t>
  </si>
  <si>
    <t>Exit Cap</t>
  </si>
  <si>
    <t>Use</t>
  </si>
  <si>
    <t>Amount</t>
  </si>
  <si>
    <t>Percentage</t>
  </si>
  <si>
    <t>Color</t>
  </si>
  <si>
    <t>Development Schedule</t>
  </si>
  <si>
    <t>Total Equity Invested</t>
  </si>
  <si>
    <t>Acquisition</t>
  </si>
  <si>
    <t>Darkest Blue</t>
  </si>
  <si>
    <t xml:space="preserve">Acquisition </t>
  </si>
  <si>
    <t>Levered IRR</t>
  </si>
  <si>
    <t>Other Blue</t>
  </si>
  <si>
    <t>Exit Date</t>
  </si>
  <si>
    <t>Gross Equity Multiple</t>
  </si>
  <si>
    <t>Financing</t>
  </si>
  <si>
    <t>Black</t>
  </si>
  <si>
    <t>Overall Duration</t>
  </si>
  <si>
    <t>60 Months</t>
  </si>
  <si>
    <t>Sale Price</t>
  </si>
  <si>
    <t>Light Blue</t>
  </si>
  <si>
    <t>Bridge Interest</t>
  </si>
  <si>
    <t>Perm. Interest</t>
  </si>
  <si>
    <t>INVESTOR</t>
  </si>
  <si>
    <t>Groundworks Start</t>
  </si>
  <si>
    <t>Total Equity</t>
  </si>
  <si>
    <t>Construction Duration</t>
  </si>
  <si>
    <t>48 Months</t>
  </si>
  <si>
    <t>Hold</t>
  </si>
  <si>
    <t>10 Months</t>
  </si>
  <si>
    <t>Sponsor</t>
  </si>
  <si>
    <t>Investor</t>
  </si>
  <si>
    <t>Hard Construction Costs w/TI</t>
  </si>
  <si>
    <t>Preferred Return</t>
  </si>
  <si>
    <t>Hurdle #1</t>
  </si>
  <si>
    <t>SPONSOR</t>
  </si>
  <si>
    <t>entire proj cost</t>
  </si>
  <si>
    <t>Final Hurdle</t>
  </si>
  <si>
    <t>Equity Multiple</t>
  </si>
  <si>
    <t>Unleveraged IRR</t>
  </si>
  <si>
    <t>Skyview</t>
  </si>
  <si>
    <t>Admin</t>
  </si>
  <si>
    <t>Leveraged IRR</t>
  </si>
  <si>
    <t>SQM</t>
  </si>
  <si>
    <t>Ratio</t>
  </si>
  <si>
    <t>Sources + Uses</t>
  </si>
  <si>
    <t>gbp/SM</t>
  </si>
  <si>
    <t>Rent + Price Assumptions</t>
  </si>
  <si>
    <t>Average</t>
  </si>
  <si>
    <t>Construction Loan</t>
  </si>
  <si>
    <t>Hard Cost</t>
  </si>
  <si>
    <t>Investor Equity</t>
  </si>
  <si>
    <t xml:space="preserve">Soft Cost </t>
  </si>
  <si>
    <t>Sponsor Equity</t>
  </si>
  <si>
    <t>sqm</t>
  </si>
  <si>
    <t>Hard</t>
  </si>
  <si>
    <t>Soft</t>
  </si>
  <si>
    <t>USES</t>
  </si>
  <si>
    <t>Exit Cap Rates</t>
  </si>
  <si>
    <t>Finance</t>
  </si>
  <si>
    <t>Conf</t>
  </si>
  <si>
    <t>average hard</t>
  </si>
  <si>
    <t>average soft</t>
  </si>
  <si>
    <t>Average Total</t>
  </si>
  <si>
    <t>whole $</t>
  </si>
  <si>
    <t>equals</t>
  </si>
  <si>
    <t>hard</t>
  </si>
  <si>
    <t>soft</t>
  </si>
  <si>
    <t>% of NOI</t>
  </si>
  <si>
    <t>effective sale part</t>
  </si>
  <si>
    <t>Asset Cap</t>
  </si>
  <si>
    <t>% of asset</t>
  </si>
  <si>
    <t>$% of asset</t>
  </si>
  <si>
    <t>% of asset Cap</t>
  </si>
  <si>
    <t>New Caps</t>
  </si>
  <si>
    <t>Rest/Retail</t>
  </si>
  <si>
    <t>Overall Cap</t>
  </si>
  <si>
    <t>Bull</t>
  </si>
  <si>
    <t>Base</t>
  </si>
  <si>
    <t>Bear</t>
  </si>
  <si>
    <t>Sensitivities</t>
  </si>
  <si>
    <t>Exit Cap Rate</t>
  </si>
  <si>
    <t>Loan-to-Cost</t>
  </si>
  <si>
    <t>Project Unlevered IRR</t>
  </si>
  <si>
    <t>Project Levered IRR</t>
  </si>
  <si>
    <t xml:space="preserve">Levered Equity Multiple </t>
  </si>
  <si>
    <t>GP Levered IRR</t>
  </si>
  <si>
    <t>LP Levered IRR</t>
  </si>
  <si>
    <t>Total SqM</t>
  </si>
  <si>
    <t>Elevator Need</t>
  </si>
  <si>
    <t>Tenants</t>
  </si>
  <si>
    <t>size (sqm)</t>
  </si>
  <si>
    <t>rate</t>
  </si>
  <si>
    <t>rooms</t>
  </si>
  <si>
    <t>Requirements (Case)</t>
  </si>
  <si>
    <t>Need</t>
  </si>
  <si>
    <t>Have</t>
  </si>
  <si>
    <t>Difference</t>
  </si>
  <si>
    <t>Floor Height</t>
  </si>
  <si>
    <t>Office Floorspace</t>
  </si>
  <si>
    <t>Floor Plan</t>
  </si>
  <si>
    <t>Public Gallery / Education</t>
  </si>
  <si>
    <t>Efficiency Ratio (GLA)</t>
  </si>
  <si>
    <t>SQ Meters</t>
  </si>
  <si>
    <t>Activty</t>
  </si>
  <si>
    <t>Tenant</t>
  </si>
  <si>
    <t>Notes</t>
  </si>
  <si>
    <t># of Rooms</t>
  </si>
  <si>
    <t>Retail / F&amp;B</t>
  </si>
  <si>
    <t>MoL</t>
  </si>
  <si>
    <t>look into museum</t>
  </si>
  <si>
    <t>Public Amenity</t>
  </si>
  <si>
    <t>Public Viewing, sky amenity</t>
  </si>
  <si>
    <t>Public Cycle Hub</t>
  </si>
  <si>
    <t>Lux Dining</t>
  </si>
  <si>
    <t>Fancy Dinner w/ SkyBar</t>
  </si>
  <si>
    <t>Plant / BOH</t>
  </si>
  <si>
    <t>More casual dining/2 options</t>
  </si>
  <si>
    <t>Amans Replik and Asian Fusion</t>
  </si>
  <si>
    <t xml:space="preserve">Total </t>
  </si>
  <si>
    <t>The Pullman Hotel</t>
  </si>
  <si>
    <t>9 suites</t>
  </si>
  <si>
    <t>Pullman</t>
  </si>
  <si>
    <t>19 deluxe rooms</t>
  </si>
  <si>
    <t>25 basic rooms</t>
  </si>
  <si>
    <t>22 basic rooms</t>
  </si>
  <si>
    <t>Hotel, Pullman Pool, skybar, sitting area</t>
  </si>
  <si>
    <t>16 basic rooms</t>
  </si>
  <si>
    <t>Pool on Balcony with firepits</t>
  </si>
  <si>
    <t>hotel lobby, gym, F&amp;B</t>
  </si>
  <si>
    <t>20 basic rooms</t>
  </si>
  <si>
    <t>Per year lease for the viewing gallery</t>
  </si>
  <si>
    <t>Per month lease for the viewing gallery</t>
  </si>
  <si>
    <t>Upscale Gym</t>
  </si>
  <si>
    <t>Office Gym</t>
  </si>
  <si>
    <t>Third Space</t>
  </si>
  <si>
    <t>Flexible Office that comes with conference</t>
  </si>
  <si>
    <t>Fractional Office / Garden</t>
  </si>
  <si>
    <t>Conferencing</t>
  </si>
  <si>
    <t>Reception/management</t>
  </si>
  <si>
    <t xml:space="preserve">Management Floor </t>
  </si>
  <si>
    <t>Office Reception</t>
  </si>
  <si>
    <t>Lobby</t>
  </si>
  <si>
    <t>Lobby for hotel and viewing, 3 food options</t>
  </si>
  <si>
    <t>Food Places</t>
  </si>
  <si>
    <t>Various Casual Restaurants</t>
  </si>
  <si>
    <t>Food places</t>
  </si>
  <si>
    <t>Basement Floors</t>
  </si>
  <si>
    <t>Mechanical</t>
  </si>
  <si>
    <t xml:space="preserve">Parking </t>
  </si>
  <si>
    <t>Public Cycle Hub &amp; Parking</t>
  </si>
  <si>
    <t>Elevator Access:</t>
  </si>
  <si>
    <t>- Hotel Elevators = 2 elevators on Floor 1 accessible to conference floors &amp; 61+</t>
  </si>
  <si>
    <t>- Office Elevators = 4 elevators on floor 1, accessible to office reception, conference floors &amp; 69+</t>
  </si>
  <si>
    <t>- gallery/restaurant elevators = 2 elevators on floor 1, accessible to floors 69+</t>
  </si>
  <si>
    <t>Purchase</t>
  </si>
  <si>
    <t>T-4 Annualized</t>
  </si>
  <si>
    <t>Entry Cap</t>
  </si>
  <si>
    <t>Revenue</t>
  </si>
  <si>
    <t>Growth Rate</t>
  </si>
  <si>
    <t>Rent Growth</t>
  </si>
  <si>
    <t>Vacancy</t>
  </si>
  <si>
    <t>Contract Loss</t>
  </si>
  <si>
    <t>Credit Loss</t>
  </si>
  <si>
    <t>Less:</t>
  </si>
  <si>
    <t>Pullman Mgmt Fee</t>
  </si>
  <si>
    <t>Hotel Potential Gross Income</t>
  </si>
  <si>
    <t xml:space="preserve">Office Potential Gross Income </t>
  </si>
  <si>
    <t xml:space="preserve">Conference Potential Gross Income </t>
  </si>
  <si>
    <t xml:space="preserve">Restaurant Potential Gross Income </t>
  </si>
  <si>
    <t xml:space="preserve">Fitness Potential Gross Income </t>
  </si>
  <si>
    <t xml:space="preserve">Parking Potential Gross Income </t>
  </si>
  <si>
    <t xml:space="preserve">Viewing Potential Gross Income </t>
  </si>
  <si>
    <t xml:space="preserve">Other Income Potential Gross Income </t>
  </si>
  <si>
    <t>Effective Gross Income</t>
  </si>
  <si>
    <t>Triple Net?</t>
  </si>
  <si>
    <t>No</t>
  </si>
  <si>
    <t>Pullman Profit Fee</t>
  </si>
  <si>
    <t>Yes</t>
  </si>
  <si>
    <t>Other Expenses</t>
  </si>
  <si>
    <t>Total Operating Expenses</t>
  </si>
  <si>
    <t xml:space="preserve">Net Operating Income </t>
  </si>
  <si>
    <t>DSCR</t>
  </si>
  <si>
    <t>General Reserve</t>
  </si>
  <si>
    <t>Unlevered Analysis</t>
  </si>
  <si>
    <t>Unlevered Cash Flows</t>
  </si>
  <si>
    <t>Gross Sale Price</t>
  </si>
  <si>
    <t>(Less Cost of Sale)</t>
  </si>
  <si>
    <t>Net Sale Proceeds</t>
  </si>
  <si>
    <t>Total Unlevered Cash Flows</t>
  </si>
  <si>
    <t>Peak Equity</t>
  </si>
  <si>
    <t>Net Profit (Unlevered)</t>
  </si>
  <si>
    <t>Unlevered Equity Multiple</t>
  </si>
  <si>
    <t>Levered Analysis</t>
  </si>
  <si>
    <t>Equity Used - Development</t>
  </si>
  <si>
    <t>Debt Used - Development</t>
  </si>
  <si>
    <t>(not referenced in cash flow calculations)</t>
  </si>
  <si>
    <t>Equity Balance</t>
  </si>
  <si>
    <t>I/O</t>
  </si>
  <si>
    <t>Bridge Debt Service Paid - Deutsche</t>
  </si>
  <si>
    <t>Bridge Debt Service Paid - Santander</t>
  </si>
  <si>
    <t>Senior Debt Service Paid - Deutsche</t>
  </si>
  <si>
    <t>Less Remaining Debt</t>
  </si>
  <si>
    <t>Sales Proceeds after Debt</t>
  </si>
  <si>
    <t>Annual Equity Cash Flows</t>
  </si>
  <si>
    <t>Net Profit (Levered)</t>
  </si>
  <si>
    <t>Levered Equity Multiple</t>
  </si>
  <si>
    <t>Levered Promote Structure</t>
  </si>
  <si>
    <t>IRR</t>
  </si>
  <si>
    <t>Promote</t>
  </si>
  <si>
    <t>GP%</t>
  </si>
  <si>
    <t>LP%</t>
  </si>
  <si>
    <t>LP Profits</t>
  </si>
  <si>
    <t>GP Profits</t>
  </si>
  <si>
    <t>LP IRR</t>
  </si>
  <si>
    <t>GP IRR</t>
  </si>
  <si>
    <t>LP multiple</t>
  </si>
  <si>
    <t>GP Multiple</t>
  </si>
  <si>
    <t>Net Profit (LP)</t>
  </si>
  <si>
    <t>Net Profit (GP)</t>
  </si>
  <si>
    <t>Profits</t>
  </si>
  <si>
    <t>Profit Split Pot</t>
  </si>
  <si>
    <t>Unlevered Promote Structure</t>
  </si>
  <si>
    <t>GP IRR Base</t>
  </si>
  <si>
    <t>LP IRR base</t>
  </si>
  <si>
    <t>GP IRR @ 13% promote</t>
  </si>
  <si>
    <t>LP IRR @ 13% promote</t>
  </si>
  <si>
    <t>GP IRR @ 18% promote</t>
  </si>
  <si>
    <t>LP IRR @ 18% promote</t>
  </si>
  <si>
    <t>2024 CASE COMPETITION</t>
  </si>
  <si>
    <t>1 Undershaft, London</t>
  </si>
  <si>
    <t>Major</t>
  </si>
  <si>
    <r>
      <t xml:space="preserve">Instructions: Please complete the Letter of Intent ("LOI") below by populating each of the applicable blue cells. </t>
    </r>
    <r>
      <rPr>
        <b/>
        <sz val="11"/>
        <color rgb="FFC00000"/>
        <rFont val="Arial"/>
        <family val="2"/>
      </rPr>
      <t>Please do not alter any non-blue cells.</t>
    </r>
  </si>
  <si>
    <t>Development Proposal</t>
  </si>
  <si>
    <t>Major Assumptions Template</t>
  </si>
  <si>
    <t>Team Number</t>
  </si>
  <si>
    <t>10.3FG</t>
  </si>
  <si>
    <t>Site Acquisition</t>
  </si>
  <si>
    <t>Fee Simple: Purchase Price</t>
  </si>
  <si>
    <t>Leasehold: Annual Payment</t>
  </si>
  <si>
    <t>Site Details</t>
  </si>
  <si>
    <t>*Enter 0 if Leasehold</t>
  </si>
  <si>
    <t>*Enter 0 if Fee Simple</t>
  </si>
  <si>
    <t>Lot Size (SF)</t>
  </si>
  <si>
    <t>Construction Loan Amount</t>
  </si>
  <si>
    <t>Permanent Loan Amount</t>
  </si>
  <si>
    <t>Building Footprint at Ground Level (SF)</t>
  </si>
  <si>
    <t>Construction Loan Interest Rate</t>
  </si>
  <si>
    <t>Permanent Loan Interest Rate</t>
  </si>
  <si>
    <t xml:space="preserve">   % of Total Site</t>
  </si>
  <si>
    <t>Stabilized NOI</t>
  </si>
  <si>
    <t>Permanent Loan DSCR</t>
  </si>
  <si>
    <t>Area of Private Outdoor Space (SF)</t>
  </si>
  <si>
    <t>Investment Details and Returns</t>
  </si>
  <si>
    <t>Construction Period (Months)</t>
  </si>
  <si>
    <t>Stabilized Return on Cost</t>
  </si>
  <si>
    <t>Area of Publicly Accessable Outdoor Space (SF)</t>
  </si>
  <si>
    <t>Length of Entire Hold (Months)</t>
  </si>
  <si>
    <t>Unlevered Development Costs</t>
  </si>
  <si>
    <t>Unlevered Project IRR</t>
  </si>
  <si>
    <t>Unlevered GP IRR</t>
  </si>
  <si>
    <t>Building Size and Uses (Combine Data for All Buildings)</t>
  </si>
  <si>
    <t>Unlevered Project Eq. Multiple</t>
  </si>
  <si>
    <t>Unlevered LP IRR</t>
  </si>
  <si>
    <t>Proposed FAR</t>
  </si>
  <si>
    <t>Levered Development Costs</t>
  </si>
  <si>
    <t># of Floors Above Grade</t>
  </si>
  <si>
    <t>Levered Project IRR</t>
  </si>
  <si>
    <t>Levered GP IRR</t>
  </si>
  <si>
    <t>Height Above Grade (Meters)</t>
  </si>
  <si>
    <t>Levered Project Eq. Multiple</t>
  </si>
  <si>
    <t>Levered LP IRR</t>
  </si>
  <si>
    <t># of Floors Below Grade</t>
  </si>
  <si>
    <t>Use Type</t>
  </si>
  <si>
    <t># of Units (Resi. and Park. Only)</t>
  </si>
  <si>
    <t>Efficiency %</t>
  </si>
  <si>
    <t>% of Total (Based on GSF)</t>
  </si>
  <si>
    <t>Office - Market Rate</t>
  </si>
  <si>
    <t>Office - Affordable</t>
  </si>
  <si>
    <t>Multi-Family - Market Rate</t>
  </si>
  <si>
    <t>Multi-Family - Affordable</t>
  </si>
  <si>
    <t>Retail</t>
  </si>
  <si>
    <t>Community</t>
  </si>
  <si>
    <t>Lab</t>
  </si>
  <si>
    <t>Medical</t>
  </si>
  <si>
    <t>Light Industrial</t>
  </si>
  <si>
    <t>&lt;Other Use&gt;</t>
  </si>
  <si>
    <t xml:space="preserve">   Total / Average</t>
  </si>
  <si>
    <t>Development Costs</t>
  </si>
  <si>
    <t>Item</t>
  </si>
  <si>
    <t>Gross SqM</t>
  </si>
  <si>
    <t>Soft Costs / SqM</t>
  </si>
  <si>
    <t>Hard Costs / SqM</t>
  </si>
  <si>
    <t xml:space="preserve">Contingency (% of SC + HC) </t>
  </si>
  <si>
    <t>Total Cost</t>
  </si>
  <si>
    <t>Tenant Improvements / SqM</t>
  </si>
  <si>
    <t>Leasing Commissions / SqM</t>
  </si>
  <si>
    <t>Transaction Related Costs</t>
  </si>
  <si>
    <t>Other Infrastructure Improvements</t>
  </si>
  <si>
    <t>&lt;Other Cost&gt;</t>
  </si>
  <si>
    <t>Tenant Improvements</t>
  </si>
  <si>
    <t>Leasing Commissions</t>
  </si>
  <si>
    <t xml:space="preserve">   Total Unlevered Development Costs</t>
  </si>
  <si>
    <t>Financing Costs (Include All Interest, Points, and Fees for Construction Period Only)</t>
  </si>
  <si>
    <t xml:space="preserve">   Total Levered Development Costs</t>
  </si>
  <si>
    <t>Operations and Exit</t>
  </si>
  <si>
    <t>Net SqM</t>
  </si>
  <si>
    <t>Stabilized Occupancy</t>
  </si>
  <si>
    <t>Average Ann. Rev. / SqM</t>
  </si>
  <si>
    <t>Proj. Rev. Growth</t>
  </si>
  <si>
    <t>Average Ann. Exp. / SqM</t>
  </si>
  <si>
    <t>Projected Exp. Growth</t>
  </si>
  <si>
    <t>Prepared by The CASE Collaborative</t>
  </si>
  <si>
    <t xml:space="preserve">Instructions: Please complete the Letter of Intent ("LOI") below by populating each of the blue text boxes. </t>
  </si>
  <si>
    <t>Letter of Intent Template</t>
  </si>
  <si>
    <t>Development Partner / Sponsor</t>
  </si>
  <si>
    <t>*Enter Team # (Example: Team 123)</t>
  </si>
  <si>
    <t>Land Owner</t>
  </si>
  <si>
    <t>The City of Toronto</t>
  </si>
  <si>
    <t>Property</t>
  </si>
  <si>
    <t>An approximately 1.75-acre site located on New Villiers Street fronting on the Keating Channel.</t>
  </si>
  <si>
    <t>Equity Partner 1</t>
  </si>
  <si>
    <t>Public Investment Fund - Saudi Arabia</t>
  </si>
  <si>
    <t>*Enter Equity Partner 1 (Example: Fake Equity Partners 1)</t>
  </si>
  <si>
    <t>Equity Partner 2</t>
  </si>
  <si>
    <t>N/A</t>
  </si>
  <si>
    <t>*Enter Equity Partner 2 (Example: Fake Equity Partners 2) or "N/A"</t>
  </si>
  <si>
    <t>Project Description</t>
  </si>
  <si>
    <t xml:space="preserve">The Azure Tower is a 73 story Mixed-Use Development at 1 Undershaft Way encompassing Class A office space, Spacious conference centers, an upscale hotel with sweeping views of the city and the River Thames, multiple upscale dining options, and a 72 story high art gallery and skybar. The Azure is a true personification of "Live, Work, Play." The structure sticks out into the London Skyline, providing breathtaking views for all tenants, enhancing cosmopolitan culture, and driving business exposure to the area. The restaurants, bars, gyms, conferences and viewing galleries are all Prestigious, carefully architecturally curated and built sustainably to last. </t>
  </si>
  <si>
    <t>*Enter Brief Project Description (200 Word Limit)</t>
  </si>
  <si>
    <t>Transaction Type</t>
  </si>
  <si>
    <t>Fee Simple</t>
  </si>
  <si>
    <t>*Enter "Fee Simple" for Purchase or "Leasehold" for Ground Lease</t>
  </si>
  <si>
    <t>*Enter Purchase Price or "N/A"</t>
  </si>
  <si>
    <t>Fee Simple: Deposit Structure</t>
  </si>
  <si>
    <t>Upon execution of a mutually agreeable LOI, Sponsor will make an Initial Deposit of amount listed below as "Fee Simple: Deposit Amount" by wire transfer within two (2) business days. All Deposits made under this LOI, plus accrued interest, will be applied to the Sponsor’s required purchase price and/or capital contributions upon the listed below "Closing Date", unless otherwise noted. All Deposits shall be held by CASE Title Insurance and Escrow Company.</t>
  </si>
  <si>
    <t>*Delete Above if Proposing Leasehold</t>
  </si>
  <si>
    <t>Fee Simple: Deposit Amount</t>
  </si>
  <si>
    <t>*Enter Deposit Amount or "N/A"</t>
  </si>
  <si>
    <t>Leasehold: Ground Lease - Annual Rent Payment</t>
  </si>
  <si>
    <t>*Enter Ground Lease Annual Rent Payment - Year 1 or "N/A"</t>
  </si>
  <si>
    <t>Leasehold: Ground Lease - Rent Increases</t>
  </si>
  <si>
    <t>*Enter Ground Lease - Rent Increases (Example: #% / # Years, #% Annual) or "N/A"</t>
  </si>
  <si>
    <t>Leasehold: Ground Lease - Total Term</t>
  </si>
  <si>
    <t>*Enter Ground Lease - Total Term (Example: 99 Years) or "N/A"</t>
  </si>
  <si>
    <t>Closing Structure and Closing Date</t>
  </si>
  <si>
    <t>All parties involved will use their reasonable efforts to enter into a mutually satisfactory Development Agreement within "Closing Period" after acceptance of the terms of this LOI by Waterfront Toronto.</t>
  </si>
  <si>
    <t>Closing Period</t>
  </si>
  <si>
    <t>60 days</t>
  </si>
  <si>
    <t>*Enter Amount of Days (Example: Ninety (90) Days))</t>
  </si>
  <si>
    <t>Joint Venture Structure</t>
  </si>
  <si>
    <t xml:space="preserve">   GP / Sponsor Equity %</t>
  </si>
  <si>
    <t xml:space="preserve">*Enter % of Total Equity Amount (Note: #12  +  #13  =  100%) </t>
  </si>
  <si>
    <t xml:space="preserve">   LP Equity % (Combined LP1, LP2)</t>
  </si>
  <si>
    <t xml:space="preserve">   Hurdle Rate #1</t>
  </si>
  <si>
    <t>*Enter Hurdle #1 or Preferred Return #1 (Example: #%)</t>
  </si>
  <si>
    <t xml:space="preserve">   Promote % After Hurdle #1 Satisfied </t>
  </si>
  <si>
    <t>*Enter % of Respective Cashflow Treated as "Promote" (Example: #%)</t>
  </si>
  <si>
    <t xml:space="preserve">   Hurdle Rate #2</t>
  </si>
  <si>
    <t>*Enter Hurdle #2 or Preferred Return #2 (Example: #%) or "N/A"</t>
  </si>
  <si>
    <t xml:space="preserve">   Promote % After Hurdle #2 Satisfied </t>
  </si>
  <si>
    <t>*Enter % of Respective Cashflow Treated as "Promote" (Example: #%) or "N/A"</t>
  </si>
  <si>
    <t>Additional Terms</t>
  </si>
  <si>
    <t>*Enter Additional Terms (200 Word Limit) or "N/A"</t>
  </si>
  <si>
    <t>Santander Bridge Loan</t>
  </si>
  <si>
    <t>Deutsche Bank Bridge Loan</t>
  </si>
  <si>
    <t>Deutsche Bank Refinanced Senior Debt</t>
  </si>
  <si>
    <t>Height (ft)</t>
  </si>
  <si>
    <t>Description</t>
  </si>
  <si>
    <t>Convene</t>
  </si>
  <si>
    <t>Small Business Tenant</t>
  </si>
  <si>
    <t>Gov. tenant</t>
  </si>
  <si>
    <t>Gov. Tenant</t>
  </si>
  <si>
    <t>Balcony Park, garden view</t>
  </si>
  <si>
    <t>Class A tenant</t>
  </si>
  <si>
    <t>Management Floor</t>
  </si>
  <si>
    <t>Term Months</t>
  </si>
  <si>
    <t>Equity into Dev.</t>
  </si>
  <si>
    <t>Equity into Acq.</t>
  </si>
  <si>
    <t>Land Acq</t>
  </si>
  <si>
    <t>Dev.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</si>
</sst>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3" formatCode="_(* #,##0.00_);_(* \(#,##0.00\);_(* &quot;-&quot;??_);_(@_)"/>
    <numFmt numFmtId="164" formatCode="0.0"/>
    <numFmt numFmtId="165" formatCode="_([$$-409]* #,##0.00_);_([$$-409]* \(#,##0.00\);_([$$-409]* &quot;-&quot;??_);_(@_)"/>
    <numFmt numFmtId="166" formatCode="&quot;$&quot;#,##0.00"/>
    <numFmt numFmtId="167" formatCode="_([$$-409]* #,##0_);_([$$-409]* \(#,##0\);_([$$-409]* &quot;-&quot;??_);_(@_)"/>
    <numFmt numFmtId="168" formatCode="_(* #,##0_);_(* \(#,##0\);_(* &quot;-&quot;??_);_(@_)"/>
    <numFmt numFmtId="169" formatCode="&quot;$&quot;#,##0"/>
    <numFmt numFmtId="170" formatCode="0.0%"/>
    <numFmt numFmtId="171" formatCode="0.00&quot;x&quot;"/>
    <numFmt numFmtId="172" formatCode="[$£-809]#,##0.00;[Red]\-[$£-809]#,##0.00"/>
    <numFmt numFmtId="173" formatCode="[$£-809]#,##0.00"/>
    <numFmt numFmtId="174" formatCode="[$£-809]#,##0"/>
    <numFmt numFmtId="175" formatCode="[$£-809]#,##0;[Red]\-[$£-809]#,##0"/>
    <numFmt numFmtId="176" formatCode="_-[$£-809]* #,##0.00_-;\-[$£-809]* #,##0.00_-;_-[$£-809]* &quot;-&quot;??_-;_-@_-"/>
    <numFmt numFmtId="177" formatCode="_-[$£-809]* #,##0_-;\-[$£-809]* #,##0_-;_-[$£-809]* &quot;-&quot;??_-;_-@_-"/>
    <numFmt numFmtId="178" formatCode="[$£-809]#,##0.0"/>
    <numFmt numFmtId="179" formatCode="0&quot; Floors&quot;"/>
    <numFmt numFmtId="180" formatCode="_-[$£-809]* #,##0.0_-;\-[$£-809]* #,##0.0_-;_-[$£-809]* &quot;-&quot;?_-;_-@_-"/>
    <numFmt numFmtId="181" formatCode="_-[$£-809]* #,##0.000_-;\-[$£-809]* #,##0.000_-;_-[$£-809]* &quot;-&quot;??_-;_-@_-"/>
    <numFmt numFmtId="182" formatCode="#,##0.0"/>
  </numFmts>
  <fonts count="42" x14ac:knownFonts="1">
    <font>
      <sz val="11"/>
      <color theme="1"/>
      <name val="Aptos Narrow"/>
      <family val="2"/>
      <scheme val="minor"/>
    </font>
    <font>
      <sz val="8"/>
      <name val="Aptos Narrow"/>
      <family val="2"/>
      <scheme val="minor"/>
    </font>
    <font>
      <sz val="11"/>
      <color theme="1"/>
      <name val="Aptos Narrow"/>
      <family val="2"/>
      <scheme val="minor"/>
    </font>
    <font>
      <b/>
      <sz val="11"/>
      <color theme="1"/>
      <name val="Aptos Narrow"/>
      <family val="2"/>
      <scheme val="minor"/>
    </font>
    <font>
      <sz val="11"/>
      <color theme="1"/>
      <name val="Arial"/>
      <family val="2"/>
    </font>
    <font>
      <sz val="11"/>
      <color rgb="FF0000FF"/>
      <name val="Arial"/>
      <family val="2"/>
    </font>
    <font>
      <sz val="11"/>
      <name val="Arial"/>
      <family val="2"/>
    </font>
    <font>
      <b/>
      <sz val="11"/>
      <color rgb="FFC00000"/>
      <name val="Arial"/>
      <family val="2"/>
    </font>
    <font>
      <b/>
      <sz val="18"/>
      <color theme="1"/>
      <name val="Arial"/>
      <family val="2"/>
    </font>
    <font>
      <sz val="14"/>
      <color theme="1"/>
      <name val="Arial"/>
      <family val="2"/>
    </font>
    <font>
      <i/>
      <sz val="10"/>
      <color theme="1"/>
      <name val="Arial"/>
      <family val="2"/>
    </font>
    <font>
      <b/>
      <u/>
      <sz val="14"/>
      <color theme="1"/>
      <name val="Arial"/>
      <family val="2"/>
    </font>
    <font>
      <b/>
      <sz val="11"/>
      <color theme="1"/>
      <name val="Arial"/>
      <family val="2"/>
    </font>
    <font>
      <i/>
      <sz val="11"/>
      <color theme="1"/>
      <name val="Arial"/>
      <family val="2"/>
    </font>
    <font>
      <b/>
      <u/>
      <sz val="11"/>
      <color theme="1"/>
      <name val="Arial"/>
      <family val="2"/>
    </font>
    <font>
      <u/>
      <sz val="11"/>
      <color theme="1"/>
      <name val="Arial"/>
      <family val="2"/>
    </font>
    <font>
      <sz val="11"/>
      <color theme="1"/>
      <name val="Palatino Linotype"/>
      <family val="1"/>
    </font>
    <font>
      <u/>
      <sz val="11"/>
      <color theme="1"/>
      <name val="Palatino Linotype"/>
      <family val="1"/>
    </font>
    <font>
      <b/>
      <sz val="11"/>
      <color theme="1"/>
      <name val="Palatino Linotype"/>
      <family val="1"/>
    </font>
    <font>
      <i/>
      <sz val="11"/>
      <color theme="1"/>
      <name val="Palatino Linotype"/>
      <family val="1"/>
    </font>
    <font>
      <i/>
      <sz val="11"/>
      <color rgb="FF0070C0"/>
      <name val="Palatino Linotype"/>
      <family val="1"/>
    </font>
    <font>
      <sz val="11"/>
      <color rgb="FF0070C0"/>
      <name val="Palatino Linotype"/>
      <family val="1"/>
    </font>
    <font>
      <sz val="11"/>
      <color rgb="FFFF0000"/>
      <name val="Palatino Linotype"/>
      <family val="1"/>
    </font>
    <font>
      <b/>
      <u/>
      <sz val="11"/>
      <color theme="1"/>
      <name val="Palatino Linotype"/>
      <family val="1"/>
    </font>
    <font>
      <b/>
      <sz val="16"/>
      <color theme="1"/>
      <name val="Palatino Linotype"/>
      <family val="1"/>
    </font>
    <font>
      <sz val="11"/>
      <color theme="1"/>
      <name val="Arial"/>
      <family val="2"/>
    </font>
    <font>
      <b/>
      <sz val="18"/>
      <color theme="1"/>
      <name val="Arial"/>
      <family val="2"/>
    </font>
    <font>
      <sz val="14"/>
      <color theme="1"/>
      <name val="Arial"/>
      <family val="2"/>
    </font>
    <font>
      <i/>
      <sz val="10"/>
      <color theme="1"/>
      <name val="Arial"/>
      <family val="2"/>
    </font>
    <font>
      <b/>
      <u/>
      <sz val="14"/>
      <color theme="1"/>
      <name val="Arial"/>
      <family val="2"/>
    </font>
    <font>
      <sz val="11"/>
      <color rgb="FF0000FF"/>
      <name val="Arial"/>
      <family val="2"/>
    </font>
    <font>
      <sz val="10"/>
      <color theme="1"/>
      <name val="Arial"/>
      <family val="2"/>
    </font>
    <font>
      <sz val="11"/>
      <color theme="1"/>
      <name val="Microsoft JhengHei"/>
      <family val="2"/>
    </font>
    <font>
      <b/>
      <sz val="14"/>
      <color theme="1"/>
      <name val="Microsoft JhengHei"/>
      <family val="2"/>
    </font>
    <font>
      <sz val="14"/>
      <color theme="1"/>
      <name val="Microsoft JhengHei"/>
      <family val="2"/>
    </font>
    <font>
      <sz val="12"/>
      <color theme="1"/>
      <name val="Microsoft JhengHei"/>
      <family val="2"/>
    </font>
    <font>
      <b/>
      <sz val="11"/>
      <color theme="1"/>
      <name val="Microsoft JhengHei"/>
      <family val="2"/>
    </font>
    <font>
      <b/>
      <sz val="12"/>
      <color theme="1"/>
      <name val="Microsoft JhengHei"/>
      <family val="2"/>
    </font>
    <font>
      <i/>
      <sz val="10"/>
      <color theme="1"/>
      <name val="Microsoft JhengHei"/>
      <family val="2"/>
    </font>
    <font>
      <sz val="12"/>
      <color theme="0"/>
      <name val="Microsoft JhengHei"/>
      <family val="2"/>
    </font>
    <font>
      <sz val="11"/>
      <color theme="0"/>
      <name val="Microsoft JhengHei"/>
      <family val="2"/>
    </font>
    <font>
      <i/>
      <sz val="12"/>
      <color theme="1"/>
      <name val="Microsoft JhengHei"/>
      <family val="2"/>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0"/>
        <bgColor indexed="64"/>
      </patternFill>
    </fill>
    <fill>
      <patternFill patternType="solid">
        <fgColor theme="4"/>
        <bgColor indexed="64"/>
      </patternFill>
    </fill>
    <fill>
      <patternFill patternType="solid">
        <fgColor theme="9"/>
        <bgColor indexed="64"/>
      </patternFill>
    </fill>
  </fills>
  <borders count="41">
    <border>
      <left/>
      <right/>
      <top/>
      <bottom/>
      <diagonal/>
    </border>
    <border>
      <left/>
      <right/>
      <top style="thin">
        <color theme="4"/>
      </top>
      <bottom style="double">
        <color theme="4"/>
      </bottom>
      <diagonal/>
    </border>
    <border>
      <left style="medium">
        <color rgb="FF0070C0"/>
      </left>
      <right style="medium">
        <color rgb="FF0070C0"/>
      </right>
      <top style="medium">
        <color rgb="FF0070C0"/>
      </top>
      <bottom style="medium">
        <color rgb="FF0070C0"/>
      </bottom>
      <diagonal/>
    </border>
    <border>
      <left style="thin">
        <color indexed="64"/>
      </left>
      <right style="thin">
        <color indexed="64"/>
      </right>
      <top style="thin">
        <color indexed="64"/>
      </top>
      <bottom style="thin">
        <color indexed="64"/>
      </bottom>
      <diagonal/>
    </border>
    <border>
      <left style="medium">
        <color rgb="FF0000FF"/>
      </left>
      <right style="medium">
        <color rgb="FF0000FF"/>
      </right>
      <top style="medium">
        <color rgb="FF0000FF"/>
      </top>
      <bottom style="medium">
        <color rgb="FF0000FF"/>
      </bottom>
      <diagonal/>
    </border>
    <border>
      <left style="medium">
        <color rgb="FF0000FF"/>
      </left>
      <right style="medium">
        <color rgb="FF0000FF"/>
      </right>
      <top/>
      <bottom style="medium">
        <color rgb="FF0000FF"/>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rgb="FF0000FF"/>
      </right>
      <top style="medium">
        <color rgb="FF0000FF"/>
      </top>
      <bottom style="medium">
        <color rgb="FF0000FF"/>
      </bottom>
      <diagonal/>
    </border>
    <border>
      <left/>
      <right style="thin">
        <color indexed="64"/>
      </right>
      <top/>
      <bottom style="thin">
        <color indexed="64"/>
      </bottom>
      <diagonal/>
    </border>
    <border>
      <left style="thin">
        <color indexed="64"/>
      </left>
      <right/>
      <top/>
      <bottom style="thin">
        <color indexed="64"/>
      </bottom>
      <diagonal/>
    </border>
    <border>
      <left style="medium">
        <color rgb="FF0000FF"/>
      </left>
      <right/>
      <top style="medium">
        <color rgb="FF0000FF"/>
      </top>
      <bottom style="medium">
        <color rgb="FF0000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rgb="FF0000FF"/>
      </top>
      <bottom style="medium">
        <color rgb="FF0000FF"/>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rgb="FF0000FF"/>
      </left>
      <right style="medium">
        <color rgb="FF0000FF"/>
      </right>
      <top style="medium">
        <color rgb="FF0000FF"/>
      </top>
      <bottom/>
      <diagonal/>
    </border>
    <border>
      <left style="thin">
        <color rgb="FF000000"/>
      </left>
      <right/>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1" applyNumberFormat="0" applyFill="0" applyAlignment="0" applyProtection="0"/>
  </cellStyleXfs>
  <cellXfs count="357">
    <xf numFmtId="0" fontId="0" fillId="0" borderId="0" xfId="0"/>
    <xf numFmtId="0" fontId="4" fillId="6" borderId="0" xfId="0" applyFont="1" applyFill="1" applyAlignment="1">
      <alignment vertical="top"/>
    </xf>
    <xf numFmtId="0" fontId="4" fillId="6" borderId="0" xfId="0" applyFont="1" applyFill="1" applyAlignment="1">
      <alignment horizontal="center" vertical="top"/>
    </xf>
    <xf numFmtId="0" fontId="12" fillId="6" borderId="0" xfId="0" applyFont="1" applyFill="1" applyAlignment="1">
      <alignment horizontal="left" vertical="top"/>
    </xf>
    <xf numFmtId="0" fontId="4" fillId="6" borderId="0" xfId="0" applyFont="1" applyFill="1" applyAlignment="1">
      <alignment horizontal="left" vertical="top"/>
    </xf>
    <xf numFmtId="3" fontId="5" fillId="3" borderId="4" xfId="0" applyNumberFormat="1" applyFont="1" applyFill="1" applyBorder="1" applyAlignment="1">
      <alignment horizontal="right" vertical="top"/>
    </xf>
    <xf numFmtId="0" fontId="4" fillId="6" borderId="0" xfId="0" applyFont="1" applyFill="1" applyAlignment="1">
      <alignment horizontal="right" vertical="top"/>
    </xf>
    <xf numFmtId="166" fontId="5" fillId="3" borderId="4" xfId="0" applyNumberFormat="1" applyFont="1" applyFill="1" applyBorder="1" applyAlignment="1">
      <alignment horizontal="right" vertical="top"/>
    </xf>
    <xf numFmtId="0" fontId="13" fillId="6" borderId="0" xfId="0" applyFont="1" applyFill="1" applyAlignment="1">
      <alignment horizontal="left" vertical="top"/>
    </xf>
    <xf numFmtId="3" fontId="4" fillId="6" borderId="0" xfId="0" applyNumberFormat="1" applyFont="1" applyFill="1" applyAlignment="1">
      <alignment horizontal="right" vertical="top"/>
    </xf>
    <xf numFmtId="0" fontId="12" fillId="6" borderId="0" xfId="0" applyFont="1" applyFill="1" applyAlignment="1">
      <alignment vertical="top"/>
    </xf>
    <xf numFmtId="10" fontId="5" fillId="3" borderId="4" xfId="2" applyNumberFormat="1" applyFont="1" applyFill="1" applyBorder="1" applyAlignment="1">
      <alignment horizontal="right" vertical="top"/>
    </xf>
    <xf numFmtId="170" fontId="4" fillId="6" borderId="0" xfId="2" applyNumberFormat="1" applyFont="1" applyFill="1" applyAlignment="1">
      <alignment horizontal="right" vertical="top"/>
    </xf>
    <xf numFmtId="10" fontId="4" fillId="6" borderId="0" xfId="2" applyNumberFormat="1" applyFont="1" applyFill="1" applyAlignment="1">
      <alignment horizontal="right" vertical="top"/>
    </xf>
    <xf numFmtId="171" fontId="5" fillId="3" borderId="4" xfId="0" applyNumberFormat="1" applyFont="1" applyFill="1" applyBorder="1" applyAlignment="1">
      <alignment horizontal="right" vertical="top"/>
    </xf>
    <xf numFmtId="3" fontId="5" fillId="3" borderId="4" xfId="2" applyNumberFormat="1" applyFont="1" applyFill="1" applyBorder="1" applyAlignment="1">
      <alignment horizontal="right" vertical="top"/>
    </xf>
    <xf numFmtId="0" fontId="5" fillId="3" borderId="4" xfId="0" applyFont="1" applyFill="1" applyBorder="1" applyAlignment="1">
      <alignment horizontal="right" vertical="top"/>
    </xf>
    <xf numFmtId="3" fontId="6" fillId="6" borderId="0" xfId="0" applyNumberFormat="1" applyFont="1" applyFill="1" applyAlignment="1">
      <alignment horizontal="right" vertical="top"/>
    </xf>
    <xf numFmtId="169" fontId="4" fillId="6" borderId="0" xfId="0" applyNumberFormat="1" applyFont="1" applyFill="1" applyAlignment="1">
      <alignment horizontal="right" vertical="top"/>
    </xf>
    <xf numFmtId="0" fontId="14" fillId="6" borderId="3" xfId="0" applyFont="1" applyFill="1" applyBorder="1" applyAlignment="1">
      <alignment horizontal="left" vertical="top"/>
    </xf>
    <xf numFmtId="0" fontId="14" fillId="6" borderId="3" xfId="0" applyFont="1" applyFill="1" applyBorder="1" applyAlignment="1">
      <alignment horizontal="right" vertical="top"/>
    </xf>
    <xf numFmtId="0" fontId="14" fillId="6" borderId="18" xfId="0" applyFont="1" applyFill="1" applyBorder="1" applyAlignment="1">
      <alignment horizontal="right" vertical="top"/>
    </xf>
    <xf numFmtId="0" fontId="15" fillId="6" borderId="0" xfId="0" applyFont="1" applyFill="1" applyAlignment="1">
      <alignment vertical="top"/>
    </xf>
    <xf numFmtId="0" fontId="15" fillId="6" borderId="0" xfId="0" applyFont="1" applyFill="1" applyAlignment="1">
      <alignment horizontal="left" vertical="top"/>
    </xf>
    <xf numFmtId="0" fontId="4" fillId="6" borderId="3" xfId="0" applyFont="1" applyFill="1" applyBorder="1" applyAlignment="1">
      <alignment horizontal="left" vertical="top"/>
    </xf>
    <xf numFmtId="3" fontId="4" fillId="6" borderId="14" xfId="0" applyNumberFormat="1" applyFont="1" applyFill="1" applyBorder="1" applyAlignment="1">
      <alignment horizontal="right" vertical="top"/>
    </xf>
    <xf numFmtId="170" fontId="5" fillId="3" borderId="4" xfId="2" applyNumberFormat="1" applyFont="1" applyFill="1" applyBorder="1" applyAlignment="1">
      <alignment horizontal="right" vertical="top"/>
    </xf>
    <xf numFmtId="3" fontId="4" fillId="6" borderId="6" xfId="0" applyNumberFormat="1" applyFont="1" applyFill="1" applyBorder="1" applyAlignment="1">
      <alignment horizontal="right" vertical="top"/>
    </xf>
    <xf numFmtId="170" fontId="4" fillId="6" borderId="3" xfId="2" applyNumberFormat="1" applyFont="1" applyFill="1" applyBorder="1" applyAlignment="1">
      <alignment horizontal="right" vertical="top"/>
    </xf>
    <xf numFmtId="10" fontId="4" fillId="6" borderId="0" xfId="2" applyNumberFormat="1" applyFont="1" applyFill="1" applyAlignment="1">
      <alignment horizontal="left" vertical="top"/>
    </xf>
    <xf numFmtId="3" fontId="4" fillId="6" borderId="0" xfId="0" applyNumberFormat="1" applyFont="1" applyFill="1" applyAlignment="1">
      <alignment horizontal="left" vertical="top"/>
    </xf>
    <xf numFmtId="3" fontId="4" fillId="6" borderId="19" xfId="0" applyNumberFormat="1" applyFont="1" applyFill="1" applyBorder="1" applyAlignment="1">
      <alignment horizontal="right" vertical="top"/>
    </xf>
    <xf numFmtId="0" fontId="4" fillId="6" borderId="14" xfId="0" applyFont="1" applyFill="1" applyBorder="1" applyAlignment="1">
      <alignment horizontal="left" vertical="top"/>
    </xf>
    <xf numFmtId="3" fontId="5" fillId="3" borderId="13" xfId="0" applyNumberFormat="1" applyFont="1" applyFill="1" applyBorder="1" applyAlignment="1">
      <alignment horizontal="right" vertical="top"/>
    </xf>
    <xf numFmtId="3" fontId="4" fillId="6" borderId="12" xfId="0" applyNumberFormat="1" applyFont="1" applyFill="1" applyBorder="1" applyAlignment="1">
      <alignment horizontal="right" vertical="top"/>
    </xf>
    <xf numFmtId="0" fontId="4" fillId="6" borderId="19" xfId="0" applyFont="1" applyFill="1" applyBorder="1" applyAlignment="1">
      <alignment horizontal="left" vertical="top"/>
    </xf>
    <xf numFmtId="0" fontId="5" fillId="3" borderId="4" xfId="0" applyFont="1" applyFill="1" applyBorder="1" applyAlignment="1">
      <alignment horizontal="left" vertical="top"/>
    </xf>
    <xf numFmtId="3" fontId="4" fillId="6" borderId="9" xfId="0" applyNumberFormat="1" applyFont="1" applyFill="1" applyBorder="1" applyAlignment="1">
      <alignment horizontal="right" vertical="top"/>
    </xf>
    <xf numFmtId="3" fontId="4" fillId="6" borderId="15" xfId="0" applyNumberFormat="1" applyFont="1" applyFill="1" applyBorder="1" applyAlignment="1">
      <alignment horizontal="right" vertical="top"/>
    </xf>
    <xf numFmtId="0" fontId="4" fillId="6" borderId="8" xfId="0" applyFont="1" applyFill="1" applyBorder="1" applyAlignment="1">
      <alignment horizontal="left" vertical="top"/>
    </xf>
    <xf numFmtId="0" fontId="4" fillId="6" borderId="3" xfId="0" applyFont="1" applyFill="1" applyBorder="1" applyAlignment="1">
      <alignment horizontal="right" vertical="top"/>
    </xf>
    <xf numFmtId="3" fontId="4" fillId="6" borderId="8" xfId="0" applyNumberFormat="1" applyFont="1" applyFill="1" applyBorder="1" applyAlignment="1">
      <alignment horizontal="right" vertical="top"/>
    </xf>
    <xf numFmtId="170" fontId="4" fillId="6" borderId="8" xfId="2" applyNumberFormat="1" applyFont="1" applyFill="1" applyBorder="1" applyAlignment="1">
      <alignment horizontal="right" vertical="top"/>
    </xf>
    <xf numFmtId="3" fontId="4" fillId="6" borderId="3" xfId="0" applyNumberFormat="1" applyFont="1" applyFill="1" applyBorder="1" applyAlignment="1">
      <alignment horizontal="right" vertical="top"/>
    </xf>
    <xf numFmtId="166" fontId="4" fillId="6" borderId="0" xfId="0" applyNumberFormat="1" applyFont="1" applyFill="1" applyAlignment="1">
      <alignment horizontal="left" vertical="top"/>
    </xf>
    <xf numFmtId="3" fontId="5" fillId="3" borderId="21" xfId="0" applyNumberFormat="1" applyFont="1" applyFill="1" applyBorder="1" applyAlignment="1">
      <alignment horizontal="right" vertical="top"/>
    </xf>
    <xf numFmtId="10" fontId="5" fillId="3" borderId="21" xfId="2" applyNumberFormat="1" applyFont="1" applyFill="1" applyBorder="1" applyAlignment="1">
      <alignment horizontal="right" vertical="top"/>
    </xf>
    <xf numFmtId="0" fontId="4" fillId="6" borderId="9" xfId="0" applyFont="1" applyFill="1" applyBorder="1" applyAlignment="1">
      <alignment horizontal="left" vertical="top"/>
    </xf>
    <xf numFmtId="0" fontId="14" fillId="6" borderId="20" xfId="0" applyFont="1" applyFill="1" applyBorder="1" applyAlignment="1">
      <alignment horizontal="right" vertical="top"/>
    </xf>
    <xf numFmtId="15" fontId="16" fillId="6" borderId="0" xfId="0" applyNumberFormat="1" applyFont="1" applyFill="1"/>
    <xf numFmtId="0" fontId="16" fillId="6" borderId="0" xfId="0" applyFont="1" applyFill="1"/>
    <xf numFmtId="0" fontId="16" fillId="0" borderId="0" xfId="0" applyFont="1"/>
    <xf numFmtId="0" fontId="17" fillId="6" borderId="0" xfId="0" applyFont="1" applyFill="1" applyAlignment="1">
      <alignment horizontal="center"/>
    </xf>
    <xf numFmtId="1" fontId="16" fillId="6" borderId="0" xfId="0" applyNumberFormat="1" applyFont="1" applyFill="1"/>
    <xf numFmtId="1" fontId="16" fillId="6" borderId="0" xfId="0" applyNumberFormat="1" applyFont="1" applyFill="1" applyAlignment="1">
      <alignment horizontal="center"/>
    </xf>
    <xf numFmtId="1" fontId="16" fillId="0" borderId="0" xfId="0" applyNumberFormat="1" applyFont="1"/>
    <xf numFmtId="15" fontId="16" fillId="0" borderId="0" xfId="0" applyNumberFormat="1" applyFont="1"/>
    <xf numFmtId="0" fontId="18" fillId="6" borderId="0" xfId="0" applyFont="1" applyFill="1"/>
    <xf numFmtId="10" fontId="18" fillId="6" borderId="0" xfId="0" applyNumberFormat="1" applyFont="1" applyFill="1"/>
    <xf numFmtId="174" fontId="16" fillId="6" borderId="0" xfId="0" applyNumberFormat="1" applyFont="1" applyFill="1"/>
    <xf numFmtId="174" fontId="16" fillId="0" borderId="0" xfId="0" applyNumberFormat="1" applyFont="1"/>
    <xf numFmtId="0" fontId="17" fillId="6" borderId="0" xfId="0" applyFont="1" applyFill="1"/>
    <xf numFmtId="9" fontId="16" fillId="6" borderId="0" xfId="0" applyNumberFormat="1" applyFont="1" applyFill="1"/>
    <xf numFmtId="177" fontId="16" fillId="6" borderId="0" xfId="0" applyNumberFormat="1" applyFont="1" applyFill="1"/>
    <xf numFmtId="170" fontId="16" fillId="6" borderId="0" xfId="0" applyNumberFormat="1" applyFont="1" applyFill="1"/>
    <xf numFmtId="0" fontId="16" fillId="6" borderId="0" xfId="0" applyFont="1" applyFill="1" applyAlignment="1">
      <alignment horizontal="right"/>
    </xf>
    <xf numFmtId="0" fontId="16" fillId="2" borderId="23" xfId="0" applyFont="1" applyFill="1" applyBorder="1"/>
    <xf numFmtId="9" fontId="16" fillId="2" borderId="23" xfId="0" applyNumberFormat="1" applyFont="1" applyFill="1" applyBorder="1"/>
    <xf numFmtId="177" fontId="16" fillId="2" borderId="23" xfId="0" applyNumberFormat="1" applyFont="1" applyFill="1" applyBorder="1"/>
    <xf numFmtId="177" fontId="18" fillId="6" borderId="0" xfId="0" applyNumberFormat="1" applyFont="1" applyFill="1"/>
    <xf numFmtId="0" fontId="18" fillId="6" borderId="0" xfId="0" applyFont="1" applyFill="1" applyAlignment="1">
      <alignment horizontal="center"/>
    </xf>
    <xf numFmtId="0" fontId="16" fillId="6" borderId="0" xfId="0" applyFont="1" applyFill="1" applyAlignment="1">
      <alignment horizontal="center"/>
    </xf>
    <xf numFmtId="9" fontId="18" fillId="6" borderId="0" xfId="0" applyNumberFormat="1" applyFont="1" applyFill="1"/>
    <xf numFmtId="9" fontId="19" fillId="6" borderId="0" xfId="0" applyNumberFormat="1" applyFont="1" applyFill="1" applyAlignment="1">
      <alignment horizontal="center"/>
    </xf>
    <xf numFmtId="0" fontId="18" fillId="4" borderId="0" xfId="0" applyFont="1" applyFill="1"/>
    <xf numFmtId="0" fontId="16" fillId="4" borderId="0" xfId="0" applyFont="1" applyFill="1"/>
    <xf numFmtId="9" fontId="16" fillId="4" borderId="0" xfId="0" applyNumberFormat="1" applyFont="1" applyFill="1"/>
    <xf numFmtId="177" fontId="16" fillId="4" borderId="0" xfId="0" applyNumberFormat="1" applyFont="1" applyFill="1"/>
    <xf numFmtId="176" fontId="16" fillId="6" borderId="0" xfId="0" applyNumberFormat="1" applyFont="1" applyFill="1"/>
    <xf numFmtId="0" fontId="18" fillId="6" borderId="23" xfId="0" applyFont="1" applyFill="1" applyBorder="1"/>
    <xf numFmtId="0" fontId="16" fillId="6" borderId="23" xfId="0" applyFont="1" applyFill="1" applyBorder="1"/>
    <xf numFmtId="177" fontId="18" fillId="6" borderId="23" xfId="0" applyNumberFormat="1" applyFont="1" applyFill="1" applyBorder="1"/>
    <xf numFmtId="176" fontId="18" fillId="6" borderId="23" xfId="0" applyNumberFormat="1" applyFont="1" applyFill="1" applyBorder="1"/>
    <xf numFmtId="0" fontId="19" fillId="6" borderId="0" xfId="0" applyFont="1" applyFill="1" applyAlignment="1">
      <alignment horizontal="right"/>
    </xf>
    <xf numFmtId="2" fontId="16" fillId="6" borderId="0" xfId="0" applyNumberFormat="1" applyFont="1" applyFill="1"/>
    <xf numFmtId="10" fontId="16" fillId="6" borderId="0" xfId="0" applyNumberFormat="1" applyFont="1" applyFill="1"/>
    <xf numFmtId="0" fontId="19" fillId="6" borderId="0" xfId="0" applyFont="1" applyFill="1"/>
    <xf numFmtId="0" fontId="20" fillId="6" borderId="29" xfId="0" applyFont="1" applyFill="1" applyBorder="1" applyAlignment="1">
      <alignment horizontal="center"/>
    </xf>
    <xf numFmtId="0" fontId="21" fillId="6" borderId="30" xfId="0" applyFont="1" applyFill="1" applyBorder="1"/>
    <xf numFmtId="176" fontId="21" fillId="6" borderId="30" xfId="0" applyNumberFormat="1" applyFont="1" applyFill="1" applyBorder="1"/>
    <xf numFmtId="177" fontId="21" fillId="6" borderId="30" xfId="0" applyNumberFormat="1" applyFont="1" applyFill="1" applyBorder="1"/>
    <xf numFmtId="176" fontId="21" fillId="6" borderId="31" xfId="0" applyNumberFormat="1" applyFont="1" applyFill="1" applyBorder="1"/>
    <xf numFmtId="177" fontId="16" fillId="0" borderId="0" xfId="0" applyNumberFormat="1" applyFont="1"/>
    <xf numFmtId="177" fontId="17" fillId="6" borderId="0" xfId="0" applyNumberFormat="1" applyFont="1" applyFill="1"/>
    <xf numFmtId="0" fontId="18" fillId="5" borderId="0" xfId="0" applyFont="1" applyFill="1"/>
    <xf numFmtId="0" fontId="16" fillId="5" borderId="0" xfId="0" applyFont="1" applyFill="1"/>
    <xf numFmtId="174" fontId="16" fillId="5" borderId="0" xfId="0" applyNumberFormat="1" applyFont="1" applyFill="1"/>
    <xf numFmtId="0" fontId="18" fillId="0" borderId="1" xfId="3" applyFont="1"/>
    <xf numFmtId="174" fontId="18" fillId="0" borderId="1" xfId="3" applyNumberFormat="1" applyFont="1"/>
    <xf numFmtId="8" fontId="16" fillId="0" borderId="0" xfId="0" applyNumberFormat="1" applyFont="1"/>
    <xf numFmtId="14" fontId="16" fillId="0" borderId="0" xfId="0" applyNumberFormat="1" applyFont="1"/>
    <xf numFmtId="176" fontId="16" fillId="0" borderId="0" xfId="0" applyNumberFormat="1" applyFont="1"/>
    <xf numFmtId="0" fontId="18" fillId="3" borderId="0" xfId="0" applyFont="1" applyFill="1"/>
    <xf numFmtId="0" fontId="16" fillId="3" borderId="0" xfId="0" applyFont="1" applyFill="1"/>
    <xf numFmtId="9" fontId="16" fillId="3" borderId="0" xfId="0" applyNumberFormat="1" applyFont="1" applyFill="1"/>
    <xf numFmtId="170" fontId="16" fillId="0" borderId="0" xfId="2" applyNumberFormat="1" applyFont="1"/>
    <xf numFmtId="9" fontId="16" fillId="0" borderId="0" xfId="0" applyNumberFormat="1" applyFont="1"/>
    <xf numFmtId="9" fontId="16" fillId="0" borderId="0" xfId="2" applyFont="1"/>
    <xf numFmtId="9" fontId="18" fillId="0" borderId="1" xfId="3" applyNumberFormat="1" applyFont="1"/>
    <xf numFmtId="177" fontId="18" fillId="0" borderId="1" xfId="3" applyNumberFormat="1" applyFont="1"/>
    <xf numFmtId="3" fontId="16" fillId="0" borderId="0" xfId="0" applyNumberFormat="1" applyFont="1"/>
    <xf numFmtId="170" fontId="16" fillId="0" borderId="0" xfId="0" applyNumberFormat="1" applyFont="1"/>
    <xf numFmtId="9" fontId="18" fillId="0" borderId="1" xfId="2" applyFont="1" applyBorder="1"/>
    <xf numFmtId="0" fontId="18" fillId="4" borderId="1" xfId="3" applyFont="1" applyFill="1"/>
    <xf numFmtId="177" fontId="18" fillId="4" borderId="1" xfId="3" applyNumberFormat="1" applyFont="1" applyFill="1"/>
    <xf numFmtId="0" fontId="18" fillId="0" borderId="0" xfId="0" applyFont="1"/>
    <xf numFmtId="15" fontId="18" fillId="0" borderId="0" xfId="0" applyNumberFormat="1" applyFont="1"/>
    <xf numFmtId="164" fontId="16" fillId="0" borderId="0" xfId="0" applyNumberFormat="1" applyFont="1"/>
    <xf numFmtId="10" fontId="16" fillId="0" borderId="0" xfId="0" applyNumberFormat="1" applyFont="1"/>
    <xf numFmtId="176" fontId="18" fillId="0" borderId="0" xfId="0" applyNumberFormat="1" applyFont="1"/>
    <xf numFmtId="175" fontId="16" fillId="0" borderId="0" xfId="0" applyNumberFormat="1" applyFont="1"/>
    <xf numFmtId="0" fontId="16" fillId="0" borderId="0" xfId="0" applyFont="1" applyAlignment="1">
      <alignment horizontal="right"/>
    </xf>
    <xf numFmtId="177" fontId="16" fillId="0" borderId="3" xfId="0" applyNumberFormat="1" applyFont="1" applyBorder="1"/>
    <xf numFmtId="175" fontId="16" fillId="0" borderId="3" xfId="0" applyNumberFormat="1" applyFont="1" applyBorder="1"/>
    <xf numFmtId="177" fontId="18" fillId="0" borderId="3" xfId="0" applyNumberFormat="1" applyFont="1" applyBorder="1"/>
    <xf numFmtId="170" fontId="22" fillId="0" borderId="0" xfId="0" applyNumberFormat="1" applyFont="1"/>
    <xf numFmtId="173" fontId="16" fillId="0" borderId="0" xfId="0" applyNumberFormat="1" applyFont="1"/>
    <xf numFmtId="172" fontId="16" fillId="0" borderId="0" xfId="0" applyNumberFormat="1" applyFont="1"/>
    <xf numFmtId="9" fontId="22" fillId="0" borderId="0" xfId="0" applyNumberFormat="1" applyFont="1"/>
    <xf numFmtId="0" fontId="16" fillId="0" borderId="0" xfId="0" applyFont="1" applyAlignment="1">
      <alignment horizontal="center"/>
    </xf>
    <xf numFmtId="6" fontId="19" fillId="0" borderId="0" xfId="0" applyNumberFormat="1" applyFont="1"/>
    <xf numFmtId="167" fontId="18" fillId="0" borderId="1" xfId="3" applyNumberFormat="1" applyFont="1"/>
    <xf numFmtId="15" fontId="18" fillId="0" borderId="1" xfId="3" applyNumberFormat="1" applyFont="1"/>
    <xf numFmtId="0" fontId="18" fillId="0" borderId="1" xfId="3" applyFont="1" applyAlignment="1">
      <alignment horizontal="center"/>
    </xf>
    <xf numFmtId="6" fontId="18" fillId="0" borderId="1" xfId="3" applyNumberFormat="1" applyFont="1"/>
    <xf numFmtId="166" fontId="16" fillId="0" borderId="0" xfId="0" applyNumberFormat="1" applyFont="1"/>
    <xf numFmtId="174" fontId="18" fillId="0" borderId="0" xfId="0" applyNumberFormat="1" applyFont="1"/>
    <xf numFmtId="165" fontId="18" fillId="0" borderId="0" xfId="0" applyNumberFormat="1" applyFont="1"/>
    <xf numFmtId="166" fontId="18" fillId="0" borderId="0" xfId="0" applyNumberFormat="1" applyFont="1"/>
    <xf numFmtId="6" fontId="16" fillId="0" borderId="0" xfId="0" applyNumberFormat="1" applyFont="1"/>
    <xf numFmtId="176" fontId="18" fillId="0" borderId="1" xfId="3" applyNumberFormat="1" applyFont="1"/>
    <xf numFmtId="176" fontId="18" fillId="0" borderId="1" xfId="3" applyNumberFormat="1" applyFont="1" applyAlignment="1">
      <alignment horizontal="center"/>
    </xf>
    <xf numFmtId="175" fontId="18" fillId="0" borderId="1" xfId="3" applyNumberFormat="1" applyFont="1"/>
    <xf numFmtId="174" fontId="18" fillId="4" borderId="0" xfId="0" applyNumberFormat="1" applyFont="1" applyFill="1"/>
    <xf numFmtId="0" fontId="16" fillId="0" borderId="22" xfId="0" applyFont="1" applyBorder="1"/>
    <xf numFmtId="1" fontId="16" fillId="0" borderId="24" xfId="0" applyNumberFormat="1" applyFont="1" applyBorder="1" applyAlignment="1">
      <alignment horizontal="center"/>
    </xf>
    <xf numFmtId="1" fontId="16" fillId="0" borderId="23" xfId="0" applyNumberFormat="1" applyFont="1" applyBorder="1" applyAlignment="1">
      <alignment horizontal="center"/>
    </xf>
    <xf numFmtId="1" fontId="16" fillId="0" borderId="25" xfId="0" applyNumberFormat="1" applyFont="1" applyBorder="1" applyAlignment="1">
      <alignment horizontal="center"/>
    </xf>
    <xf numFmtId="15" fontId="23" fillId="0" borderId="26" xfId="0" applyNumberFormat="1" applyFont="1" applyBorder="1" applyAlignment="1">
      <alignment horizontal="center"/>
    </xf>
    <xf numFmtId="15" fontId="23" fillId="0" borderId="27" xfId="0" applyNumberFormat="1" applyFont="1" applyBorder="1" applyAlignment="1">
      <alignment horizontal="center"/>
    </xf>
    <xf numFmtId="15" fontId="23" fillId="0" borderId="28" xfId="0" applyNumberFormat="1" applyFont="1" applyBorder="1" applyAlignment="1">
      <alignment horizontal="center"/>
    </xf>
    <xf numFmtId="177" fontId="18" fillId="0" borderId="0" xfId="0" applyNumberFormat="1" applyFont="1"/>
    <xf numFmtId="177" fontId="18" fillId="0" borderId="22" xfId="0" applyNumberFormat="1" applyFont="1" applyBorder="1"/>
    <xf numFmtId="177" fontId="24" fillId="0" borderId="0" xfId="0" applyNumberFormat="1" applyFont="1"/>
    <xf numFmtId="177" fontId="16" fillId="0" borderId="22" xfId="0" applyNumberFormat="1" applyFont="1" applyBorder="1"/>
    <xf numFmtId="9" fontId="16" fillId="0" borderId="0" xfId="0" applyNumberFormat="1" applyFont="1" applyAlignment="1">
      <alignment horizontal="left"/>
    </xf>
    <xf numFmtId="0" fontId="22" fillId="0" borderId="0" xfId="0" applyFont="1"/>
    <xf numFmtId="168" fontId="16" fillId="0" borderId="0" xfId="1" applyNumberFormat="1" applyFont="1"/>
    <xf numFmtId="168" fontId="16" fillId="3" borderId="0" xfId="1" applyNumberFormat="1" applyFont="1" applyFill="1"/>
    <xf numFmtId="173" fontId="16" fillId="3" borderId="0" xfId="0" applyNumberFormat="1" applyFont="1" applyFill="1"/>
    <xf numFmtId="174" fontId="16" fillId="3" borderId="0" xfId="0" applyNumberFormat="1" applyFont="1" applyFill="1"/>
    <xf numFmtId="0" fontId="17" fillId="0" borderId="0" xfId="0" applyFont="1" applyAlignment="1">
      <alignment horizontal="center"/>
    </xf>
    <xf numFmtId="0" fontId="16" fillId="0" borderId="0" xfId="0" applyFont="1" applyAlignment="1">
      <alignment horizontal="left"/>
    </xf>
    <xf numFmtId="168" fontId="18" fillId="0" borderId="1" xfId="1" applyNumberFormat="1" applyFont="1" applyBorder="1"/>
    <xf numFmtId="173" fontId="18" fillId="0" borderId="1" xfId="3" applyNumberFormat="1" applyFont="1"/>
    <xf numFmtId="178" fontId="18" fillId="0" borderId="1" xfId="3" applyNumberFormat="1" applyFont="1"/>
    <xf numFmtId="173" fontId="18" fillId="0" borderId="0" xfId="0" applyNumberFormat="1" applyFont="1"/>
    <xf numFmtId="0" fontId="19" fillId="3" borderId="0" xfId="0" applyFont="1" applyFill="1"/>
    <xf numFmtId="173" fontId="22" fillId="0" borderId="0" xfId="0" applyNumberFormat="1" applyFont="1"/>
    <xf numFmtId="168" fontId="16" fillId="0" borderId="0" xfId="1" applyNumberFormat="1" applyFont="1" applyFill="1"/>
    <xf numFmtId="168" fontId="22" fillId="0" borderId="0" xfId="1" applyNumberFormat="1" applyFont="1"/>
    <xf numFmtId="177" fontId="16" fillId="3" borderId="0" xfId="0" applyNumberFormat="1" applyFont="1" applyFill="1"/>
    <xf numFmtId="168" fontId="18" fillId="4" borderId="1" xfId="1" applyNumberFormat="1" applyFont="1" applyFill="1" applyBorder="1"/>
    <xf numFmtId="173" fontId="18" fillId="4" borderId="1" xfId="3" applyNumberFormat="1" applyFont="1" applyFill="1"/>
    <xf numFmtId="174" fontId="18" fillId="4" borderId="1" xfId="3" applyNumberFormat="1" applyFont="1" applyFill="1"/>
    <xf numFmtId="0" fontId="16" fillId="0" borderId="27" xfId="0" applyFont="1" applyBorder="1"/>
    <xf numFmtId="9" fontId="16" fillId="0" borderId="27" xfId="0" applyNumberFormat="1" applyFont="1" applyBorder="1"/>
    <xf numFmtId="0" fontId="16" fillId="0" borderId="24" xfId="0" applyFont="1" applyBorder="1"/>
    <xf numFmtId="176" fontId="16" fillId="0" borderId="25" xfId="0" applyNumberFormat="1" applyFont="1" applyBorder="1"/>
    <xf numFmtId="0" fontId="16" fillId="0" borderId="26" xfId="0" applyFont="1" applyBorder="1" applyAlignment="1">
      <alignment horizontal="right"/>
    </xf>
    <xf numFmtId="176" fontId="16" fillId="0" borderId="28" xfId="0" applyNumberFormat="1" applyFont="1" applyBorder="1"/>
    <xf numFmtId="0" fontId="18" fillId="2" borderId="0" xfId="0" applyFont="1" applyFill="1"/>
    <xf numFmtId="176" fontId="18" fillId="2" borderId="0" xfId="0" applyNumberFormat="1" applyFont="1" applyFill="1"/>
    <xf numFmtId="174" fontId="3" fillId="0" borderId="0" xfId="0" applyNumberFormat="1" applyFont="1"/>
    <xf numFmtId="0" fontId="25" fillId="6" borderId="0" xfId="0" applyFont="1" applyFill="1" applyAlignment="1">
      <alignment vertical="top"/>
    </xf>
    <xf numFmtId="0" fontId="25" fillId="6" borderId="0" xfId="0" applyFont="1" applyFill="1" applyAlignment="1">
      <alignment horizontal="center" vertical="top"/>
    </xf>
    <xf numFmtId="0" fontId="25" fillId="6" borderId="0" xfId="0" applyFont="1" applyFill="1" applyAlignment="1">
      <alignment horizontal="left" vertical="top" wrapText="1"/>
    </xf>
    <xf numFmtId="0" fontId="30" fillId="6" borderId="2" xfId="0" applyFont="1" applyFill="1" applyBorder="1" applyAlignment="1">
      <alignment horizontal="left" vertical="top" wrapText="1"/>
    </xf>
    <xf numFmtId="166" fontId="30" fillId="6" borderId="2" xfId="0" applyNumberFormat="1" applyFont="1" applyFill="1" applyBorder="1" applyAlignment="1">
      <alignment horizontal="left" vertical="top" wrapText="1"/>
    </xf>
    <xf numFmtId="0" fontId="30" fillId="6" borderId="2" xfId="2" applyNumberFormat="1" applyFont="1" applyFill="1" applyBorder="1" applyAlignment="1">
      <alignment horizontal="left" vertical="top" wrapText="1"/>
    </xf>
    <xf numFmtId="9" fontId="30" fillId="6" borderId="2" xfId="2" applyFont="1" applyFill="1" applyBorder="1" applyAlignment="1">
      <alignment horizontal="left" vertical="top" wrapText="1"/>
    </xf>
    <xf numFmtId="0" fontId="31" fillId="6" borderId="0" xfId="0" applyFont="1" applyFill="1" applyAlignment="1">
      <alignment vertical="top"/>
    </xf>
    <xf numFmtId="0" fontId="31" fillId="6" borderId="0" xfId="0" applyFont="1" applyFill="1" applyAlignment="1">
      <alignment horizontal="left" vertical="top" wrapText="1"/>
    </xf>
    <xf numFmtId="9" fontId="16" fillId="6" borderId="0" xfId="0" applyNumberFormat="1" applyFont="1" applyFill="1" applyAlignment="1">
      <alignment horizontal="center"/>
    </xf>
    <xf numFmtId="0" fontId="16" fillId="6" borderId="34" xfId="0" applyFont="1" applyFill="1" applyBorder="1"/>
    <xf numFmtId="9" fontId="16" fillId="6" borderId="0" xfId="0" applyNumberFormat="1" applyFont="1" applyFill="1" applyAlignment="1">
      <alignment horizontal="right"/>
    </xf>
    <xf numFmtId="0" fontId="17" fillId="6" borderId="0" xfId="0" applyFont="1" applyFill="1" applyAlignment="1">
      <alignment horizontal="right"/>
    </xf>
    <xf numFmtId="170" fontId="16" fillId="6" borderId="0" xfId="0" applyNumberFormat="1" applyFont="1" applyFill="1" applyAlignment="1">
      <alignment horizontal="center"/>
    </xf>
    <xf numFmtId="171" fontId="16" fillId="6" borderId="0" xfId="0" applyNumberFormat="1" applyFont="1" applyFill="1"/>
    <xf numFmtId="176" fontId="30" fillId="6" borderId="2" xfId="0" applyNumberFormat="1" applyFont="1" applyFill="1" applyBorder="1" applyAlignment="1">
      <alignment horizontal="left" vertical="top" wrapText="1"/>
    </xf>
    <xf numFmtId="176" fontId="5" fillId="3" borderId="4" xfId="0" applyNumberFormat="1" applyFont="1" applyFill="1" applyBorder="1" applyAlignment="1">
      <alignment horizontal="right" vertical="top"/>
    </xf>
    <xf numFmtId="10" fontId="4" fillId="6" borderId="0" xfId="0" applyNumberFormat="1" applyFont="1" applyFill="1" applyAlignment="1">
      <alignment vertical="top"/>
    </xf>
    <xf numFmtId="3" fontId="30" fillId="3" borderId="4" xfId="0" applyNumberFormat="1" applyFont="1" applyFill="1" applyBorder="1" applyAlignment="1">
      <alignment horizontal="right" vertical="top"/>
    </xf>
    <xf numFmtId="180" fontId="16" fillId="6" borderId="0" xfId="0" applyNumberFormat="1" applyFont="1" applyFill="1"/>
    <xf numFmtId="182" fontId="5" fillId="3" borderId="5" xfId="0" applyNumberFormat="1" applyFont="1" applyFill="1" applyBorder="1" applyAlignment="1">
      <alignment horizontal="right" vertical="top"/>
    </xf>
    <xf numFmtId="10" fontId="5" fillId="3" borderId="4" xfId="0" applyNumberFormat="1" applyFont="1" applyFill="1" applyBorder="1" applyAlignment="1">
      <alignment horizontal="right" vertical="top"/>
    </xf>
    <xf numFmtId="0" fontId="18" fillId="6" borderId="0" xfId="0" applyFont="1" applyFill="1" applyAlignment="1">
      <alignment horizontal="left"/>
    </xf>
    <xf numFmtId="176" fontId="16" fillId="8" borderId="0" xfId="0" applyNumberFormat="1" applyFont="1" applyFill="1"/>
    <xf numFmtId="177" fontId="16" fillId="8" borderId="0" xfId="0" applyNumberFormat="1" applyFont="1" applyFill="1"/>
    <xf numFmtId="176" fontId="0" fillId="0" borderId="0" xfId="0" applyNumberFormat="1"/>
    <xf numFmtId="0" fontId="16" fillId="6" borderId="35" xfId="0" applyFont="1" applyFill="1" applyBorder="1"/>
    <xf numFmtId="9" fontId="19" fillId="6" borderId="36" xfId="0" applyNumberFormat="1" applyFont="1" applyFill="1" applyBorder="1" applyAlignment="1">
      <alignment horizontal="center"/>
    </xf>
    <xf numFmtId="177" fontId="16" fillId="6" borderId="37" xfId="0" applyNumberFormat="1" applyFont="1" applyFill="1" applyBorder="1"/>
    <xf numFmtId="0" fontId="16" fillId="6" borderId="22" xfId="0" applyFont="1" applyFill="1" applyBorder="1"/>
    <xf numFmtId="177" fontId="16" fillId="6" borderId="38" xfId="0" applyNumberFormat="1" applyFont="1" applyFill="1" applyBorder="1"/>
    <xf numFmtId="0" fontId="16" fillId="6" borderId="38" xfId="0" applyFont="1" applyFill="1" applyBorder="1"/>
    <xf numFmtId="0" fontId="18" fillId="6" borderId="22" xfId="0" applyFont="1" applyFill="1" applyBorder="1"/>
    <xf numFmtId="176" fontId="18" fillId="6" borderId="38" xfId="0" applyNumberFormat="1" applyFont="1" applyFill="1" applyBorder="1"/>
    <xf numFmtId="0" fontId="18" fillId="6" borderId="39" xfId="0" applyFont="1" applyFill="1" applyBorder="1"/>
    <xf numFmtId="0" fontId="18" fillId="6" borderId="34" xfId="0" applyFont="1" applyFill="1" applyBorder="1"/>
    <xf numFmtId="177" fontId="18" fillId="6" borderId="40" xfId="0" applyNumberFormat="1" applyFont="1" applyFill="1" applyBorder="1"/>
    <xf numFmtId="0" fontId="32" fillId="0" borderId="0" xfId="0" applyFont="1"/>
    <xf numFmtId="0" fontId="33" fillId="0" borderId="32" xfId="0" applyFont="1" applyBorder="1"/>
    <xf numFmtId="0" fontId="34" fillId="0" borderId="32" xfId="0" applyFont="1" applyBorder="1"/>
    <xf numFmtId="0" fontId="32" fillId="0" borderId="32" xfId="0" applyFont="1" applyBorder="1"/>
    <xf numFmtId="0" fontId="35" fillId="0" borderId="0" xfId="0" applyFont="1"/>
    <xf numFmtId="0" fontId="35" fillId="0" borderId="0" xfId="0" applyFont="1" applyAlignment="1">
      <alignment horizontal="right"/>
    </xf>
    <xf numFmtId="0" fontId="36" fillId="0" borderId="34" xfId="0" applyFont="1" applyBorder="1"/>
    <xf numFmtId="0" fontId="37" fillId="0" borderId="0" xfId="0" applyFont="1"/>
    <xf numFmtId="4" fontId="35" fillId="0" borderId="0" xfId="0" applyNumberFormat="1" applyFont="1"/>
    <xf numFmtId="10" fontId="35" fillId="0" borderId="0" xfId="0" applyNumberFormat="1" applyFont="1"/>
    <xf numFmtId="0" fontId="38" fillId="0" borderId="0" xfId="0" applyFont="1"/>
    <xf numFmtId="176" fontId="32" fillId="0" borderId="0" xfId="0" applyNumberFormat="1" applyFont="1"/>
    <xf numFmtId="176" fontId="32" fillId="0" borderId="0" xfId="0" applyNumberFormat="1" applyFont="1" applyAlignment="1">
      <alignment horizontal="right"/>
    </xf>
    <xf numFmtId="10" fontId="32" fillId="0" borderId="0" xfId="0" applyNumberFormat="1" applyFont="1"/>
    <xf numFmtId="0" fontId="39" fillId="7" borderId="33" xfId="0" applyFont="1" applyFill="1" applyBorder="1"/>
    <xf numFmtId="0" fontId="40" fillId="7" borderId="33" xfId="0" applyFont="1" applyFill="1" applyBorder="1"/>
    <xf numFmtId="177" fontId="39" fillId="7" borderId="33" xfId="0" applyNumberFormat="1" applyFont="1" applyFill="1" applyBorder="1"/>
    <xf numFmtId="0" fontId="40" fillId="6" borderId="0" xfId="0" applyFont="1" applyFill="1"/>
    <xf numFmtId="179" fontId="35" fillId="0" borderId="0" xfId="0" applyNumberFormat="1" applyFont="1"/>
    <xf numFmtId="0" fontId="35" fillId="0" borderId="32" xfId="0" applyFont="1" applyBorder="1"/>
    <xf numFmtId="15" fontId="35" fillId="0" borderId="0" xfId="0" applyNumberFormat="1" applyFont="1"/>
    <xf numFmtId="171" fontId="32" fillId="0" borderId="0" xfId="0" applyNumberFormat="1" applyFont="1"/>
    <xf numFmtId="9" fontId="32" fillId="0" borderId="0" xfId="0" applyNumberFormat="1" applyFont="1"/>
    <xf numFmtId="2" fontId="32" fillId="0" borderId="0" xfId="0" applyNumberFormat="1" applyFont="1"/>
    <xf numFmtId="4" fontId="32" fillId="0" borderId="0" xfId="0" applyNumberFormat="1" applyFont="1"/>
    <xf numFmtId="4" fontId="36" fillId="0" borderId="0" xfId="0" applyNumberFormat="1" applyFont="1"/>
    <xf numFmtId="181" fontId="32" fillId="0" borderId="0" xfId="0" applyNumberFormat="1" applyFont="1"/>
    <xf numFmtId="0" fontId="33" fillId="0" borderId="0" xfId="0" applyFont="1"/>
    <xf numFmtId="0" fontId="34" fillId="0" borderId="0" xfId="0" applyFont="1"/>
    <xf numFmtId="0" fontId="37" fillId="0" borderId="0" xfId="0" applyFont="1" applyAlignment="1">
      <alignment horizontal="center"/>
    </xf>
    <xf numFmtId="176" fontId="35" fillId="0" borderId="0" xfId="0" applyNumberFormat="1" applyFont="1"/>
    <xf numFmtId="176" fontId="36" fillId="0" borderId="1" xfId="3" applyNumberFormat="1" applyFont="1"/>
    <xf numFmtId="0" fontId="41" fillId="0" borderId="0" xfId="0" applyFont="1"/>
    <xf numFmtId="0" fontId="36" fillId="0" borderId="3" xfId="0" applyFont="1" applyBorder="1"/>
    <xf numFmtId="3" fontId="32" fillId="0" borderId="0" xfId="0" applyNumberFormat="1" applyFont="1"/>
    <xf numFmtId="182" fontId="32" fillId="0" borderId="3" xfId="0" applyNumberFormat="1" applyFont="1" applyBorder="1"/>
    <xf numFmtId="9" fontId="36" fillId="0" borderId="3" xfId="0" applyNumberFormat="1" applyFont="1" applyBorder="1"/>
    <xf numFmtId="0" fontId="32" fillId="0" borderId="3" xfId="0" applyFont="1" applyBorder="1"/>
    <xf numFmtId="176" fontId="36" fillId="0" borderId="3" xfId="0" applyNumberFormat="1" applyFont="1" applyBorder="1"/>
    <xf numFmtId="176" fontId="32" fillId="0" borderId="3" xfId="0" applyNumberFormat="1" applyFont="1" applyBorder="1"/>
    <xf numFmtId="177" fontId="32" fillId="0" borderId="0" xfId="0" applyNumberFormat="1" applyFont="1"/>
    <xf numFmtId="182" fontId="32" fillId="0" borderId="0" xfId="0" applyNumberFormat="1" applyFont="1"/>
    <xf numFmtId="8" fontId="32" fillId="0" borderId="0" xfId="0" applyNumberFormat="1" applyFont="1"/>
    <xf numFmtId="0" fontId="35" fillId="0" borderId="32" xfId="0" applyFont="1" applyBorder="1" applyAlignment="1">
      <alignment horizontal="center" vertical="center"/>
    </xf>
    <xf numFmtId="10" fontId="35" fillId="0" borderId="0" xfId="0" applyNumberFormat="1" applyFont="1" applyAlignment="1">
      <alignment horizontal="center" vertical="center"/>
    </xf>
    <xf numFmtId="9" fontId="35" fillId="0" borderId="0" xfId="0" applyNumberFormat="1" applyFont="1" applyAlignment="1">
      <alignment horizontal="center" vertical="center"/>
    </xf>
    <xf numFmtId="0" fontId="36" fillId="0" borderId="0" xfId="0" applyFont="1"/>
    <xf numFmtId="10" fontId="37" fillId="0" borderId="0" xfId="0" applyNumberFormat="1" applyFont="1" applyAlignment="1">
      <alignment horizontal="center" vertical="center"/>
    </xf>
    <xf numFmtId="171" fontId="36" fillId="0" borderId="0" xfId="0" applyNumberFormat="1" applyFont="1" applyAlignment="1">
      <alignment horizontal="center" vertical="center"/>
    </xf>
    <xf numFmtId="9" fontId="32" fillId="0" borderId="0" xfId="0" applyNumberFormat="1" applyFont="1" applyAlignment="1">
      <alignment horizontal="center" vertical="center"/>
    </xf>
    <xf numFmtId="10" fontId="32" fillId="0" borderId="0" xfId="0" applyNumberFormat="1" applyFont="1" applyAlignment="1">
      <alignment horizontal="center" vertical="center"/>
    </xf>
    <xf numFmtId="0" fontId="23" fillId="0" borderId="0" xfId="0" applyFont="1"/>
    <xf numFmtId="0" fontId="17" fillId="0" borderId="0" xfId="0" applyFont="1"/>
    <xf numFmtId="0" fontId="23" fillId="0" borderId="0" xfId="0" applyFont="1" applyAlignment="1">
      <alignment horizontal="center"/>
    </xf>
    <xf numFmtId="164" fontId="18" fillId="6" borderId="0" xfId="0" applyNumberFormat="1" applyFont="1" applyFill="1"/>
    <xf numFmtId="3" fontId="16" fillId="6" borderId="0" xfId="0" applyNumberFormat="1" applyFont="1" applyFill="1"/>
    <xf numFmtId="6" fontId="16" fillId="6" borderId="0" xfId="0" applyNumberFormat="1" applyFont="1" applyFill="1"/>
    <xf numFmtId="0" fontId="23" fillId="6" borderId="0" xfId="0" applyFont="1" applyFill="1" applyAlignment="1">
      <alignment horizontal="center"/>
    </xf>
    <xf numFmtId="1" fontId="23" fillId="6" borderId="0" xfId="0" applyNumberFormat="1" applyFont="1" applyFill="1" applyAlignment="1">
      <alignment horizontal="center"/>
    </xf>
    <xf numFmtId="0" fontId="23" fillId="6" borderId="0" xfId="0" applyFont="1" applyFill="1" applyAlignment="1">
      <alignment horizontal="center" vertical="center"/>
    </xf>
    <xf numFmtId="1" fontId="16" fillId="6" borderId="36" xfId="0" applyNumberFormat="1" applyFont="1" applyFill="1" applyBorder="1"/>
    <xf numFmtId="0" fontId="16" fillId="6" borderId="36" xfId="0" applyFont="1" applyFill="1" applyBorder="1"/>
    <xf numFmtId="9" fontId="16" fillId="6" borderId="36" xfId="0" applyNumberFormat="1" applyFont="1" applyFill="1" applyBorder="1"/>
    <xf numFmtId="3" fontId="16" fillId="6" borderId="36" xfId="0" applyNumberFormat="1" applyFont="1" applyFill="1" applyBorder="1"/>
    <xf numFmtId="0" fontId="16" fillId="6" borderId="37" xfId="0" applyFont="1" applyFill="1" applyBorder="1"/>
    <xf numFmtId="3" fontId="16" fillId="6" borderId="36" xfId="0" applyNumberFormat="1" applyFont="1" applyFill="1" applyBorder="1" applyAlignment="1">
      <alignment horizontal="center" vertical="center"/>
    </xf>
    <xf numFmtId="0" fontId="16" fillId="6" borderId="36" xfId="0" applyFont="1" applyFill="1" applyBorder="1" applyAlignment="1">
      <alignment horizontal="center" wrapText="1"/>
    </xf>
    <xf numFmtId="3" fontId="16" fillId="6" borderId="0" xfId="0" applyNumberFormat="1" applyFont="1" applyFill="1" applyAlignment="1">
      <alignment horizontal="center" vertical="center"/>
    </xf>
    <xf numFmtId="0" fontId="16" fillId="6" borderId="0" xfId="0" applyFont="1" applyFill="1" applyAlignment="1">
      <alignment horizontal="center" wrapText="1"/>
    </xf>
    <xf numFmtId="1" fontId="16" fillId="2" borderId="36" xfId="0" applyNumberFormat="1" applyFont="1" applyFill="1" applyBorder="1"/>
    <xf numFmtId="0" fontId="16" fillId="2" borderId="36" xfId="0" applyFont="1" applyFill="1" applyBorder="1"/>
    <xf numFmtId="3" fontId="16" fillId="2" borderId="36" xfId="0" applyNumberFormat="1" applyFont="1" applyFill="1" applyBorder="1"/>
    <xf numFmtId="0" fontId="16" fillId="2" borderId="37" xfId="0" applyFont="1" applyFill="1" applyBorder="1"/>
    <xf numFmtId="1" fontId="16" fillId="2" borderId="0" xfId="0" applyNumberFormat="1" applyFont="1" applyFill="1"/>
    <xf numFmtId="0" fontId="16" fillId="2" borderId="0" xfId="0" applyFont="1" applyFill="1"/>
    <xf numFmtId="3" fontId="16" fillId="2" borderId="0" xfId="0" applyNumberFormat="1" applyFont="1" applyFill="1"/>
    <xf numFmtId="0" fontId="16" fillId="2" borderId="38" xfId="0" applyFont="1" applyFill="1" applyBorder="1"/>
    <xf numFmtId="1" fontId="16" fillId="2" borderId="34" xfId="0" applyNumberFormat="1" applyFont="1" applyFill="1" applyBorder="1"/>
    <xf numFmtId="0" fontId="16" fillId="2" borderId="34" xfId="0" applyFont="1" applyFill="1" applyBorder="1"/>
    <xf numFmtId="3" fontId="16" fillId="2" borderId="34" xfId="0" applyNumberFormat="1" applyFont="1" applyFill="1" applyBorder="1"/>
    <xf numFmtId="0" fontId="16" fillId="2" borderId="40" xfId="0" applyFont="1" applyFill="1" applyBorder="1"/>
    <xf numFmtId="0" fontId="23" fillId="6" borderId="0" xfId="0" applyFont="1" applyFill="1"/>
    <xf numFmtId="0" fontId="18" fillId="6" borderId="36" xfId="0" applyFont="1" applyFill="1" applyBorder="1"/>
    <xf numFmtId="0" fontId="18" fillId="2" borderId="36" xfId="0" applyFont="1" applyFill="1" applyBorder="1"/>
    <xf numFmtId="0" fontId="18" fillId="2" borderId="34" xfId="0" applyFont="1" applyFill="1" applyBorder="1"/>
    <xf numFmtId="176" fontId="30" fillId="3" borderId="4" xfId="0" applyNumberFormat="1" applyFont="1" applyFill="1" applyBorder="1" applyAlignment="1">
      <alignment horizontal="right" vertical="top"/>
    </xf>
    <xf numFmtId="176" fontId="5" fillId="3" borderId="21" xfId="0" applyNumberFormat="1" applyFont="1" applyFill="1" applyBorder="1" applyAlignment="1">
      <alignment horizontal="right" vertical="top"/>
    </xf>
    <xf numFmtId="176" fontId="4" fillId="6" borderId="15" xfId="0" applyNumberFormat="1" applyFont="1" applyFill="1" applyBorder="1" applyAlignment="1">
      <alignment horizontal="right" vertical="top"/>
    </xf>
    <xf numFmtId="176" fontId="4" fillId="6" borderId="6" xfId="0" applyNumberFormat="1" applyFont="1" applyFill="1" applyBorder="1" applyAlignment="1">
      <alignment horizontal="right" vertical="top"/>
    </xf>
    <xf numFmtId="176" fontId="5" fillId="6" borderId="8" xfId="0" applyNumberFormat="1" applyFont="1" applyFill="1" applyBorder="1" applyAlignment="1">
      <alignment horizontal="right" vertical="top"/>
    </xf>
    <xf numFmtId="176" fontId="5" fillId="6" borderId="18" xfId="0" applyNumberFormat="1" applyFont="1" applyFill="1" applyBorder="1" applyAlignment="1">
      <alignment horizontal="right" vertical="top"/>
    </xf>
    <xf numFmtId="176" fontId="5" fillId="6" borderId="20" xfId="0" applyNumberFormat="1" applyFont="1" applyFill="1" applyBorder="1" applyAlignment="1">
      <alignment horizontal="right" vertical="top"/>
    </xf>
    <xf numFmtId="176" fontId="4" fillId="6" borderId="18" xfId="0" applyNumberFormat="1" applyFont="1" applyFill="1" applyBorder="1" applyAlignment="1">
      <alignment horizontal="right" vertical="top"/>
    </xf>
    <xf numFmtId="176" fontId="4" fillId="6" borderId="11" xfId="0" applyNumberFormat="1" applyFont="1" applyFill="1" applyBorder="1" applyAlignment="1">
      <alignment horizontal="right" vertical="top"/>
    </xf>
    <xf numFmtId="176" fontId="4" fillId="6" borderId="7" xfId="0" applyNumberFormat="1" applyFont="1" applyFill="1" applyBorder="1" applyAlignment="1">
      <alignment horizontal="right" vertical="top"/>
    </xf>
    <xf numFmtId="176" fontId="4" fillId="6" borderId="8" xfId="0" applyNumberFormat="1" applyFont="1" applyFill="1" applyBorder="1" applyAlignment="1">
      <alignment horizontal="right" vertical="top"/>
    </xf>
    <xf numFmtId="176" fontId="4" fillId="6" borderId="3" xfId="0" applyNumberFormat="1" applyFont="1" applyFill="1" applyBorder="1" applyAlignment="1">
      <alignment horizontal="right" vertical="top"/>
    </xf>
    <xf numFmtId="176" fontId="4" fillId="6" borderId="0" xfId="0" applyNumberFormat="1" applyFont="1" applyFill="1" applyAlignment="1">
      <alignment horizontal="left" vertical="top"/>
    </xf>
    <xf numFmtId="0" fontId="4" fillId="6" borderId="14" xfId="0" applyFont="1" applyFill="1" applyBorder="1" applyAlignment="1">
      <alignment horizontal="left" vertical="top"/>
    </xf>
    <xf numFmtId="0" fontId="4" fillId="6" borderId="16" xfId="0" applyFont="1" applyFill="1" applyBorder="1" applyAlignment="1">
      <alignment horizontal="left" vertical="top"/>
    </xf>
    <xf numFmtId="0" fontId="4" fillId="6" borderId="0" xfId="0" applyFont="1" applyFill="1" applyAlignment="1">
      <alignment horizontal="center" vertical="top"/>
    </xf>
    <xf numFmtId="0" fontId="8" fillId="6" borderId="0" xfId="0" applyFont="1" applyFill="1" applyAlignment="1">
      <alignment horizontal="center" vertical="top"/>
    </xf>
    <xf numFmtId="0" fontId="9" fillId="6" borderId="0" xfId="0" applyFont="1" applyFill="1" applyAlignment="1">
      <alignment horizontal="center" vertical="top"/>
    </xf>
    <xf numFmtId="0" fontId="10" fillId="6" borderId="0" xfId="0" applyFont="1" applyFill="1" applyAlignment="1">
      <alignment horizontal="center" vertical="top"/>
    </xf>
    <xf numFmtId="0" fontId="12" fillId="6" borderId="0" xfId="0" applyFont="1" applyFill="1" applyAlignment="1">
      <alignment horizontal="center" vertical="top"/>
    </xf>
    <xf numFmtId="0" fontId="11" fillId="6" borderId="0" xfId="0" applyFont="1" applyFill="1" applyAlignment="1">
      <alignment horizontal="center" vertical="top"/>
    </xf>
    <xf numFmtId="0" fontId="4" fillId="6" borderId="15" xfId="0" applyFont="1" applyFill="1" applyBorder="1" applyAlignment="1">
      <alignment horizontal="left" vertical="top"/>
    </xf>
    <xf numFmtId="0" fontId="4" fillId="6" borderId="6" xfId="0" applyFont="1" applyFill="1" applyBorder="1" applyAlignment="1">
      <alignment horizontal="left" vertical="top"/>
    </xf>
    <xf numFmtId="0" fontId="4" fillId="6" borderId="3" xfId="0" applyFont="1" applyFill="1" applyBorder="1" applyAlignment="1">
      <alignment horizontal="left" vertical="top"/>
    </xf>
    <xf numFmtId="0" fontId="5" fillId="3" borderId="13" xfId="0" applyFont="1" applyFill="1" applyBorder="1" applyAlignment="1">
      <alignment horizontal="left" vertical="top"/>
    </xf>
    <xf numFmtId="0" fontId="5" fillId="3" borderId="17" xfId="0" applyFont="1" applyFill="1" applyBorder="1" applyAlignment="1">
      <alignment horizontal="left" vertical="top"/>
    </xf>
    <xf numFmtId="0" fontId="5" fillId="3" borderId="10" xfId="0" applyFont="1" applyFill="1" applyBorder="1" applyAlignment="1">
      <alignment horizontal="left" vertical="top"/>
    </xf>
    <xf numFmtId="0" fontId="4" fillId="6" borderId="12" xfId="0" applyFont="1" applyFill="1" applyBorder="1" applyAlignment="1">
      <alignment horizontal="left" vertical="top"/>
    </xf>
    <xf numFmtId="0" fontId="4" fillId="6" borderId="9" xfId="0" applyFont="1" applyFill="1" applyBorder="1" applyAlignment="1">
      <alignment horizontal="left" vertical="top"/>
    </xf>
    <xf numFmtId="0" fontId="4" fillId="6" borderId="11" xfId="0" applyFont="1" applyFill="1" applyBorder="1" applyAlignment="1">
      <alignment horizontal="left" vertical="top"/>
    </xf>
    <xf numFmtId="0" fontId="25" fillId="6" borderId="0" xfId="0" applyFont="1" applyFill="1" applyAlignment="1">
      <alignment horizontal="center" vertical="top"/>
    </xf>
    <xf numFmtId="0" fontId="29" fillId="6" borderId="0" xfId="0" applyFont="1" applyFill="1" applyAlignment="1">
      <alignment horizontal="center" vertical="top"/>
    </xf>
    <xf numFmtId="0" fontId="27" fillId="6" borderId="0" xfId="0" applyFont="1" applyFill="1" applyAlignment="1">
      <alignment horizontal="center" vertical="top"/>
    </xf>
    <xf numFmtId="0" fontId="26" fillId="6" borderId="0" xfId="0" applyFont="1" applyFill="1" applyAlignment="1">
      <alignment horizontal="center" vertical="top"/>
    </xf>
    <xf numFmtId="0" fontId="28" fillId="6" borderId="0" xfId="0" applyFont="1" applyFill="1" applyAlignment="1">
      <alignment horizontal="center" vertical="top"/>
    </xf>
    <xf numFmtId="0" fontId="16" fillId="0" borderId="0" xfId="0" applyFont="1" applyAlignment="1">
      <alignment horizontal="left"/>
    </xf>
    <xf numFmtId="0" fontId="18" fillId="6" borderId="35" xfId="0" applyFont="1" applyFill="1" applyBorder="1" applyAlignment="1">
      <alignment horizontal="center" vertical="center"/>
    </xf>
    <xf numFmtId="0" fontId="18" fillId="6" borderId="36" xfId="0" applyFont="1" applyFill="1" applyBorder="1" applyAlignment="1">
      <alignment horizontal="center" vertical="center"/>
    </xf>
    <xf numFmtId="0" fontId="18" fillId="6" borderId="22" xfId="0" applyFont="1" applyFill="1" applyBorder="1" applyAlignment="1">
      <alignment horizontal="center" vertical="center"/>
    </xf>
    <xf numFmtId="0" fontId="18" fillId="6" borderId="0" xfId="0" applyFont="1" applyFill="1" applyAlignment="1">
      <alignment horizontal="center" vertical="center"/>
    </xf>
    <xf numFmtId="0" fontId="23" fillId="6" borderId="0" xfId="0" applyFont="1" applyFill="1" applyAlignment="1">
      <alignment horizontal="center" vertical="center"/>
    </xf>
    <xf numFmtId="0" fontId="16" fillId="6" borderId="36" xfId="0" applyFont="1" applyFill="1" applyBorder="1" applyAlignment="1">
      <alignment horizontal="center" wrapText="1"/>
    </xf>
    <xf numFmtId="0" fontId="16" fillId="6" borderId="0" xfId="0" applyFont="1" applyFill="1" applyAlignment="1">
      <alignment horizontal="center" wrapText="1"/>
    </xf>
    <xf numFmtId="0" fontId="18" fillId="2" borderId="35"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0" xfId="0" applyFont="1" applyFill="1" applyAlignment="1">
      <alignment horizontal="center" vertical="center"/>
    </xf>
    <xf numFmtId="0" fontId="18" fillId="2" borderId="39" xfId="0" applyFont="1" applyFill="1" applyBorder="1" applyAlignment="1">
      <alignment horizontal="center" vertical="center"/>
    </xf>
    <xf numFmtId="0" fontId="18" fillId="2" borderId="34" xfId="0" applyFont="1" applyFill="1" applyBorder="1" applyAlignment="1">
      <alignment horizontal="center" vertical="center"/>
    </xf>
    <xf numFmtId="3" fontId="16" fillId="6" borderId="36" xfId="0" applyNumberFormat="1" applyFont="1" applyFill="1" applyBorder="1" applyAlignment="1">
      <alignment horizontal="right" vertical="center"/>
    </xf>
    <xf numFmtId="3" fontId="16" fillId="6" borderId="0" xfId="0" applyNumberFormat="1" applyFont="1" applyFill="1" applyAlignment="1">
      <alignment horizontal="right" vertical="center"/>
    </xf>
  </cellXfs>
  <cellStyles count="4">
    <cellStyle name="Comma" xfId="1" builtinId="3"/>
    <cellStyle name="Normal" xfId="0" builtinId="0"/>
    <cellStyle name="Percent" xfId="2" builtinId="5"/>
    <cellStyle name="Total" xfId="3" builtinId="25"/>
  </cellStyles>
  <dxfs count="38">
    <dxf>
      <fill>
        <patternFill>
          <bgColor rgb="FF4EA72E"/>
        </patternFill>
      </fill>
    </dxf>
    <dxf>
      <fill>
        <patternFill>
          <bgColor rgb="FF4EA72E"/>
        </patternFill>
      </fill>
    </dxf>
    <dxf>
      <fill>
        <patternFill>
          <bgColor rgb="FF4EA72E"/>
        </patternFill>
      </fill>
    </dxf>
    <dxf>
      <fill>
        <patternFill>
          <bgColor rgb="FF4EA72E"/>
        </patternFill>
      </fill>
    </dxf>
    <dxf>
      <fill>
        <patternFill>
          <bgColor rgb="FF4EA72E"/>
        </patternFill>
      </fill>
    </dxf>
    <dxf>
      <fill>
        <patternFill>
          <bgColor rgb="FF4EA72E"/>
        </patternFill>
      </fill>
    </dxf>
    <dxf>
      <fill>
        <patternFill>
          <bgColor rgb="FF4EA72E"/>
        </patternFill>
      </fill>
    </dxf>
    <dxf>
      <fill>
        <patternFill>
          <bgColor rgb="FF4EA72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Palatino Linotype"/>
        <family val="1"/>
        <scheme val="none"/>
      </font>
      <numFmt numFmtId="175" formatCode="[$£-809]#,##0;[Red]\-[$£-809]#,##0"/>
    </dxf>
    <dxf>
      <font>
        <b val="0"/>
        <i val="0"/>
        <strike val="0"/>
        <condense val="0"/>
        <extend val="0"/>
        <outline val="0"/>
        <shadow val="0"/>
        <u val="none"/>
        <vertAlign val="baseline"/>
        <sz val="11"/>
        <color theme="1"/>
        <name val="Palatino Linotype"/>
        <family val="1"/>
        <scheme val="none"/>
      </font>
      <numFmt numFmtId="175" formatCode="[$£-809]#,##0;[Red]\-[$£-809]#,##0"/>
    </dxf>
    <dxf>
      <font>
        <b val="0"/>
        <i val="0"/>
        <strike val="0"/>
        <condense val="0"/>
        <extend val="0"/>
        <outline val="0"/>
        <shadow val="0"/>
        <u val="none"/>
        <vertAlign val="baseline"/>
        <sz val="11"/>
        <color theme="1"/>
        <name val="Palatino Linotype"/>
        <family val="1"/>
        <scheme val="none"/>
      </font>
      <numFmt numFmtId="175" formatCode="[$£-809]#,##0;[Red]\-[$£-809]#,##0"/>
    </dxf>
    <dxf>
      <font>
        <b val="0"/>
        <i val="0"/>
        <strike val="0"/>
        <condense val="0"/>
        <extend val="0"/>
        <outline val="0"/>
        <shadow val="0"/>
        <u val="none"/>
        <vertAlign val="baseline"/>
        <sz val="11"/>
        <color theme="1"/>
        <name val="Palatino Linotype"/>
        <family val="1"/>
        <scheme val="none"/>
      </font>
      <numFmt numFmtId="175" formatCode="[$£-809]#,##0;[Red]\-[$£-809]#,##0"/>
    </dxf>
    <dxf>
      <font>
        <b val="0"/>
        <i val="0"/>
        <strike val="0"/>
        <condense val="0"/>
        <extend val="0"/>
        <outline val="0"/>
        <shadow val="0"/>
        <u val="none"/>
        <vertAlign val="baseline"/>
        <sz val="11"/>
        <color theme="1"/>
        <name val="Palatino Linotype"/>
        <family val="1"/>
        <scheme val="none"/>
      </font>
      <numFmt numFmtId="175" formatCode="[$£-809]#,##0;[Red]\-[$£-809]#,##0"/>
    </dxf>
    <dxf>
      <font>
        <b val="0"/>
        <i val="0"/>
        <strike val="0"/>
        <condense val="0"/>
        <extend val="0"/>
        <outline val="0"/>
        <shadow val="0"/>
        <u val="none"/>
        <vertAlign val="baseline"/>
        <sz val="11"/>
        <color theme="1"/>
        <name val="Palatino Linotype"/>
        <family val="1"/>
        <scheme val="none"/>
      </font>
      <numFmt numFmtId="175" formatCode="[$£-809]#,##0;[Red]\-[$£-809]#,##0"/>
    </dxf>
    <dxf>
      <font>
        <b val="0"/>
        <i val="0"/>
        <strike val="0"/>
        <condense val="0"/>
        <extend val="0"/>
        <outline val="0"/>
        <shadow val="0"/>
        <u val="none"/>
        <vertAlign val="baseline"/>
        <sz val="11"/>
        <color theme="1"/>
        <name val="Palatino Linotype"/>
        <family val="1"/>
        <scheme val="none"/>
      </font>
    </dxf>
    <dxf>
      <font>
        <b val="0"/>
        <i val="0"/>
        <strike val="0"/>
        <condense val="0"/>
        <extend val="0"/>
        <outline val="0"/>
        <shadow val="0"/>
        <u val="none"/>
        <vertAlign val="baseline"/>
        <sz val="11"/>
        <color theme="1"/>
        <name val="Palatino Linotype"/>
        <family val="1"/>
        <scheme val="none"/>
      </font>
    </dxf>
    <dxf>
      <font>
        <b val="0"/>
        <i val="0"/>
        <strike val="0"/>
        <condense val="0"/>
        <extend val="0"/>
        <outline val="0"/>
        <shadow val="0"/>
        <u val="none"/>
        <vertAlign val="baseline"/>
        <sz val="11"/>
        <color theme="1"/>
        <name val="Palatino Linotype"/>
        <family val="1"/>
        <scheme val="none"/>
      </font>
      <numFmt numFmtId="20" formatCode="d\-mmm\-yy"/>
    </dxf>
    <dxf>
      <font>
        <b val="0"/>
        <i val="0"/>
        <strike val="0"/>
        <condense val="0"/>
        <extend val="0"/>
        <outline val="0"/>
        <shadow val="0"/>
        <u val="none"/>
        <vertAlign val="baseline"/>
        <sz val="11"/>
        <color theme="1"/>
        <name val="Palatino Linotype"/>
        <family val="1"/>
        <scheme val="none"/>
      </font>
    </dxf>
    <dxf>
      <font>
        <b val="0"/>
        <i val="0"/>
        <strike val="0"/>
        <condense val="0"/>
        <extend val="0"/>
        <outline val="0"/>
        <shadow val="0"/>
        <u val="none"/>
        <vertAlign val="baseline"/>
        <sz val="11"/>
        <color theme="1"/>
        <name val="Palatino Linotype"/>
        <family val="1"/>
        <scheme val="none"/>
      </font>
    </dxf>
    <dxf>
      <font>
        <strike val="0"/>
        <outline val="0"/>
        <shadow val="0"/>
        <vertAlign val="baseline"/>
        <sz val="11"/>
        <color theme="1"/>
        <name val="Microsoft JhengHei"/>
        <scheme val="none"/>
      </font>
    </dxf>
    <dxf>
      <font>
        <strike val="0"/>
        <outline val="0"/>
        <shadow val="0"/>
        <vertAlign val="baseline"/>
        <sz val="11"/>
        <color theme="1"/>
        <name val="Microsoft JhengHei"/>
        <scheme val="none"/>
      </font>
      <numFmt numFmtId="14" formatCode="0.00%"/>
    </dxf>
    <dxf>
      <font>
        <strike val="0"/>
        <outline val="0"/>
        <shadow val="0"/>
        <vertAlign val="baseline"/>
        <sz val="11"/>
        <color theme="1"/>
        <name val="Microsoft JhengHei"/>
        <scheme val="none"/>
      </font>
      <numFmt numFmtId="176" formatCode="_-[$£-809]* #,##0.00_-;\-[$£-809]* #,##0.00_-;_-[$£-809]* &quot;-&quot;??_-;_-@_-"/>
    </dxf>
    <dxf>
      <font>
        <strike val="0"/>
        <outline val="0"/>
        <shadow val="0"/>
        <vertAlign val="baseline"/>
        <sz val="11"/>
        <color theme="1"/>
        <name val="Microsoft JhengHei"/>
        <scheme val="none"/>
      </font>
    </dxf>
    <dxf>
      <font>
        <strike val="0"/>
        <outline val="0"/>
        <shadow val="0"/>
        <vertAlign val="baseline"/>
        <sz val="11"/>
        <color theme="1"/>
        <name val="Microsoft JhengHei"/>
        <scheme val="none"/>
      </font>
    </dxf>
    <dxf>
      <font>
        <strike val="0"/>
        <outline val="0"/>
        <shadow val="0"/>
        <vertAlign val="baseline"/>
        <sz val="11"/>
        <color theme="1"/>
        <name val="Microsoft JhengHe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3096184</xdr:colOff>
      <xdr:row>0</xdr:row>
      <xdr:rowOff>93839</xdr:rowOff>
    </xdr:from>
    <xdr:to>
      <xdr:col>4</xdr:col>
      <xdr:colOff>704850</xdr:colOff>
      <xdr:row>3</xdr:row>
      <xdr:rowOff>135598</xdr:rowOff>
    </xdr:to>
    <xdr:pic>
      <xdr:nvPicPr>
        <xdr:cNvPr id="10" name="Picture 1">
          <a:extLst>
            <a:ext uri="{FF2B5EF4-FFF2-40B4-BE49-F238E27FC236}">
              <a16:creationId xmlns:a16="http://schemas.microsoft.com/office/drawing/2014/main" id="{9E8CEF3A-EEEB-429C-B687-16FFA7B19C5E}"/>
            </a:ext>
          </a:extLst>
        </xdr:cNvPr>
        <xdr:cNvPicPr>
          <a:picLocks noChangeAspect="1"/>
        </xdr:cNvPicPr>
      </xdr:nvPicPr>
      <xdr:blipFill>
        <a:blip xmlns:r="http://schemas.openxmlformats.org/officeDocument/2006/relationships" r:embed="rId1"/>
        <a:stretch>
          <a:fillRect/>
        </a:stretch>
      </xdr:blipFill>
      <xdr:spPr>
        <a:xfrm>
          <a:off x="3858184" y="93839"/>
          <a:ext cx="2952191" cy="746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286312</xdr:colOff>
      <xdr:row>0</xdr:row>
      <xdr:rowOff>57151</xdr:rowOff>
    </xdr:from>
    <xdr:to>
      <xdr:col>1</xdr:col>
      <xdr:colOff>2143124</xdr:colOff>
      <xdr:row>2</xdr:row>
      <xdr:rowOff>72179</xdr:rowOff>
    </xdr:to>
    <xdr:pic>
      <xdr:nvPicPr>
        <xdr:cNvPr id="9" name="Picture 1">
          <a:extLst>
            <a:ext uri="{FF2B5EF4-FFF2-40B4-BE49-F238E27FC236}">
              <a16:creationId xmlns:a16="http://schemas.microsoft.com/office/drawing/2014/main" id="{F602307F-003A-4661-9382-067926F0ABB8}"/>
            </a:ext>
          </a:extLst>
        </xdr:cNvPr>
        <xdr:cNvPicPr>
          <a:picLocks noChangeAspect="1"/>
        </xdr:cNvPicPr>
      </xdr:nvPicPr>
      <xdr:blipFill>
        <a:blip xmlns:r="http://schemas.openxmlformats.org/officeDocument/2006/relationships" r:embed="rId1"/>
        <a:stretch>
          <a:fillRect/>
        </a:stretch>
      </xdr:blipFill>
      <xdr:spPr>
        <a:xfrm>
          <a:off x="286312" y="57151"/>
          <a:ext cx="2171137" cy="4912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Development%20Model_Backup_Sun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Annual"/>
      <sheetName val="Operating Expense"/>
      <sheetName val="Assumptions"/>
      <sheetName val="Loans "/>
      <sheetName val="Waterfall"/>
      <sheetName val="Construction Schedule"/>
      <sheetName val="Income"/>
      <sheetName val="Hotel P&amp;L"/>
      <sheetName val="Building Breakdown Scratch"/>
      <sheetName val="PROFORMA"/>
      <sheetName val="Executive Summary"/>
      <sheetName val="Major Assumptions"/>
      <sheetName val="LOI Temp"/>
    </sheetNames>
    <sheetDataSet>
      <sheetData sheetId="0"/>
      <sheetData sheetId="1"/>
      <sheetData sheetId="2">
        <row r="17">
          <cell r="BP17">
            <v>402684.54769655719</v>
          </cell>
          <cell r="BQ17">
            <v>404362.39997862594</v>
          </cell>
          <cell r="BR17">
            <v>406047.24331187026</v>
          </cell>
          <cell r="BS17">
            <v>407739.10682566982</v>
          </cell>
        </row>
        <row r="27">
          <cell r="BP27">
            <v>2009503.2873140348</v>
          </cell>
          <cell r="BQ27">
            <v>2017876.2176778428</v>
          </cell>
          <cell r="BR27">
            <v>2026284.0352515006</v>
          </cell>
          <cell r="BS27">
            <v>2034726.8853983814</v>
          </cell>
        </row>
        <row r="37">
          <cell r="BP37">
            <v>245251.33093042969</v>
          </cell>
          <cell r="BQ37">
            <v>246273.21147597313</v>
          </cell>
          <cell r="BR37">
            <v>247299.34985712302</v>
          </cell>
          <cell r="BS37">
            <v>248329.76381486101</v>
          </cell>
        </row>
        <row r="47">
          <cell r="BP47">
            <v>36570.275746755164</v>
          </cell>
          <cell r="BQ47">
            <v>36722.651895699979</v>
          </cell>
          <cell r="BR47">
            <v>36875.662945265394</v>
          </cell>
          <cell r="BS47">
            <v>37029.311540870665</v>
          </cell>
        </row>
        <row r="54">
          <cell r="BP54">
            <v>14394.676626082432</v>
          </cell>
          <cell r="BQ54">
            <v>14454.654445357775</v>
          </cell>
          <cell r="BR54">
            <v>14514.882172213431</v>
          </cell>
          <cell r="BS54">
            <v>14575.360847930986</v>
          </cell>
        </row>
        <row r="64">
          <cell r="BP64">
            <v>14586.605647763528</v>
          </cell>
          <cell r="BQ64">
            <v>14647.383171295876</v>
          </cell>
          <cell r="BR64">
            <v>14708.413934509608</v>
          </cell>
          <cell r="BS64">
            <v>14769.698992570065</v>
          </cell>
        </row>
        <row r="72">
          <cell r="BP72">
            <v>643617.36496530473</v>
          </cell>
          <cell r="BQ72">
            <v>646299.10398599366</v>
          </cell>
          <cell r="BR72">
            <v>648992.01691926864</v>
          </cell>
          <cell r="BS72">
            <v>651696.15032309887</v>
          </cell>
        </row>
        <row r="79">
          <cell r="BP79">
            <v>76013.027668958704</v>
          </cell>
          <cell r="BQ79">
            <v>76329.74861757936</v>
          </cell>
          <cell r="BR79">
            <v>76647.78923681927</v>
          </cell>
          <cell r="BS79">
            <v>76967.155025306012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0CADE8-0592-4EAA-8636-185EF23F0073}" name="Table1" displayName="Table1" ref="Y8:AB12" totalsRowShown="0" headerRowDxfId="37" dataDxfId="36">
  <autoFilter ref="Y8:AB12" xr:uid="{F60CADE8-0592-4EAA-8636-185EF23F0073}"/>
  <sortState xmlns:xlrd2="http://schemas.microsoft.com/office/spreadsheetml/2017/richdata2" ref="Y9:AB12">
    <sortCondition descending="1" ref="AA8:AA12"/>
  </sortState>
  <tableColumns count="4">
    <tableColumn id="1" xr3:uid="{D38B16C5-9C02-4993-A539-592EBDAC624A}" name="Use" dataDxfId="35"/>
    <tableColumn id="2" xr3:uid="{5345D4C2-51E7-44D3-9083-81F05FFA9387}" name="Amount" dataDxfId="34"/>
    <tableColumn id="3" xr3:uid="{56D9B7BB-CBF9-499E-9C7B-B3B1046C7D95}" name="Percentage" dataDxfId="33">
      <calculatedColumnFormula>Z9/$Z$15</calculatedColumnFormula>
    </tableColumn>
    <tableColumn id="4" xr3:uid="{4E165F6C-2F21-403D-9D2A-08FC37D3A73A}" name="Color"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0F582A-B9FB-44BC-93DB-9C9C3F60F840}" name="Table2" displayName="Table2" ref="N18:V318" totalsRowShown="0" headerRowDxfId="31" dataDxfId="30">
  <autoFilter ref="N18:V318" xr:uid="{7E0F582A-B9FB-44BC-93DB-9C9C3F60F840}"/>
  <tableColumns count="9">
    <tableColumn id="1" xr3:uid="{D228AAB6-F186-402E-8C82-7F1B2DEBE36F}" name="Month" dataDxfId="29">
      <calculatedColumnFormula>EDATE(N18,1)</calculatedColumnFormula>
    </tableColumn>
    <tableColumn id="2" xr3:uid="{001B201D-3ECD-4D8B-A961-27AFB553305C}" name="Year" dataDxfId="28">
      <calculatedColumnFormula>YEAR(N19)</calculatedColumnFormula>
    </tableColumn>
    <tableColumn id="3" xr3:uid="{FDA47134-BE9F-4255-B25C-E545F551FD44}" name="Loan Period" dataDxfId="27"/>
    <tableColumn id="4" xr3:uid="{490556D6-BAE8-4FE4-B08F-00CECB6F0E08}" name="Payment " dataDxfId="26">
      <calculatedColumnFormula>PMT($P$8/12,$P$9*12,-$P$7)</calculatedColumnFormula>
    </tableColumn>
    <tableColumn id="5" xr3:uid="{1FF326E3-EFC8-432F-B689-8966B162E416}" name="Principal" dataDxfId="25">
      <calculatedColumnFormula>PPMT($P$8/12,P19,$P$9*12,-$P$7)</calculatedColumnFormula>
    </tableColumn>
    <tableColumn id="6" xr3:uid="{B01B1215-6DF0-491E-B486-2B329917DF87}" name="Interest" dataDxfId="24">
      <calculatedColumnFormula>IPMT($P$8/12,P19,$P$9*12,-$P$7)</calculatedColumnFormula>
    </tableColumn>
    <tableColumn id="7" xr3:uid="{45A7612C-74C8-4525-926C-60612A50CF06}" name="Beginning Balance " dataDxfId="23">
      <calculatedColumnFormula>U18</calculatedColumnFormula>
    </tableColumn>
    <tableColumn id="8" xr3:uid="{F1A0473A-198B-4A5D-B947-E54BD19C2337}" name="Ending Balance" dataDxfId="22">
      <calculatedColumnFormula>T19-R19</calculatedColumnFormula>
    </tableColumn>
    <tableColumn id="9" xr3:uid="{050A059B-D943-4FF7-85DF-9E5EE540DDB3}" name="Principal Accum." dataDxfId="21">
      <calculatedColumnFormula>V18+R19</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AC79-2700-4639-A426-CFF0C7BB243F}">
  <dimension ref="A1:EB334"/>
  <sheetViews>
    <sheetView workbookViewId="0">
      <pane xSplit="11" ySplit="5" topLeftCell="L6" activePane="bottomRight" state="frozen"/>
      <selection pane="topRight"/>
      <selection pane="bottomLeft"/>
      <selection pane="bottomRight" activeCell="T5" sqref="T5"/>
    </sheetView>
  </sheetViews>
  <sheetFormatPr defaultColWidth="9.140625" defaultRowHeight="16.5" x14ac:dyDescent="0.3"/>
  <cols>
    <col min="1" max="1" width="8.85546875" style="51" customWidth="1"/>
    <col min="2" max="2" width="12.85546875" style="51" bestFit="1" customWidth="1"/>
    <col min="3" max="3" width="8.85546875" style="51" customWidth="1"/>
    <col min="4" max="4" width="15.28515625" style="51" bestFit="1" customWidth="1"/>
    <col min="5" max="11" width="8.85546875" style="51"/>
    <col min="12" max="12" width="13.85546875" style="60" bestFit="1" customWidth="1"/>
    <col min="13" max="13" width="11.5703125" style="60" customWidth="1"/>
    <col min="14" max="21" width="11.85546875" style="60" bestFit="1" customWidth="1"/>
    <col min="22" max="71" width="13" style="60" bestFit="1" customWidth="1"/>
    <col min="72" max="72" width="13" style="51" bestFit="1" customWidth="1"/>
    <col min="73" max="92" width="13" style="60" bestFit="1" customWidth="1"/>
    <col min="93" max="131" width="14.5703125" style="60" bestFit="1" customWidth="1"/>
    <col min="132" max="132" width="6.28515625" style="60" bestFit="1" customWidth="1"/>
    <col min="133" max="16384" width="9.140625" style="60"/>
  </cols>
  <sheetData>
    <row r="1" spans="1:132" s="51" customFormat="1" x14ac:dyDescent="0.3">
      <c r="K1" s="51" t="s">
        <v>0</v>
      </c>
      <c r="L1" s="51" t="str">
        <f>VLOOKUP(L4,Assumptions!$V$5:$W$133,2)</f>
        <v>Site Acqusition</v>
      </c>
      <c r="M1" s="51" t="str">
        <f>VLOOKUP(M4,Assumptions!$V$5:$W$133,2)</f>
        <v>Site Acqusition</v>
      </c>
      <c r="N1" s="51" t="str">
        <f>VLOOKUP(N4,Assumptions!$V$5:$W$133,2)</f>
        <v>Demolition</v>
      </c>
      <c r="O1" s="51" t="str">
        <f>VLOOKUP(O4,Assumptions!$V$5:$W$133,2)</f>
        <v>Demolition</v>
      </c>
      <c r="P1" s="51" t="str">
        <f>VLOOKUP(P4,Assumptions!$V$5:$W$133,2)</f>
        <v>Demolition</v>
      </c>
      <c r="Q1" s="51" t="str">
        <f>VLOOKUP(Q4,Assumptions!$V$5:$W$133,2)</f>
        <v>Demolition</v>
      </c>
      <c r="R1" s="51" t="str">
        <f>VLOOKUP(R4,Assumptions!$V$5:$W$133,2)</f>
        <v>Land Readiness</v>
      </c>
      <c r="S1" s="51" t="str">
        <f>VLOOKUP(S4,Assumptions!$V$5:$W$133,2)</f>
        <v>Land Readiness</v>
      </c>
      <c r="T1" s="51" t="str">
        <f>VLOOKUP(T4,Assumptions!$V$5:$W$133,2)</f>
        <v>Land Readiness</v>
      </c>
      <c r="U1" s="51" t="str">
        <f>VLOOKUP(U4,Assumptions!$V$5:$W$133,2)</f>
        <v>Land Readiness</v>
      </c>
      <c r="V1" s="51" t="str">
        <f>VLOOKUP(V4,Assumptions!$V$5:$W$133,2)</f>
        <v>Construction</v>
      </c>
      <c r="W1" s="51" t="str">
        <f>VLOOKUP(W4,Assumptions!$V$5:$W$133,2)</f>
        <v>Construction</v>
      </c>
      <c r="X1" s="51" t="str">
        <f>VLOOKUP(X4,Assumptions!$V$5:$W$133,2)</f>
        <v>Construction</v>
      </c>
      <c r="Y1" s="51" t="str">
        <f>VLOOKUP(Y4,Assumptions!$V$5:$W$133,2)</f>
        <v>Construction</v>
      </c>
      <c r="Z1" s="51" t="str">
        <f>VLOOKUP(Z4,Assumptions!$V$5:$W$133,2)</f>
        <v>Construction</v>
      </c>
      <c r="AA1" s="51" t="str">
        <f>VLOOKUP(AA4,Assumptions!$V$5:$W$133,2)</f>
        <v>Construction</v>
      </c>
      <c r="AB1" s="51" t="str">
        <f>VLOOKUP(AB4,Assumptions!$V$5:$W$133,2)</f>
        <v>Construction</v>
      </c>
      <c r="AC1" s="51" t="str">
        <f>VLOOKUP(AC4,Assumptions!$V$5:$W$133,2)</f>
        <v>Construction</v>
      </c>
      <c r="AD1" s="51" t="str">
        <f>VLOOKUP(AD4,Assumptions!$V$5:$W$133,2)</f>
        <v>Construction</v>
      </c>
      <c r="AE1" s="51" t="str">
        <f>VLOOKUP(AE4,Assumptions!$V$5:$W$133,2)</f>
        <v>Construction</v>
      </c>
      <c r="AF1" s="51" t="str">
        <f>VLOOKUP(AF4,Assumptions!$V$5:$W$133,2)</f>
        <v>Construction</v>
      </c>
      <c r="AG1" s="51" t="str">
        <f>VLOOKUP(AG4,Assumptions!$V$5:$W$133,2)</f>
        <v>Construction</v>
      </c>
      <c r="AH1" s="51" t="str">
        <f>VLOOKUP(AH4,Assumptions!$V$5:$W$133,2)</f>
        <v>Construction</v>
      </c>
      <c r="AI1" s="51" t="str">
        <f>VLOOKUP(AI4,Assumptions!$V$5:$W$133,2)</f>
        <v>Construction</v>
      </c>
      <c r="AJ1" s="51" t="str">
        <f>VLOOKUP(AJ4,Assumptions!$V$5:$W$133,2)</f>
        <v>Construction</v>
      </c>
      <c r="AK1" s="51" t="str">
        <f>VLOOKUP(AK4,Assumptions!$V$5:$W$133,2)</f>
        <v>Construction</v>
      </c>
      <c r="AL1" s="51" t="str">
        <f>VLOOKUP(AL4,Assumptions!$V$5:$W$133,2)</f>
        <v>Construction</v>
      </c>
      <c r="AM1" s="51" t="str">
        <f>VLOOKUP(AM4,Assumptions!$V$5:$W$133,2)</f>
        <v>Construction</v>
      </c>
      <c r="AN1" s="51" t="str">
        <f>VLOOKUP(AN4,Assumptions!$V$5:$W$133,2)</f>
        <v>Construction</v>
      </c>
      <c r="AO1" s="51" t="str">
        <f>VLOOKUP(AO4,Assumptions!$V$5:$W$133,2)</f>
        <v>Construction</v>
      </c>
      <c r="AP1" s="51" t="str">
        <f>VLOOKUP(AP4,Assumptions!$V$5:$W$133,2)</f>
        <v>Construction</v>
      </c>
      <c r="AQ1" s="51" t="str">
        <f>VLOOKUP(AQ4,Assumptions!$V$5:$W$133,2)</f>
        <v>Construction</v>
      </c>
      <c r="AR1" s="51" t="str">
        <f>VLOOKUP(AR4,Assumptions!$V$5:$W$133,2)</f>
        <v>Construction</v>
      </c>
      <c r="AS1" s="51" t="str">
        <f>VLOOKUP(AS4,Assumptions!$V$5:$W$133,2)</f>
        <v>Construction</v>
      </c>
      <c r="AT1" s="51" t="str">
        <f>VLOOKUP(AT4,Assumptions!$V$5:$W$133,2)</f>
        <v>Construction</v>
      </c>
      <c r="AU1" s="51" t="str">
        <f>VLOOKUP(AU4,Assumptions!$V$5:$W$133,2)</f>
        <v>Construction</v>
      </c>
      <c r="AV1" s="51" t="str">
        <f>VLOOKUP(AV4,Assumptions!$V$5:$W$133,2)</f>
        <v>Construction</v>
      </c>
      <c r="AW1" s="51" t="str">
        <f>VLOOKUP(AW4,Assumptions!$V$5:$W$133,2)</f>
        <v>Construction</v>
      </c>
      <c r="AX1" s="51" t="str">
        <f>VLOOKUP(AX4,Assumptions!$V$5:$W$133,2)</f>
        <v>Construction</v>
      </c>
      <c r="AY1" s="51" t="str">
        <f>VLOOKUP(AY4,Assumptions!$V$5:$W$133,2)</f>
        <v>Construction</v>
      </c>
      <c r="AZ1" s="51" t="str">
        <f>VLOOKUP(AZ4,Assumptions!$V$5:$W$133,2)</f>
        <v>Construction</v>
      </c>
      <c r="BA1" s="51" t="str">
        <f>VLOOKUP(BA4,Assumptions!$V$5:$W$133,2)</f>
        <v>Construction</v>
      </c>
      <c r="BB1" s="51" t="str">
        <f>VLOOKUP(BB4,Assumptions!$V$5:$W$133,2)</f>
        <v>Construction</v>
      </c>
      <c r="BC1" s="51" t="str">
        <f>VLOOKUP(BC4,Assumptions!$V$5:$W$133,2)</f>
        <v>Construction</v>
      </c>
      <c r="BD1" s="51" t="str">
        <f>VLOOKUP(BD4,Assumptions!$V$5:$W$133,2)</f>
        <v>Construction</v>
      </c>
      <c r="BE1" s="51" t="str">
        <f>VLOOKUP(BE4,Assumptions!$V$5:$W$133,2)</f>
        <v>Construction</v>
      </c>
      <c r="BF1" s="51" t="str">
        <f>VLOOKUP(BF4,Assumptions!$V$5:$W$133,2)</f>
        <v>Construction</v>
      </c>
      <c r="BG1" s="51" t="str">
        <f>VLOOKUP(BG4,Assumptions!$V$5:$W$133,2)</f>
        <v>Construction</v>
      </c>
      <c r="BH1" s="51" t="str">
        <f>VLOOKUP(BH4,Assumptions!$V$5:$W$133,2)</f>
        <v>Construction</v>
      </c>
      <c r="BI1" s="51" t="str">
        <f>VLOOKUP(BI4,Assumptions!$V$5:$W$133,2)</f>
        <v>Construction</v>
      </c>
      <c r="BJ1" s="51" t="str">
        <f>VLOOKUP(BJ4,Assumptions!$V$5:$W$133,2)</f>
        <v>Leasing</v>
      </c>
      <c r="BK1" s="51" t="str">
        <f>VLOOKUP(BK4,Assumptions!$V$5:$W$133,2)</f>
        <v>Leasing</v>
      </c>
      <c r="BL1" s="51" t="str">
        <f>VLOOKUP(BL4,Assumptions!$V$5:$W$133,2)</f>
        <v>Leasing</v>
      </c>
      <c r="BM1" s="51" t="str">
        <f>VLOOKUP(BM4,Assumptions!$V$5:$W$133,2)</f>
        <v>Leasing</v>
      </c>
      <c r="BN1" s="51" t="str">
        <f>VLOOKUP(BN4,Assumptions!$V$5:$W$133,2)</f>
        <v>Leasing</v>
      </c>
      <c r="BO1" s="51" t="str">
        <f>VLOOKUP(BO4,Assumptions!$V$5:$W$133,2)</f>
        <v>Leasing</v>
      </c>
      <c r="BP1" s="51" t="str">
        <f>VLOOKUP(BP4,Assumptions!$V$5:$W$133,2)</f>
        <v>Stabilized</v>
      </c>
      <c r="BQ1" s="51" t="str">
        <f>VLOOKUP(BQ4,Assumptions!$V$5:$W$133,2)</f>
        <v>Stabilized</v>
      </c>
      <c r="BR1" s="51" t="str">
        <f>VLOOKUP(BR4,Assumptions!$V$5:$W$133,2)</f>
        <v>Stabilized</v>
      </c>
      <c r="BS1" s="51" t="str">
        <f>VLOOKUP(BS4,Assumptions!$V$5:$W$133,2)</f>
        <v>Stabilized</v>
      </c>
      <c r="BT1" s="51" t="str">
        <f>VLOOKUP(BT4,Assumptions!$V$5:$W$133,2)</f>
        <v>Sold - Projections</v>
      </c>
      <c r="BU1" s="51" t="str">
        <f>VLOOKUP(BU4,Assumptions!$V$5:$W$133,2)</f>
        <v>Sold - Projections</v>
      </c>
      <c r="BV1" s="51" t="str">
        <f>VLOOKUP(BV4,Assumptions!$V$5:$W$133,2)</f>
        <v>Sold - Projections</v>
      </c>
      <c r="BW1" s="51" t="str">
        <f>VLOOKUP(BW4,Assumptions!$V$5:$W$133,2)</f>
        <v>Sold - Projections</v>
      </c>
      <c r="BX1" s="51" t="str">
        <f>VLOOKUP(BX4,Assumptions!$V$5:$W$133,2)</f>
        <v>Sold - Projections</v>
      </c>
      <c r="BY1" s="51" t="str">
        <f>VLOOKUP(BY4,Assumptions!$V$5:$W$133,2)</f>
        <v>Sold - Projections</v>
      </c>
      <c r="BZ1" s="51" t="str">
        <f>VLOOKUP(BZ4,Assumptions!$V$5:$W$133,2)</f>
        <v>Sold - Projections</v>
      </c>
      <c r="CA1" s="51" t="str">
        <f>VLOOKUP(CA4,Assumptions!$V$5:$W$133,2)</f>
        <v>Sold - Projections</v>
      </c>
      <c r="CB1" s="51" t="str">
        <f>VLOOKUP(CB4,Assumptions!$V$5:$W$133,2)</f>
        <v>Sold - Projections</v>
      </c>
      <c r="CC1" s="51" t="str">
        <f>VLOOKUP(CC4,Assumptions!$V$5:$W$133,2)</f>
        <v>Sold - Projections</v>
      </c>
      <c r="CD1" s="51" t="str">
        <f>VLOOKUP(CD4,Assumptions!$V$5:$W$133,2)</f>
        <v>Sold - Projections</v>
      </c>
      <c r="CE1" s="51" t="str">
        <f>VLOOKUP(CE4,Assumptions!$V$5:$W$133,2)</f>
        <v>Sold - Projections</v>
      </c>
      <c r="CF1" s="51" t="str">
        <f>VLOOKUP(CF4,Assumptions!$V$5:$W$133,2)</f>
        <v>Sold - Projections</v>
      </c>
      <c r="CG1" s="51" t="str">
        <f>VLOOKUP(CG4,Assumptions!$V$5:$W$133,2)</f>
        <v>Sold - Projections</v>
      </c>
      <c r="CH1" s="51" t="str">
        <f>VLOOKUP(CH4,Assumptions!$V$5:$W$133,2)</f>
        <v>Sold - Projections</v>
      </c>
      <c r="CI1" s="51" t="str">
        <f>VLOOKUP(CI4,Assumptions!$V$5:$W$133,2)</f>
        <v>Sold - Projections</v>
      </c>
      <c r="CJ1" s="51" t="str">
        <f>VLOOKUP(CJ4,Assumptions!$V$5:$W$133,2)</f>
        <v>Sold - Projections</v>
      </c>
      <c r="CK1" s="51" t="str">
        <f>VLOOKUP(CK4,Assumptions!$V$5:$W$133,2)</f>
        <v>Sold - Projections</v>
      </c>
      <c r="CL1" s="51" t="str">
        <f>VLOOKUP(CL4,Assumptions!$V$5:$W$133,2)</f>
        <v>Sold - Projections</v>
      </c>
      <c r="CM1" s="51" t="str">
        <f>VLOOKUP(CM4,Assumptions!$V$5:$W$133,2)</f>
        <v>Sold - Projections</v>
      </c>
      <c r="CN1" s="51" t="str">
        <f>VLOOKUP(CN4,Assumptions!$V$5:$W$133,2)</f>
        <v>Sold - Projections</v>
      </c>
      <c r="CO1" s="51" t="str">
        <f>VLOOKUP(CO4,Assumptions!$V$5:$W$133,2)</f>
        <v>Sold - Projections</v>
      </c>
      <c r="CP1" s="51" t="str">
        <f>VLOOKUP(CP4,Assumptions!$V$5:$W$133,2)</f>
        <v>Sold - Projections</v>
      </c>
      <c r="CQ1" s="51" t="str">
        <f>VLOOKUP(CQ4,Assumptions!$V$5:$W$133,2)</f>
        <v>Sold - Projections</v>
      </c>
      <c r="CR1" s="51" t="str">
        <f>VLOOKUP(CR4,Assumptions!$V$5:$W$133,2)</f>
        <v>Sold - Projections</v>
      </c>
      <c r="CS1" s="51" t="str">
        <f>VLOOKUP(CS4,Assumptions!$V$5:$W$133,2)</f>
        <v>Sold - Projections</v>
      </c>
      <c r="CT1" s="51" t="str">
        <f>VLOOKUP(CT4,Assumptions!$V$5:$W$133,2)</f>
        <v>Sold - Projections</v>
      </c>
      <c r="CU1" s="51" t="str">
        <f>VLOOKUP(CU4,Assumptions!$V$5:$W$133,2)</f>
        <v>Sold - Projections</v>
      </c>
      <c r="CV1" s="51" t="str">
        <f>VLOOKUP(CV4,Assumptions!$V$5:$W$133,2)</f>
        <v>Sold - Projections</v>
      </c>
      <c r="CW1" s="51" t="str">
        <f>VLOOKUP(CW4,Assumptions!$V$5:$W$133,2)</f>
        <v>Sold - Projections</v>
      </c>
      <c r="CX1" s="51" t="str">
        <f>VLOOKUP(CX4,Assumptions!$V$5:$W$133,2)</f>
        <v>Sold - Projections</v>
      </c>
      <c r="CY1" s="51" t="str">
        <f>VLOOKUP(CY4,Assumptions!$V$5:$W$133,2)</f>
        <v>Sold - Projections</v>
      </c>
      <c r="CZ1" s="51" t="str">
        <f>VLOOKUP(CZ4,Assumptions!$V$5:$W$133,2)</f>
        <v>Sold - Projections</v>
      </c>
      <c r="DA1" s="51" t="str">
        <f>VLOOKUP(DA4,Assumptions!$V$5:$W$133,2)</f>
        <v>Sold - Projections</v>
      </c>
      <c r="DB1" s="51" t="str">
        <f>VLOOKUP(DB4,Assumptions!$V$5:$W$133,2)</f>
        <v>Sold - Projections</v>
      </c>
      <c r="DC1" s="51" t="str">
        <f>VLOOKUP(DC4,Assumptions!$V$5:$W$133,2)</f>
        <v>Sold - Projections</v>
      </c>
      <c r="DD1" s="51" t="str">
        <f>VLOOKUP(DD4,Assumptions!$V$5:$W$133,2)</f>
        <v>Sold - Projections</v>
      </c>
      <c r="DE1" s="51" t="str">
        <f>VLOOKUP(DE4,Assumptions!$V$5:$W$133,2)</f>
        <v>Sold - Projections</v>
      </c>
      <c r="DF1" s="51" t="str">
        <f>VLOOKUP(DF4,Assumptions!$V$5:$W$133,2)</f>
        <v>Sold - Projections</v>
      </c>
      <c r="DG1" s="51" t="str">
        <f>VLOOKUP(DG4,Assumptions!$V$5:$W$133,2)</f>
        <v>Sold - Projections</v>
      </c>
      <c r="DH1" s="51" t="str">
        <f>VLOOKUP(DH4,Assumptions!$V$5:$W$133,2)</f>
        <v>Sold - Projections</v>
      </c>
      <c r="DI1" s="51" t="str">
        <f>VLOOKUP(DI4,Assumptions!$V$5:$W$133,2)</f>
        <v>Sold - Projections</v>
      </c>
      <c r="DJ1" s="51" t="str">
        <f>VLOOKUP(DJ4,Assumptions!$V$5:$W$133,2)</f>
        <v>Sold - Projections</v>
      </c>
      <c r="DK1" s="51" t="str">
        <f>VLOOKUP(DK4,Assumptions!$V$5:$W$133,2)</f>
        <v>Sold - Projections</v>
      </c>
      <c r="DL1" s="51" t="str">
        <f>VLOOKUP(DL4,Assumptions!$V$5:$W$133,2)</f>
        <v>Sold - Projections</v>
      </c>
      <c r="DM1" s="51" t="str">
        <f>VLOOKUP(DM4,Assumptions!$V$5:$W$133,2)</f>
        <v>Sold - Projections</v>
      </c>
      <c r="DN1" s="51" t="str">
        <f>VLOOKUP(DN4,Assumptions!$V$5:$W$133,2)</f>
        <v>Sold - Projections</v>
      </c>
      <c r="DO1" s="51" t="str">
        <f>VLOOKUP(DO4,Assumptions!$V$5:$W$133,2)</f>
        <v>Sold - Projections</v>
      </c>
      <c r="DP1" s="51" t="str">
        <f>VLOOKUP(DP4,Assumptions!$V$5:$W$133,2)</f>
        <v>Sold - Projections</v>
      </c>
      <c r="DQ1" s="51" t="str">
        <f>VLOOKUP(DQ4,Assumptions!$V$5:$W$133,2)</f>
        <v>Sold - Projections</v>
      </c>
      <c r="DR1" s="51" t="str">
        <f>VLOOKUP(DR4,Assumptions!$V$5:$W$133,2)</f>
        <v>Sold - Projections</v>
      </c>
      <c r="DS1" s="51" t="str">
        <f>VLOOKUP(DS4,Assumptions!$V$5:$W$133,2)</f>
        <v>Sold - Projections</v>
      </c>
      <c r="DT1" s="51" t="str">
        <f>VLOOKUP(DT4,Assumptions!$V$5:$W$133,2)</f>
        <v>Sold - Projections</v>
      </c>
      <c r="DU1" s="51" t="str">
        <f>VLOOKUP(DU4,Assumptions!$V$5:$W$133,2)</f>
        <v>Sold - Projections</v>
      </c>
      <c r="DV1" s="51" t="str">
        <f>VLOOKUP(DV4,Assumptions!$V$5:$W$133,2)</f>
        <v>Sold - Projections</v>
      </c>
      <c r="DW1" s="51" t="str">
        <f>VLOOKUP(DW4,Assumptions!$V$5:$W$133,2)</f>
        <v>Sold - Projections</v>
      </c>
      <c r="DX1" s="51" t="str">
        <f>VLOOKUP(DX4,Assumptions!$V$5:$W$133,2)</f>
        <v>Sold - Projections</v>
      </c>
      <c r="DY1" s="51" t="str">
        <f>VLOOKUP(DY4,Assumptions!$V$5:$W$133,2)</f>
        <v>Sold - Projections</v>
      </c>
      <c r="DZ1" s="51" t="str">
        <f>VLOOKUP(DZ4,Assumptions!$V$5:$W$133,2)</f>
        <v>Sold - Projections</v>
      </c>
      <c r="EA1" s="51" t="str">
        <f>VLOOKUP(EA4,Assumptions!$V$5:$W$133,2)</f>
        <v>Sold - Projections</v>
      </c>
      <c r="EB1" s="51" t="e">
        <f>VLOOKUP(EB4,Assumptions!$V$5:$W$133,2)</f>
        <v>#N/A</v>
      </c>
    </row>
    <row r="2" spans="1:132" s="51" customFormat="1" x14ac:dyDescent="0.3">
      <c r="K2" s="51" t="s">
        <v>1</v>
      </c>
      <c r="L2" s="51">
        <v>0</v>
      </c>
      <c r="M2" s="51">
        <v>0</v>
      </c>
      <c r="N2" s="51">
        <v>0</v>
      </c>
      <c r="O2" s="51">
        <v>0</v>
      </c>
      <c r="P2" s="51">
        <v>0</v>
      </c>
      <c r="Q2" s="51">
        <v>0</v>
      </c>
      <c r="R2" s="51">
        <v>0</v>
      </c>
      <c r="S2" s="51">
        <v>0</v>
      </c>
      <c r="T2" s="51">
        <v>0</v>
      </c>
      <c r="U2" s="51">
        <v>0</v>
      </c>
      <c r="V2" s="51">
        <v>0</v>
      </c>
      <c r="W2" s="51">
        <v>0</v>
      </c>
      <c r="X2" s="51">
        <v>1</v>
      </c>
      <c r="Y2" s="51">
        <v>1</v>
      </c>
      <c r="Z2" s="51">
        <v>1</v>
      </c>
      <c r="AA2" s="51">
        <v>1</v>
      </c>
      <c r="AB2" s="51">
        <v>1</v>
      </c>
      <c r="AC2" s="51">
        <v>1</v>
      </c>
      <c r="AD2" s="51">
        <v>1</v>
      </c>
      <c r="AE2" s="51">
        <v>1</v>
      </c>
      <c r="AF2" s="51">
        <v>1</v>
      </c>
      <c r="AG2" s="51">
        <v>1</v>
      </c>
      <c r="AH2" s="51">
        <v>1</v>
      </c>
      <c r="AI2" s="51">
        <v>1</v>
      </c>
      <c r="AJ2" s="51">
        <v>2</v>
      </c>
      <c r="AK2" s="51">
        <v>2</v>
      </c>
      <c r="AL2" s="51">
        <v>2</v>
      </c>
      <c r="AM2" s="51">
        <v>2</v>
      </c>
      <c r="AN2" s="51">
        <v>2</v>
      </c>
      <c r="AO2" s="51">
        <v>2</v>
      </c>
      <c r="AP2" s="51">
        <v>2</v>
      </c>
      <c r="AQ2" s="51">
        <v>2</v>
      </c>
      <c r="AR2" s="51">
        <v>2</v>
      </c>
      <c r="AS2" s="51">
        <v>2</v>
      </c>
      <c r="AT2" s="51">
        <v>2</v>
      </c>
      <c r="AU2" s="51">
        <v>2</v>
      </c>
      <c r="AV2" s="51">
        <v>3</v>
      </c>
      <c r="AW2" s="51">
        <v>3</v>
      </c>
      <c r="AX2" s="51">
        <v>3</v>
      </c>
      <c r="AY2" s="51">
        <v>3</v>
      </c>
      <c r="AZ2" s="51">
        <v>3</v>
      </c>
      <c r="BA2" s="51">
        <v>3</v>
      </c>
      <c r="BB2" s="51">
        <v>3</v>
      </c>
      <c r="BC2" s="51">
        <v>3</v>
      </c>
      <c r="BD2" s="51">
        <v>3</v>
      </c>
      <c r="BE2" s="51">
        <v>3</v>
      </c>
      <c r="BF2" s="51">
        <v>3</v>
      </c>
      <c r="BG2" s="51">
        <v>3</v>
      </c>
      <c r="BH2" s="51">
        <v>4</v>
      </c>
      <c r="BI2" s="51">
        <v>4</v>
      </c>
      <c r="BJ2" s="51">
        <v>4</v>
      </c>
      <c r="BK2" s="51">
        <v>4</v>
      </c>
      <c r="BL2" s="51">
        <v>4</v>
      </c>
      <c r="BM2" s="51">
        <v>4</v>
      </c>
      <c r="BN2" s="51">
        <v>4</v>
      </c>
      <c r="BO2" s="51">
        <v>4</v>
      </c>
      <c r="BP2" s="51">
        <v>4</v>
      </c>
      <c r="BQ2" s="51">
        <v>4</v>
      </c>
      <c r="BR2" s="51">
        <v>4</v>
      </c>
      <c r="BS2" s="51">
        <v>4</v>
      </c>
      <c r="BT2" s="51">
        <v>5</v>
      </c>
      <c r="BU2" s="51">
        <v>5</v>
      </c>
      <c r="BV2" s="51">
        <v>5</v>
      </c>
      <c r="BW2" s="51">
        <v>5</v>
      </c>
      <c r="BX2" s="51">
        <v>5</v>
      </c>
      <c r="BY2" s="51">
        <v>5</v>
      </c>
      <c r="BZ2" s="51">
        <v>5</v>
      </c>
      <c r="CA2" s="51">
        <v>5</v>
      </c>
      <c r="CB2" s="51">
        <v>5</v>
      </c>
      <c r="CC2" s="51">
        <v>5</v>
      </c>
      <c r="CD2" s="51">
        <v>5</v>
      </c>
      <c r="CE2" s="51">
        <v>5</v>
      </c>
      <c r="CF2" s="51">
        <v>6</v>
      </c>
      <c r="CG2" s="51">
        <v>6</v>
      </c>
      <c r="CH2" s="51">
        <v>6</v>
      </c>
      <c r="CI2" s="51">
        <v>6</v>
      </c>
      <c r="CJ2" s="51">
        <v>6</v>
      </c>
      <c r="CK2" s="51">
        <v>6</v>
      </c>
      <c r="CL2" s="51">
        <v>6</v>
      </c>
      <c r="CM2" s="51">
        <v>6</v>
      </c>
      <c r="CN2" s="51">
        <v>6</v>
      </c>
      <c r="CO2" s="51">
        <v>6</v>
      </c>
      <c r="CP2" s="51">
        <v>6</v>
      </c>
      <c r="CQ2" s="51">
        <v>6</v>
      </c>
      <c r="CR2" s="51">
        <v>7</v>
      </c>
      <c r="CS2" s="51">
        <v>7</v>
      </c>
      <c r="CT2" s="51">
        <v>7</v>
      </c>
      <c r="CU2" s="51">
        <v>7</v>
      </c>
      <c r="CV2" s="51">
        <v>7</v>
      </c>
      <c r="CW2" s="51">
        <v>7</v>
      </c>
      <c r="CX2" s="51">
        <v>7</v>
      </c>
      <c r="CY2" s="51">
        <v>7</v>
      </c>
      <c r="CZ2" s="51">
        <v>7</v>
      </c>
      <c r="DA2" s="51">
        <v>7</v>
      </c>
      <c r="DB2" s="51">
        <v>7</v>
      </c>
      <c r="DC2" s="51">
        <v>7</v>
      </c>
      <c r="DD2" s="51">
        <v>8</v>
      </c>
      <c r="DE2" s="51">
        <v>8</v>
      </c>
      <c r="DF2" s="51">
        <v>8</v>
      </c>
      <c r="DG2" s="51">
        <v>8</v>
      </c>
      <c r="DH2" s="51">
        <v>8</v>
      </c>
      <c r="DI2" s="51">
        <v>8</v>
      </c>
      <c r="DJ2" s="51">
        <v>8</v>
      </c>
      <c r="DK2" s="51">
        <v>8</v>
      </c>
      <c r="DL2" s="51">
        <v>8</v>
      </c>
      <c r="DM2" s="51">
        <v>8</v>
      </c>
      <c r="DN2" s="51">
        <v>8</v>
      </c>
      <c r="DO2" s="51">
        <v>8</v>
      </c>
      <c r="DP2" s="51">
        <v>9</v>
      </c>
      <c r="DQ2" s="51">
        <v>9</v>
      </c>
      <c r="DR2" s="51">
        <v>9</v>
      </c>
      <c r="DS2" s="51">
        <v>9</v>
      </c>
      <c r="DT2" s="51">
        <v>9</v>
      </c>
      <c r="DU2" s="51">
        <v>9</v>
      </c>
      <c r="DV2" s="51">
        <v>9</v>
      </c>
      <c r="DW2" s="51">
        <v>9</v>
      </c>
      <c r="DX2" s="51">
        <v>9</v>
      </c>
      <c r="DY2" s="51">
        <v>9</v>
      </c>
      <c r="DZ2" s="51">
        <v>9</v>
      </c>
      <c r="EA2" s="51">
        <v>9</v>
      </c>
      <c r="EB2" s="51" t="s">
        <v>2</v>
      </c>
    </row>
    <row r="3" spans="1:132" s="51" customFormat="1" x14ac:dyDescent="0.3">
      <c r="K3" s="51" t="s">
        <v>3</v>
      </c>
      <c r="L3" s="55">
        <f>YEAR(L5)</f>
        <v>2024</v>
      </c>
      <c r="M3" s="55">
        <f t="shared" ref="M3:BX3" si="0">YEAR(M5)</f>
        <v>2024</v>
      </c>
      <c r="N3" s="55">
        <f t="shared" si="0"/>
        <v>2024</v>
      </c>
      <c r="O3" s="55">
        <f t="shared" si="0"/>
        <v>2024</v>
      </c>
      <c r="P3" s="55">
        <f t="shared" si="0"/>
        <v>2024</v>
      </c>
      <c r="Q3" s="55">
        <f t="shared" si="0"/>
        <v>2024</v>
      </c>
      <c r="R3" s="55">
        <f t="shared" si="0"/>
        <v>2024</v>
      </c>
      <c r="S3" s="55">
        <f t="shared" si="0"/>
        <v>2024</v>
      </c>
      <c r="T3" s="55">
        <f t="shared" si="0"/>
        <v>2024</v>
      </c>
      <c r="U3" s="55">
        <f t="shared" si="0"/>
        <v>2025</v>
      </c>
      <c r="V3" s="55">
        <f t="shared" si="0"/>
        <v>2025</v>
      </c>
      <c r="W3" s="55">
        <f t="shared" si="0"/>
        <v>2025</v>
      </c>
      <c r="X3" s="55">
        <f t="shared" si="0"/>
        <v>2025</v>
      </c>
      <c r="Y3" s="55">
        <f t="shared" si="0"/>
        <v>2025</v>
      </c>
      <c r="Z3" s="55">
        <f t="shared" si="0"/>
        <v>2025</v>
      </c>
      <c r="AA3" s="55">
        <f t="shared" si="0"/>
        <v>2025</v>
      </c>
      <c r="AB3" s="55">
        <f t="shared" si="0"/>
        <v>2025</v>
      </c>
      <c r="AC3" s="55">
        <f t="shared" si="0"/>
        <v>2025</v>
      </c>
      <c r="AD3" s="55">
        <f t="shared" si="0"/>
        <v>2025</v>
      </c>
      <c r="AE3" s="55">
        <f t="shared" si="0"/>
        <v>2025</v>
      </c>
      <c r="AF3" s="55">
        <f t="shared" si="0"/>
        <v>2025</v>
      </c>
      <c r="AG3" s="55">
        <f t="shared" si="0"/>
        <v>2026</v>
      </c>
      <c r="AH3" s="55">
        <f t="shared" si="0"/>
        <v>2026</v>
      </c>
      <c r="AI3" s="55">
        <f t="shared" si="0"/>
        <v>2026</v>
      </c>
      <c r="AJ3" s="55">
        <f t="shared" si="0"/>
        <v>2026</v>
      </c>
      <c r="AK3" s="55">
        <f t="shared" si="0"/>
        <v>2026</v>
      </c>
      <c r="AL3" s="55">
        <f t="shared" si="0"/>
        <v>2026</v>
      </c>
      <c r="AM3" s="55">
        <f t="shared" si="0"/>
        <v>2026</v>
      </c>
      <c r="AN3" s="55">
        <f t="shared" si="0"/>
        <v>2026</v>
      </c>
      <c r="AO3" s="55">
        <f t="shared" si="0"/>
        <v>2026</v>
      </c>
      <c r="AP3" s="55">
        <f t="shared" si="0"/>
        <v>2026</v>
      </c>
      <c r="AQ3" s="55">
        <f t="shared" si="0"/>
        <v>2026</v>
      </c>
      <c r="AR3" s="55">
        <f t="shared" si="0"/>
        <v>2026</v>
      </c>
      <c r="AS3" s="55">
        <f t="shared" si="0"/>
        <v>2027</v>
      </c>
      <c r="AT3" s="55">
        <f t="shared" si="0"/>
        <v>2027</v>
      </c>
      <c r="AU3" s="55">
        <f t="shared" si="0"/>
        <v>2027</v>
      </c>
      <c r="AV3" s="55">
        <f t="shared" si="0"/>
        <v>2027</v>
      </c>
      <c r="AW3" s="55">
        <f t="shared" si="0"/>
        <v>2027</v>
      </c>
      <c r="AX3" s="55">
        <f t="shared" si="0"/>
        <v>2027</v>
      </c>
      <c r="AY3" s="55">
        <f t="shared" si="0"/>
        <v>2027</v>
      </c>
      <c r="AZ3" s="55">
        <f t="shared" si="0"/>
        <v>2027</v>
      </c>
      <c r="BA3" s="55">
        <f t="shared" si="0"/>
        <v>2027</v>
      </c>
      <c r="BB3" s="55">
        <f t="shared" si="0"/>
        <v>2027</v>
      </c>
      <c r="BC3" s="55">
        <f t="shared" si="0"/>
        <v>2027</v>
      </c>
      <c r="BD3" s="55">
        <f t="shared" si="0"/>
        <v>2027</v>
      </c>
      <c r="BE3" s="55">
        <f t="shared" si="0"/>
        <v>2028</v>
      </c>
      <c r="BF3" s="55">
        <f t="shared" si="0"/>
        <v>2028</v>
      </c>
      <c r="BG3" s="55">
        <f t="shared" si="0"/>
        <v>2028</v>
      </c>
      <c r="BH3" s="55">
        <f t="shared" si="0"/>
        <v>2028</v>
      </c>
      <c r="BI3" s="55">
        <f t="shared" si="0"/>
        <v>2028</v>
      </c>
      <c r="BJ3" s="55">
        <f t="shared" si="0"/>
        <v>2028</v>
      </c>
      <c r="BK3" s="55">
        <f t="shared" si="0"/>
        <v>2028</v>
      </c>
      <c r="BL3" s="55">
        <f t="shared" si="0"/>
        <v>2028</v>
      </c>
      <c r="BM3" s="55">
        <f t="shared" si="0"/>
        <v>2028</v>
      </c>
      <c r="BN3" s="55">
        <f t="shared" si="0"/>
        <v>2028</v>
      </c>
      <c r="BO3" s="55">
        <f t="shared" si="0"/>
        <v>2028</v>
      </c>
      <c r="BP3" s="55">
        <f t="shared" si="0"/>
        <v>2028</v>
      </c>
      <c r="BQ3" s="55">
        <f t="shared" si="0"/>
        <v>2029</v>
      </c>
      <c r="BR3" s="55">
        <f t="shared" si="0"/>
        <v>2029</v>
      </c>
      <c r="BS3" s="55">
        <f t="shared" si="0"/>
        <v>2029</v>
      </c>
      <c r="BT3" s="55">
        <f t="shared" si="0"/>
        <v>2029</v>
      </c>
      <c r="BU3" s="55">
        <f t="shared" si="0"/>
        <v>2029</v>
      </c>
      <c r="BV3" s="55">
        <f t="shared" si="0"/>
        <v>2029</v>
      </c>
      <c r="BW3" s="55">
        <f t="shared" si="0"/>
        <v>2029</v>
      </c>
      <c r="BX3" s="55">
        <f t="shared" si="0"/>
        <v>2029</v>
      </c>
      <c r="BY3" s="55">
        <f t="shared" ref="BY3:EA3" si="1">YEAR(BY5)</f>
        <v>2029</v>
      </c>
      <c r="BZ3" s="55">
        <f t="shared" si="1"/>
        <v>2029</v>
      </c>
      <c r="CA3" s="55">
        <f t="shared" si="1"/>
        <v>2029</v>
      </c>
      <c r="CB3" s="55">
        <f t="shared" si="1"/>
        <v>2029</v>
      </c>
      <c r="CC3" s="55">
        <f t="shared" si="1"/>
        <v>2030</v>
      </c>
      <c r="CD3" s="55">
        <f t="shared" si="1"/>
        <v>2030</v>
      </c>
      <c r="CE3" s="55">
        <f t="shared" si="1"/>
        <v>2030</v>
      </c>
      <c r="CF3" s="55">
        <f t="shared" si="1"/>
        <v>2030</v>
      </c>
      <c r="CG3" s="55">
        <f t="shared" si="1"/>
        <v>2030</v>
      </c>
      <c r="CH3" s="55">
        <f t="shared" si="1"/>
        <v>2030</v>
      </c>
      <c r="CI3" s="55">
        <f t="shared" si="1"/>
        <v>2030</v>
      </c>
      <c r="CJ3" s="55">
        <f t="shared" si="1"/>
        <v>2030</v>
      </c>
      <c r="CK3" s="55">
        <f t="shared" si="1"/>
        <v>2030</v>
      </c>
      <c r="CL3" s="55">
        <f t="shared" si="1"/>
        <v>2030</v>
      </c>
      <c r="CM3" s="55">
        <f t="shared" si="1"/>
        <v>2030</v>
      </c>
      <c r="CN3" s="55">
        <f t="shared" si="1"/>
        <v>2030</v>
      </c>
      <c r="CO3" s="55">
        <f t="shared" si="1"/>
        <v>2031</v>
      </c>
      <c r="CP3" s="55">
        <f t="shared" si="1"/>
        <v>2031</v>
      </c>
      <c r="CQ3" s="55">
        <f t="shared" si="1"/>
        <v>2031</v>
      </c>
      <c r="CR3" s="55">
        <f t="shared" si="1"/>
        <v>2031</v>
      </c>
      <c r="CS3" s="55">
        <f t="shared" si="1"/>
        <v>2031</v>
      </c>
      <c r="CT3" s="55">
        <f t="shared" si="1"/>
        <v>2031</v>
      </c>
      <c r="CU3" s="55">
        <f t="shared" si="1"/>
        <v>2031</v>
      </c>
      <c r="CV3" s="55">
        <f t="shared" si="1"/>
        <v>2031</v>
      </c>
      <c r="CW3" s="55">
        <f t="shared" si="1"/>
        <v>2031</v>
      </c>
      <c r="CX3" s="55">
        <f t="shared" si="1"/>
        <v>2031</v>
      </c>
      <c r="CY3" s="55">
        <f t="shared" si="1"/>
        <v>2031</v>
      </c>
      <c r="CZ3" s="55">
        <f t="shared" si="1"/>
        <v>2031</v>
      </c>
      <c r="DA3" s="55">
        <f t="shared" si="1"/>
        <v>2032</v>
      </c>
      <c r="DB3" s="55">
        <f t="shared" si="1"/>
        <v>2032</v>
      </c>
      <c r="DC3" s="55">
        <f t="shared" si="1"/>
        <v>2032</v>
      </c>
      <c r="DD3" s="55">
        <f t="shared" si="1"/>
        <v>2032</v>
      </c>
      <c r="DE3" s="55">
        <f t="shared" si="1"/>
        <v>2032</v>
      </c>
      <c r="DF3" s="55">
        <f t="shared" si="1"/>
        <v>2032</v>
      </c>
      <c r="DG3" s="55">
        <f t="shared" si="1"/>
        <v>2032</v>
      </c>
      <c r="DH3" s="55">
        <f t="shared" si="1"/>
        <v>2032</v>
      </c>
      <c r="DI3" s="55">
        <f t="shared" si="1"/>
        <v>2032</v>
      </c>
      <c r="DJ3" s="55">
        <f t="shared" si="1"/>
        <v>2032</v>
      </c>
      <c r="DK3" s="55">
        <f t="shared" si="1"/>
        <v>2032</v>
      </c>
      <c r="DL3" s="55">
        <f t="shared" si="1"/>
        <v>2032</v>
      </c>
      <c r="DM3" s="55">
        <f t="shared" si="1"/>
        <v>2033</v>
      </c>
      <c r="DN3" s="55">
        <f t="shared" si="1"/>
        <v>2033</v>
      </c>
      <c r="DO3" s="55">
        <f t="shared" si="1"/>
        <v>2033</v>
      </c>
      <c r="DP3" s="55">
        <f t="shared" si="1"/>
        <v>2033</v>
      </c>
      <c r="DQ3" s="55">
        <f t="shared" si="1"/>
        <v>2033</v>
      </c>
      <c r="DR3" s="55">
        <f t="shared" si="1"/>
        <v>2033</v>
      </c>
      <c r="DS3" s="55">
        <f t="shared" si="1"/>
        <v>2033</v>
      </c>
      <c r="DT3" s="55">
        <f t="shared" si="1"/>
        <v>2033</v>
      </c>
      <c r="DU3" s="55">
        <f t="shared" si="1"/>
        <v>2033</v>
      </c>
      <c r="DV3" s="55">
        <f t="shared" si="1"/>
        <v>2033</v>
      </c>
      <c r="DW3" s="55">
        <f t="shared" si="1"/>
        <v>2033</v>
      </c>
      <c r="DX3" s="55">
        <f t="shared" si="1"/>
        <v>2033</v>
      </c>
      <c r="DY3" s="55">
        <f t="shared" si="1"/>
        <v>2034</v>
      </c>
      <c r="DZ3" s="55">
        <f t="shared" si="1"/>
        <v>2034</v>
      </c>
      <c r="EA3" s="55">
        <f t="shared" si="1"/>
        <v>2034</v>
      </c>
      <c r="EB3" s="51" t="s">
        <v>2</v>
      </c>
    </row>
    <row r="4" spans="1:132" s="51" customFormat="1" x14ac:dyDescent="0.3">
      <c r="K4" s="51" t="s">
        <v>4</v>
      </c>
      <c r="L4" s="51">
        <v>1</v>
      </c>
      <c r="M4" s="51">
        <v>2</v>
      </c>
      <c r="N4" s="51">
        <v>3</v>
      </c>
      <c r="O4" s="51">
        <v>4</v>
      </c>
      <c r="P4" s="51">
        <v>5</v>
      </c>
      <c r="Q4" s="51">
        <v>6</v>
      </c>
      <c r="R4" s="51">
        <v>7</v>
      </c>
      <c r="S4" s="51">
        <v>8</v>
      </c>
      <c r="T4" s="51">
        <v>9</v>
      </c>
      <c r="U4" s="51">
        <v>10</v>
      </c>
      <c r="V4" s="51">
        <v>11</v>
      </c>
      <c r="W4" s="51">
        <v>12</v>
      </c>
      <c r="X4" s="51">
        <v>13</v>
      </c>
      <c r="Y4" s="51">
        <v>14</v>
      </c>
      <c r="Z4" s="51">
        <v>15</v>
      </c>
      <c r="AA4" s="51">
        <v>16</v>
      </c>
      <c r="AB4" s="51">
        <v>17</v>
      </c>
      <c r="AC4" s="51">
        <v>18</v>
      </c>
      <c r="AD4" s="51">
        <v>19</v>
      </c>
      <c r="AE4" s="51">
        <v>20</v>
      </c>
      <c r="AF4" s="51">
        <v>21</v>
      </c>
      <c r="AG4" s="51">
        <v>22</v>
      </c>
      <c r="AH4" s="51">
        <v>23</v>
      </c>
      <c r="AI4" s="51">
        <v>24</v>
      </c>
      <c r="AJ4" s="51">
        <v>25</v>
      </c>
      <c r="AK4" s="51">
        <v>26</v>
      </c>
      <c r="AL4" s="51">
        <v>27</v>
      </c>
      <c r="AM4" s="51">
        <v>28</v>
      </c>
      <c r="AN4" s="51">
        <v>29</v>
      </c>
      <c r="AO4" s="51">
        <v>30</v>
      </c>
      <c r="AP4" s="51">
        <v>31</v>
      </c>
      <c r="AQ4" s="51">
        <v>32</v>
      </c>
      <c r="AR4" s="51">
        <v>33</v>
      </c>
      <c r="AS4" s="51">
        <v>34</v>
      </c>
      <c r="AT4" s="51">
        <v>35</v>
      </c>
      <c r="AU4" s="51">
        <v>36</v>
      </c>
      <c r="AV4" s="51">
        <v>37</v>
      </c>
      <c r="AW4" s="51">
        <v>38</v>
      </c>
      <c r="AX4" s="51">
        <v>39</v>
      </c>
      <c r="AY4" s="51">
        <v>40</v>
      </c>
      <c r="AZ4" s="51">
        <v>41</v>
      </c>
      <c r="BA4" s="51">
        <v>42</v>
      </c>
      <c r="BB4" s="51">
        <v>43</v>
      </c>
      <c r="BC4" s="51">
        <v>44</v>
      </c>
      <c r="BD4" s="51">
        <v>45</v>
      </c>
      <c r="BE4" s="51">
        <v>46</v>
      </c>
      <c r="BF4" s="51">
        <v>47</v>
      </c>
      <c r="BG4" s="51">
        <v>48</v>
      </c>
      <c r="BH4" s="51">
        <v>49</v>
      </c>
      <c r="BI4" s="51">
        <v>50</v>
      </c>
      <c r="BJ4" s="51">
        <v>51</v>
      </c>
      <c r="BK4" s="51">
        <v>52</v>
      </c>
      <c r="BL4" s="51">
        <v>53</v>
      </c>
      <c r="BM4" s="51">
        <v>54</v>
      </c>
      <c r="BN4" s="51">
        <v>55</v>
      </c>
      <c r="BO4" s="51">
        <v>56</v>
      </c>
      <c r="BP4" s="51">
        <v>57</v>
      </c>
      <c r="BQ4" s="51">
        <v>58</v>
      </c>
      <c r="BR4" s="51">
        <v>59</v>
      </c>
      <c r="BS4" s="51">
        <v>60</v>
      </c>
      <c r="BT4" s="51">
        <v>61</v>
      </c>
      <c r="BU4" s="51">
        <v>62</v>
      </c>
      <c r="BV4" s="51">
        <v>63</v>
      </c>
      <c r="BW4" s="51">
        <v>64</v>
      </c>
      <c r="BX4" s="51">
        <v>65</v>
      </c>
      <c r="BY4" s="51">
        <v>66</v>
      </c>
      <c r="BZ4" s="51">
        <v>67</v>
      </c>
      <c r="CA4" s="51">
        <v>68</v>
      </c>
      <c r="CB4" s="51">
        <v>69</v>
      </c>
      <c r="CC4" s="51">
        <v>70</v>
      </c>
      <c r="CD4" s="51">
        <v>71</v>
      </c>
      <c r="CE4" s="51">
        <v>72</v>
      </c>
      <c r="CF4" s="51">
        <v>73</v>
      </c>
      <c r="CG4" s="51">
        <v>74</v>
      </c>
      <c r="CH4" s="51">
        <v>75</v>
      </c>
      <c r="CI4" s="51">
        <v>76</v>
      </c>
      <c r="CJ4" s="51">
        <v>77</v>
      </c>
      <c r="CK4" s="51">
        <v>78</v>
      </c>
      <c r="CL4" s="51">
        <v>79</v>
      </c>
      <c r="CM4" s="51">
        <v>80</v>
      </c>
      <c r="CN4" s="51">
        <v>81</v>
      </c>
      <c r="CO4" s="51">
        <v>82</v>
      </c>
      <c r="CP4" s="51">
        <v>83</v>
      </c>
      <c r="CQ4" s="51">
        <v>84</v>
      </c>
      <c r="CR4" s="51">
        <v>85</v>
      </c>
      <c r="CS4" s="51">
        <v>86</v>
      </c>
      <c r="CT4" s="51">
        <v>87</v>
      </c>
      <c r="CU4" s="51">
        <v>88</v>
      </c>
      <c r="CV4" s="51">
        <v>89</v>
      </c>
      <c r="CW4" s="51">
        <v>90</v>
      </c>
      <c r="CX4" s="51">
        <v>91</v>
      </c>
      <c r="CY4" s="51">
        <v>92</v>
      </c>
      <c r="CZ4" s="51">
        <v>93</v>
      </c>
      <c r="DA4" s="51">
        <v>94</v>
      </c>
      <c r="DB4" s="51">
        <v>95</v>
      </c>
      <c r="DC4" s="51">
        <v>96</v>
      </c>
      <c r="DD4" s="51">
        <v>97</v>
      </c>
      <c r="DE4" s="51">
        <v>98</v>
      </c>
      <c r="DF4" s="51">
        <v>99</v>
      </c>
      <c r="DG4" s="51">
        <v>100</v>
      </c>
      <c r="DH4" s="51">
        <v>101</v>
      </c>
      <c r="DI4" s="51">
        <v>102</v>
      </c>
      <c r="DJ4" s="51">
        <v>103</v>
      </c>
      <c r="DK4" s="51">
        <v>104</v>
      </c>
      <c r="DL4" s="51">
        <v>105</v>
      </c>
      <c r="DM4" s="51">
        <v>106</v>
      </c>
      <c r="DN4" s="51">
        <v>107</v>
      </c>
      <c r="DO4" s="51">
        <v>108</v>
      </c>
      <c r="DP4" s="51">
        <v>109</v>
      </c>
      <c r="DQ4" s="51">
        <v>110</v>
      </c>
      <c r="DR4" s="51">
        <v>111</v>
      </c>
      <c r="DS4" s="51">
        <v>112</v>
      </c>
      <c r="DT4" s="51">
        <v>113</v>
      </c>
      <c r="DU4" s="51">
        <v>114</v>
      </c>
      <c r="DV4" s="51">
        <v>115</v>
      </c>
      <c r="DW4" s="51">
        <v>116</v>
      </c>
      <c r="DX4" s="51">
        <v>117</v>
      </c>
      <c r="DY4" s="51">
        <v>118</v>
      </c>
      <c r="DZ4" s="51">
        <v>119</v>
      </c>
      <c r="EA4" s="51">
        <v>120</v>
      </c>
      <c r="EB4" s="51" t="s">
        <v>2</v>
      </c>
    </row>
    <row r="5" spans="1:132" s="51" customFormat="1" x14ac:dyDescent="0.3">
      <c r="K5" s="51" t="s">
        <v>5</v>
      </c>
      <c r="L5" s="56">
        <f>Assumptions!C2</f>
        <v>45383</v>
      </c>
      <c r="M5" s="56">
        <f>EDATE(L5,1)</f>
        <v>45413</v>
      </c>
      <c r="N5" s="56">
        <f t="shared" ref="N5:BS5" si="2">EDATE(M5,1)</f>
        <v>45444</v>
      </c>
      <c r="O5" s="56">
        <f t="shared" si="2"/>
        <v>45474</v>
      </c>
      <c r="P5" s="56">
        <f t="shared" si="2"/>
        <v>45505</v>
      </c>
      <c r="Q5" s="56">
        <f t="shared" si="2"/>
        <v>45536</v>
      </c>
      <c r="R5" s="56">
        <f t="shared" si="2"/>
        <v>45566</v>
      </c>
      <c r="S5" s="56">
        <f t="shared" si="2"/>
        <v>45597</v>
      </c>
      <c r="T5" s="56">
        <f t="shared" si="2"/>
        <v>45627</v>
      </c>
      <c r="U5" s="56">
        <f t="shared" si="2"/>
        <v>45658</v>
      </c>
      <c r="V5" s="56">
        <f t="shared" si="2"/>
        <v>45689</v>
      </c>
      <c r="W5" s="56">
        <f t="shared" si="2"/>
        <v>45717</v>
      </c>
      <c r="X5" s="56">
        <f t="shared" si="2"/>
        <v>45748</v>
      </c>
      <c r="Y5" s="56">
        <f t="shared" si="2"/>
        <v>45778</v>
      </c>
      <c r="Z5" s="56">
        <f t="shared" si="2"/>
        <v>45809</v>
      </c>
      <c r="AA5" s="56">
        <f t="shared" si="2"/>
        <v>45839</v>
      </c>
      <c r="AB5" s="56">
        <f t="shared" si="2"/>
        <v>45870</v>
      </c>
      <c r="AC5" s="56">
        <f t="shared" si="2"/>
        <v>45901</v>
      </c>
      <c r="AD5" s="56">
        <f t="shared" si="2"/>
        <v>45931</v>
      </c>
      <c r="AE5" s="56">
        <f t="shared" si="2"/>
        <v>45962</v>
      </c>
      <c r="AF5" s="56">
        <f t="shared" si="2"/>
        <v>45992</v>
      </c>
      <c r="AG5" s="56">
        <f t="shared" si="2"/>
        <v>46023</v>
      </c>
      <c r="AH5" s="56">
        <f t="shared" si="2"/>
        <v>46054</v>
      </c>
      <c r="AI5" s="56">
        <f t="shared" si="2"/>
        <v>46082</v>
      </c>
      <c r="AJ5" s="56">
        <f t="shared" si="2"/>
        <v>46113</v>
      </c>
      <c r="AK5" s="56">
        <f t="shared" si="2"/>
        <v>46143</v>
      </c>
      <c r="AL5" s="56">
        <f t="shared" si="2"/>
        <v>46174</v>
      </c>
      <c r="AM5" s="56">
        <f t="shared" si="2"/>
        <v>46204</v>
      </c>
      <c r="AN5" s="56">
        <f t="shared" si="2"/>
        <v>46235</v>
      </c>
      <c r="AO5" s="56">
        <f t="shared" si="2"/>
        <v>46266</v>
      </c>
      <c r="AP5" s="56">
        <f t="shared" si="2"/>
        <v>46296</v>
      </c>
      <c r="AQ5" s="56">
        <f t="shared" si="2"/>
        <v>46327</v>
      </c>
      <c r="AR5" s="56">
        <f t="shared" si="2"/>
        <v>46357</v>
      </c>
      <c r="AS5" s="56">
        <f t="shared" si="2"/>
        <v>46388</v>
      </c>
      <c r="AT5" s="56">
        <f t="shared" si="2"/>
        <v>46419</v>
      </c>
      <c r="AU5" s="56">
        <f t="shared" si="2"/>
        <v>46447</v>
      </c>
      <c r="AV5" s="56">
        <f t="shared" si="2"/>
        <v>46478</v>
      </c>
      <c r="AW5" s="56">
        <f t="shared" si="2"/>
        <v>46508</v>
      </c>
      <c r="AX5" s="56">
        <f t="shared" si="2"/>
        <v>46539</v>
      </c>
      <c r="AY5" s="56">
        <f t="shared" si="2"/>
        <v>46569</v>
      </c>
      <c r="AZ5" s="56">
        <f t="shared" si="2"/>
        <v>46600</v>
      </c>
      <c r="BA5" s="56">
        <f t="shared" si="2"/>
        <v>46631</v>
      </c>
      <c r="BB5" s="56">
        <f t="shared" si="2"/>
        <v>46661</v>
      </c>
      <c r="BC5" s="56">
        <f t="shared" si="2"/>
        <v>46692</v>
      </c>
      <c r="BD5" s="56">
        <f t="shared" si="2"/>
        <v>46722</v>
      </c>
      <c r="BE5" s="56">
        <f t="shared" si="2"/>
        <v>46753</v>
      </c>
      <c r="BF5" s="56">
        <f t="shared" si="2"/>
        <v>46784</v>
      </c>
      <c r="BG5" s="56">
        <f t="shared" si="2"/>
        <v>46813</v>
      </c>
      <c r="BH5" s="56">
        <f t="shared" si="2"/>
        <v>46844</v>
      </c>
      <c r="BI5" s="56">
        <f t="shared" si="2"/>
        <v>46874</v>
      </c>
      <c r="BJ5" s="56">
        <f t="shared" si="2"/>
        <v>46905</v>
      </c>
      <c r="BK5" s="56">
        <f t="shared" si="2"/>
        <v>46935</v>
      </c>
      <c r="BL5" s="56">
        <f t="shared" si="2"/>
        <v>46966</v>
      </c>
      <c r="BM5" s="56">
        <f t="shared" si="2"/>
        <v>46997</v>
      </c>
      <c r="BN5" s="56">
        <f t="shared" si="2"/>
        <v>47027</v>
      </c>
      <c r="BO5" s="56">
        <f t="shared" si="2"/>
        <v>47058</v>
      </c>
      <c r="BP5" s="56">
        <f t="shared" si="2"/>
        <v>47088</v>
      </c>
      <c r="BQ5" s="56">
        <f t="shared" si="2"/>
        <v>47119</v>
      </c>
      <c r="BR5" s="56">
        <f t="shared" si="2"/>
        <v>47150</v>
      </c>
      <c r="BS5" s="56">
        <f t="shared" si="2"/>
        <v>47178</v>
      </c>
      <c r="BT5" s="56">
        <f t="shared" ref="BT5" si="3">EDATE(BS5,1)</f>
        <v>47209</v>
      </c>
      <c r="BU5" s="56">
        <f t="shared" ref="BU5" si="4">EDATE(BT5,1)</f>
        <v>47239</v>
      </c>
      <c r="BV5" s="56">
        <f t="shared" ref="BV5" si="5">EDATE(BU5,1)</f>
        <v>47270</v>
      </c>
      <c r="BW5" s="56">
        <f t="shared" ref="BW5" si="6">EDATE(BV5,1)</f>
        <v>47300</v>
      </c>
      <c r="BX5" s="56">
        <f t="shared" ref="BX5" si="7">EDATE(BW5,1)</f>
        <v>47331</v>
      </c>
      <c r="BY5" s="56">
        <f t="shared" ref="BY5" si="8">EDATE(BX5,1)</f>
        <v>47362</v>
      </c>
      <c r="BZ5" s="56">
        <f t="shared" ref="BZ5" si="9">EDATE(BY5,1)</f>
        <v>47392</v>
      </c>
      <c r="CA5" s="56">
        <f t="shared" ref="CA5" si="10">EDATE(BZ5,1)</f>
        <v>47423</v>
      </c>
      <c r="CB5" s="56">
        <f t="shared" ref="CB5" si="11">EDATE(CA5,1)</f>
        <v>47453</v>
      </c>
      <c r="CC5" s="56">
        <f t="shared" ref="CC5" si="12">EDATE(CB5,1)</f>
        <v>47484</v>
      </c>
      <c r="CD5" s="56">
        <f t="shared" ref="CD5" si="13">EDATE(CC5,1)</f>
        <v>47515</v>
      </c>
      <c r="CE5" s="56">
        <f t="shared" ref="CE5" si="14">EDATE(CD5,1)</f>
        <v>47543</v>
      </c>
      <c r="CF5" s="56">
        <f t="shared" ref="CF5" si="15">EDATE(CE5,1)</f>
        <v>47574</v>
      </c>
      <c r="CG5" s="56">
        <f t="shared" ref="CG5" si="16">EDATE(CF5,1)</f>
        <v>47604</v>
      </c>
      <c r="CH5" s="56">
        <f t="shared" ref="CH5" si="17">EDATE(CG5,1)</f>
        <v>47635</v>
      </c>
      <c r="CI5" s="56">
        <f t="shared" ref="CI5" si="18">EDATE(CH5,1)</f>
        <v>47665</v>
      </c>
      <c r="CJ5" s="56">
        <f t="shared" ref="CJ5" si="19">EDATE(CI5,1)</f>
        <v>47696</v>
      </c>
      <c r="CK5" s="56">
        <f t="shared" ref="CK5" si="20">EDATE(CJ5,1)</f>
        <v>47727</v>
      </c>
      <c r="CL5" s="56">
        <f t="shared" ref="CL5" si="21">EDATE(CK5,1)</f>
        <v>47757</v>
      </c>
      <c r="CM5" s="56">
        <f t="shared" ref="CM5" si="22">EDATE(CL5,1)</f>
        <v>47788</v>
      </c>
      <c r="CN5" s="56">
        <f t="shared" ref="CN5" si="23">EDATE(CM5,1)</f>
        <v>47818</v>
      </c>
      <c r="CO5" s="56">
        <f t="shared" ref="CO5" si="24">EDATE(CN5,1)</f>
        <v>47849</v>
      </c>
      <c r="CP5" s="56">
        <f t="shared" ref="CP5" si="25">EDATE(CO5,1)</f>
        <v>47880</v>
      </c>
      <c r="CQ5" s="56">
        <f t="shared" ref="CQ5" si="26">EDATE(CP5,1)</f>
        <v>47908</v>
      </c>
      <c r="CR5" s="56">
        <f t="shared" ref="CR5" si="27">EDATE(CQ5,1)</f>
        <v>47939</v>
      </c>
      <c r="CS5" s="56">
        <f t="shared" ref="CS5" si="28">EDATE(CR5,1)</f>
        <v>47969</v>
      </c>
      <c r="CT5" s="56">
        <f t="shared" ref="CT5" si="29">EDATE(CS5,1)</f>
        <v>48000</v>
      </c>
      <c r="CU5" s="56">
        <f t="shared" ref="CU5" si="30">EDATE(CT5,1)</f>
        <v>48030</v>
      </c>
      <c r="CV5" s="56">
        <f t="shared" ref="CV5" si="31">EDATE(CU5,1)</f>
        <v>48061</v>
      </c>
      <c r="CW5" s="56">
        <f t="shared" ref="CW5" si="32">EDATE(CV5,1)</f>
        <v>48092</v>
      </c>
      <c r="CX5" s="56">
        <f t="shared" ref="CX5" si="33">EDATE(CW5,1)</f>
        <v>48122</v>
      </c>
      <c r="CY5" s="56">
        <f t="shared" ref="CY5" si="34">EDATE(CX5,1)</f>
        <v>48153</v>
      </c>
      <c r="CZ5" s="56">
        <f t="shared" ref="CZ5" si="35">EDATE(CY5,1)</f>
        <v>48183</v>
      </c>
      <c r="DA5" s="56">
        <f t="shared" ref="DA5" si="36">EDATE(CZ5,1)</f>
        <v>48214</v>
      </c>
      <c r="DB5" s="56">
        <f t="shared" ref="DB5" si="37">EDATE(DA5,1)</f>
        <v>48245</v>
      </c>
      <c r="DC5" s="56">
        <f t="shared" ref="DC5" si="38">EDATE(DB5,1)</f>
        <v>48274</v>
      </c>
      <c r="DD5" s="56">
        <f t="shared" ref="DD5" si="39">EDATE(DC5,1)</f>
        <v>48305</v>
      </c>
      <c r="DE5" s="56">
        <f t="shared" ref="DE5" si="40">EDATE(DD5,1)</f>
        <v>48335</v>
      </c>
      <c r="DF5" s="56">
        <f t="shared" ref="DF5" si="41">EDATE(DE5,1)</f>
        <v>48366</v>
      </c>
      <c r="DG5" s="56">
        <f t="shared" ref="DG5" si="42">EDATE(DF5,1)</f>
        <v>48396</v>
      </c>
      <c r="DH5" s="56">
        <f t="shared" ref="DH5" si="43">EDATE(DG5,1)</f>
        <v>48427</v>
      </c>
      <c r="DI5" s="56">
        <f t="shared" ref="DI5" si="44">EDATE(DH5,1)</f>
        <v>48458</v>
      </c>
      <c r="DJ5" s="56">
        <f t="shared" ref="DJ5" si="45">EDATE(DI5,1)</f>
        <v>48488</v>
      </c>
      <c r="DK5" s="56">
        <f t="shared" ref="DK5" si="46">EDATE(DJ5,1)</f>
        <v>48519</v>
      </c>
      <c r="DL5" s="56">
        <f t="shared" ref="DL5" si="47">EDATE(DK5,1)</f>
        <v>48549</v>
      </c>
      <c r="DM5" s="56">
        <f t="shared" ref="DM5" si="48">EDATE(DL5,1)</f>
        <v>48580</v>
      </c>
      <c r="DN5" s="56">
        <f t="shared" ref="DN5" si="49">EDATE(DM5,1)</f>
        <v>48611</v>
      </c>
      <c r="DO5" s="56">
        <f t="shared" ref="DO5" si="50">EDATE(DN5,1)</f>
        <v>48639</v>
      </c>
      <c r="DP5" s="56">
        <f t="shared" ref="DP5" si="51">EDATE(DO5,1)</f>
        <v>48670</v>
      </c>
      <c r="DQ5" s="56">
        <f t="shared" ref="DQ5" si="52">EDATE(DP5,1)</f>
        <v>48700</v>
      </c>
      <c r="DR5" s="56">
        <f t="shared" ref="DR5" si="53">EDATE(DQ5,1)</f>
        <v>48731</v>
      </c>
      <c r="DS5" s="56">
        <f t="shared" ref="DS5" si="54">EDATE(DR5,1)</f>
        <v>48761</v>
      </c>
      <c r="DT5" s="56">
        <f t="shared" ref="DT5" si="55">EDATE(DS5,1)</f>
        <v>48792</v>
      </c>
      <c r="DU5" s="56">
        <f t="shared" ref="DU5" si="56">EDATE(DT5,1)</f>
        <v>48823</v>
      </c>
      <c r="DV5" s="56">
        <f t="shared" ref="DV5" si="57">EDATE(DU5,1)</f>
        <v>48853</v>
      </c>
      <c r="DW5" s="56">
        <f t="shared" ref="DW5" si="58">EDATE(DV5,1)</f>
        <v>48884</v>
      </c>
      <c r="DX5" s="56">
        <f t="shared" ref="DX5" si="59">EDATE(DW5,1)</f>
        <v>48914</v>
      </c>
      <c r="DY5" s="56">
        <f t="shared" ref="DY5" si="60">EDATE(DX5,1)</f>
        <v>48945</v>
      </c>
      <c r="DZ5" s="56">
        <f t="shared" ref="DZ5" si="61">EDATE(DY5,1)</f>
        <v>48976</v>
      </c>
      <c r="EA5" s="56">
        <f t="shared" ref="EA5" si="62">EDATE(DZ5,1)</f>
        <v>49004</v>
      </c>
      <c r="EB5" s="51" t="s">
        <v>2</v>
      </c>
    </row>
    <row r="6" spans="1:132" x14ac:dyDescent="0.3">
      <c r="A6" s="51" t="s">
        <v>6</v>
      </c>
      <c r="B6" s="51" t="s">
        <v>7</v>
      </c>
      <c r="EB6" s="60" t="s">
        <v>2</v>
      </c>
    </row>
    <row r="7" spans="1:132" x14ac:dyDescent="0.3">
      <c r="EB7" s="60" t="s">
        <v>2</v>
      </c>
    </row>
    <row r="8" spans="1:132" s="96" customFormat="1" ht="17.25" x14ac:dyDescent="0.35">
      <c r="A8" s="94" t="s">
        <v>8</v>
      </c>
      <c r="B8" s="95"/>
      <c r="C8" s="95"/>
      <c r="D8" s="95"/>
      <c r="E8" s="95"/>
      <c r="F8" s="95"/>
      <c r="G8" s="95"/>
      <c r="H8" s="95"/>
      <c r="I8" s="95"/>
      <c r="J8" s="95"/>
      <c r="K8" s="95"/>
      <c r="EB8" s="96" t="s">
        <v>2</v>
      </c>
    </row>
    <row r="9" spans="1:132" x14ac:dyDescent="0.3">
      <c r="EB9" s="60" t="s">
        <v>2</v>
      </c>
    </row>
    <row r="10" spans="1:132" x14ac:dyDescent="0.3">
      <c r="B10" s="51" t="s">
        <v>9</v>
      </c>
      <c r="L10" s="60">
        <f>Income!L17</f>
        <v>0</v>
      </c>
      <c r="M10" s="60">
        <f>Income!M17</f>
        <v>0</v>
      </c>
      <c r="N10" s="60">
        <f>Income!N17</f>
        <v>0</v>
      </c>
      <c r="O10" s="60">
        <f>Income!O17</f>
        <v>0</v>
      </c>
      <c r="P10" s="60">
        <f>Income!P17</f>
        <v>0</v>
      </c>
      <c r="Q10" s="60">
        <f>Income!Q17</f>
        <v>0</v>
      </c>
      <c r="R10" s="60">
        <f>Income!R17</f>
        <v>0</v>
      </c>
      <c r="S10" s="60">
        <f>Income!S17</f>
        <v>0</v>
      </c>
      <c r="T10" s="60">
        <f>Income!T17</f>
        <v>0</v>
      </c>
      <c r="U10" s="60">
        <f>Income!U17</f>
        <v>0</v>
      </c>
      <c r="V10" s="60">
        <f>Income!V17</f>
        <v>0</v>
      </c>
      <c r="W10" s="60">
        <f>Income!W17</f>
        <v>0</v>
      </c>
      <c r="X10" s="60">
        <f>Income!X17</f>
        <v>0</v>
      </c>
      <c r="Y10" s="60">
        <f>Income!Y17</f>
        <v>0</v>
      </c>
      <c r="Z10" s="60">
        <f>Income!Z17</f>
        <v>0</v>
      </c>
      <c r="AA10" s="60">
        <f>Income!AA17</f>
        <v>0</v>
      </c>
      <c r="AB10" s="60">
        <f>Income!AB17</f>
        <v>0</v>
      </c>
      <c r="AC10" s="60">
        <f>Income!AC17</f>
        <v>0</v>
      </c>
      <c r="AD10" s="60">
        <f>Income!AD17</f>
        <v>0</v>
      </c>
      <c r="AE10" s="60">
        <f>Income!AE17</f>
        <v>0</v>
      </c>
      <c r="AF10" s="60">
        <f>Income!AF17</f>
        <v>0</v>
      </c>
      <c r="AG10" s="60">
        <f>Income!AG17</f>
        <v>0</v>
      </c>
      <c r="AH10" s="60">
        <f>Income!AH17</f>
        <v>0</v>
      </c>
      <c r="AI10" s="60">
        <f>Income!AI17</f>
        <v>0</v>
      </c>
      <c r="AJ10" s="60">
        <f>Income!AJ17</f>
        <v>0</v>
      </c>
      <c r="AK10" s="60">
        <f>Income!AK17</f>
        <v>0</v>
      </c>
      <c r="AL10" s="60">
        <f>Income!AL17</f>
        <v>0</v>
      </c>
      <c r="AM10" s="60">
        <f>Income!AM17</f>
        <v>0</v>
      </c>
      <c r="AN10" s="60">
        <f>Income!AN17</f>
        <v>0</v>
      </c>
      <c r="AO10" s="60">
        <f>Income!AO17</f>
        <v>0</v>
      </c>
      <c r="AP10" s="60">
        <f>Income!AP17</f>
        <v>0</v>
      </c>
      <c r="AQ10" s="60">
        <f>Income!AQ17</f>
        <v>0</v>
      </c>
      <c r="AR10" s="60">
        <f>Income!AR17</f>
        <v>0</v>
      </c>
      <c r="AS10" s="60">
        <f>Income!AS17</f>
        <v>0</v>
      </c>
      <c r="AT10" s="60">
        <f>Income!AT17</f>
        <v>0</v>
      </c>
      <c r="AU10" s="60">
        <f>Income!AU17</f>
        <v>0</v>
      </c>
      <c r="AV10" s="60">
        <f>Income!AV17</f>
        <v>0</v>
      </c>
      <c r="AW10" s="60">
        <f>Income!AW17</f>
        <v>0</v>
      </c>
      <c r="AX10" s="60">
        <f>Income!AX17</f>
        <v>0</v>
      </c>
      <c r="AY10" s="60">
        <f>Income!AY17</f>
        <v>0</v>
      </c>
      <c r="AZ10" s="60">
        <f>Income!AZ17</f>
        <v>0</v>
      </c>
      <c r="BA10" s="60">
        <f>Income!BA17</f>
        <v>0</v>
      </c>
      <c r="BB10" s="60">
        <f>Income!BB17</f>
        <v>0</v>
      </c>
      <c r="BC10" s="60">
        <f>Income!BC17</f>
        <v>0</v>
      </c>
      <c r="BD10" s="60">
        <f>Income!BD17</f>
        <v>0</v>
      </c>
      <c r="BE10" s="60">
        <f>Income!BE17</f>
        <v>0</v>
      </c>
      <c r="BF10" s="60">
        <f>Income!BF17</f>
        <v>0</v>
      </c>
      <c r="BG10" s="60">
        <f>Income!BG17</f>
        <v>0</v>
      </c>
      <c r="BH10" s="60">
        <f>Income!BH17</f>
        <v>0</v>
      </c>
      <c r="BI10" s="60">
        <f>Income!BI17</f>
        <v>0</v>
      </c>
      <c r="BJ10" s="60">
        <f>Income!BJ17</f>
        <v>1510625.5</v>
      </c>
      <c r="BK10" s="60">
        <f>Income!BK17</f>
        <v>1516919.7729166665</v>
      </c>
      <c r="BL10" s="60">
        <f>Income!BL17</f>
        <v>1523240.2719704858</v>
      </c>
      <c r="BM10" s="60">
        <f>Income!BM17</f>
        <v>1529587.1064370295</v>
      </c>
      <c r="BN10" s="60">
        <f>Income!BN17</f>
        <v>1535960.386047184</v>
      </c>
      <c r="BO10" s="60">
        <f>Income!BO17</f>
        <v>1542360.2209890471</v>
      </c>
      <c r="BP10" s="60">
        <f>Income!BP17</f>
        <v>1548786.721909835</v>
      </c>
      <c r="BQ10" s="60">
        <f>Income!BQ17</f>
        <v>1555239.9999177922</v>
      </c>
      <c r="BR10" s="60">
        <f>Income!BR17</f>
        <v>1561720.1665841164</v>
      </c>
      <c r="BS10" s="60">
        <f>Income!BS17</f>
        <v>1568227.3339448837</v>
      </c>
      <c r="BT10" s="60">
        <f>Income!BT17</f>
        <v>1574761.6145029871</v>
      </c>
      <c r="BU10" s="60">
        <f>Income!BU17</f>
        <v>1581323.1212300828</v>
      </c>
      <c r="BV10" s="60">
        <f>Income!BV17</f>
        <v>1587911.9675685416</v>
      </c>
      <c r="BW10" s="60">
        <f>Income!BW17</f>
        <v>1594528.2674334107</v>
      </c>
      <c r="BX10" s="60">
        <f>Income!BX17</f>
        <v>1601172.1352143832</v>
      </c>
      <c r="BY10" s="60">
        <f>Income!BY17</f>
        <v>1607843.6857777762</v>
      </c>
      <c r="BZ10" s="60">
        <f>Income!BZ17</f>
        <v>1614543.0344685172</v>
      </c>
      <c r="CA10" s="60">
        <f>Income!CA17</f>
        <v>1621270.2971121357</v>
      </c>
      <c r="CB10" s="60">
        <f>Income!CB17</f>
        <v>1628025.5900167695</v>
      </c>
      <c r="CC10" s="60">
        <f>Income!CC17</f>
        <v>1634809.0299751731</v>
      </c>
      <c r="CD10" s="60">
        <f>Income!CD17</f>
        <v>1641620.7342667361</v>
      </c>
      <c r="CE10" s="60">
        <f>Income!CE17</f>
        <v>1648460.8206595141</v>
      </c>
      <c r="CF10" s="60">
        <f>Income!CF17</f>
        <v>1655329.4074122622</v>
      </c>
      <c r="CG10" s="60">
        <f>Income!CG17</f>
        <v>1662226.6132764795</v>
      </c>
      <c r="CH10" s="60">
        <f>Income!CH17</f>
        <v>1669152.5574984653</v>
      </c>
      <c r="CI10" s="60">
        <f>Income!CI17</f>
        <v>1676107.3598213755</v>
      </c>
      <c r="CJ10" s="60">
        <f>Income!CJ17</f>
        <v>1683091.1404872977</v>
      </c>
      <c r="CK10" s="60">
        <f>Income!CK17</f>
        <v>1690104.020239328</v>
      </c>
      <c r="CL10" s="60">
        <f>Income!CL17</f>
        <v>1697146.1203236585</v>
      </c>
      <c r="CM10" s="60">
        <f>Income!CM17</f>
        <v>1704217.5624916737</v>
      </c>
      <c r="CN10" s="60">
        <f>Income!CN17</f>
        <v>1711318.4690020555</v>
      </c>
      <c r="CO10" s="60">
        <f>Income!CO17</f>
        <v>1718448.9626228975</v>
      </c>
      <c r="CP10" s="60">
        <f>Income!CP17</f>
        <v>1725609.1666338262</v>
      </c>
      <c r="CQ10" s="60">
        <f>Income!CQ17</f>
        <v>1732799.2048281336</v>
      </c>
      <c r="CR10" s="60">
        <f>Income!CR17</f>
        <v>1740019.2015149174</v>
      </c>
      <c r="CS10" s="60">
        <f>Income!CS17</f>
        <v>1747269.2815212295</v>
      </c>
      <c r="CT10" s="60">
        <f>Income!CT17</f>
        <v>1754549.5701942346</v>
      </c>
      <c r="CU10" s="60">
        <f>Income!CU17</f>
        <v>1761860.1934033774</v>
      </c>
      <c r="CV10" s="60">
        <f>Income!CV17</f>
        <v>1769201.2775425578</v>
      </c>
      <c r="CW10" s="60">
        <f>Income!CW17</f>
        <v>1776572.9495323186</v>
      </c>
      <c r="CX10" s="60">
        <f>Income!CX17</f>
        <v>1783975.3368220364</v>
      </c>
      <c r="CY10" s="60">
        <f>Income!CY17</f>
        <v>1791408.5673921283</v>
      </c>
      <c r="CZ10" s="60">
        <f>Income!CZ17</f>
        <v>1798872.7697562622</v>
      </c>
      <c r="DA10" s="60">
        <f>Income!DA17</f>
        <v>1806368.0729635798</v>
      </c>
      <c r="DB10" s="60">
        <f>Income!DB17</f>
        <v>1813894.6066009281</v>
      </c>
      <c r="DC10" s="60">
        <f>Income!DC17</f>
        <v>1821452.5007950987</v>
      </c>
      <c r="DD10" s="60">
        <f>Income!DD17</f>
        <v>1829041.8862150782</v>
      </c>
      <c r="DE10" s="60">
        <f>Income!DE17</f>
        <v>1836662.8940743078</v>
      </c>
      <c r="DF10" s="60">
        <f>Income!DF17</f>
        <v>1844315.6561329507</v>
      </c>
      <c r="DG10" s="60">
        <f>Income!DG17</f>
        <v>1852000.3047001713</v>
      </c>
      <c r="DH10" s="60">
        <f>Income!DH17</f>
        <v>1859716.9726364221</v>
      </c>
      <c r="DI10" s="60">
        <f>Income!DI17</f>
        <v>1867465.7933557404</v>
      </c>
      <c r="DJ10" s="60">
        <f>Income!DJ17</f>
        <v>1875246.900828056</v>
      </c>
      <c r="DK10" s="60">
        <f>Income!DK17</f>
        <v>1883060.4295815062</v>
      </c>
      <c r="DL10" s="60">
        <f>Income!DL17</f>
        <v>1890906.5147047623</v>
      </c>
      <c r="DM10" s="60">
        <f>Income!DM17</f>
        <v>1898785.2918493657</v>
      </c>
      <c r="DN10" s="60">
        <f>Income!DN17</f>
        <v>1906696.8972320713</v>
      </c>
      <c r="DO10" s="60">
        <f>Income!DO17</f>
        <v>1914641.4676372048</v>
      </c>
      <c r="DP10" s="60">
        <f>Income!DP17</f>
        <v>1922619.1404190266</v>
      </c>
      <c r="DQ10" s="60">
        <f>Income!DQ17</f>
        <v>1930630.0535041057</v>
      </c>
      <c r="DR10" s="60">
        <f>Income!DR17</f>
        <v>1938674.3453937061</v>
      </c>
      <c r="DS10" s="60">
        <f>Income!DS17</f>
        <v>1946752.1551661799</v>
      </c>
      <c r="DT10" s="60">
        <f>Income!DT17</f>
        <v>1954863.6224793722</v>
      </c>
      <c r="DU10" s="60">
        <f>Income!DU17</f>
        <v>1963008.8875730364</v>
      </c>
      <c r="DV10" s="60">
        <f>Income!DV17</f>
        <v>1971188.0912712573</v>
      </c>
      <c r="DW10" s="60">
        <f>Income!DW17</f>
        <v>1979401.3749848877</v>
      </c>
      <c r="DX10" s="60">
        <f>Income!DX17</f>
        <v>1987648.8807139911</v>
      </c>
      <c r="DY10" s="60">
        <f>Income!DY17</f>
        <v>1995930.7510502997</v>
      </c>
      <c r="DZ10" s="60">
        <f>Income!DZ17</f>
        <v>2004247.1291796756</v>
      </c>
      <c r="EA10" s="60">
        <f>Income!EA17</f>
        <v>2012598.158884591</v>
      </c>
      <c r="EB10" s="60" t="s">
        <v>2</v>
      </c>
    </row>
    <row r="11" spans="1:132" x14ac:dyDescent="0.3">
      <c r="B11" s="51" t="s">
        <v>10</v>
      </c>
      <c r="L11" s="60">
        <f>Income!L63</f>
        <v>0</v>
      </c>
      <c r="M11" s="60">
        <f>Income!M63</f>
        <v>0</v>
      </c>
      <c r="N11" s="60">
        <f>Income!N63</f>
        <v>0</v>
      </c>
      <c r="O11" s="60">
        <f>Income!O63</f>
        <v>0</v>
      </c>
      <c r="P11" s="60">
        <f>Income!P63</f>
        <v>0</v>
      </c>
      <c r="Q11" s="60">
        <f>Income!Q63</f>
        <v>0</v>
      </c>
      <c r="R11" s="60">
        <f>Income!R63</f>
        <v>0</v>
      </c>
      <c r="S11" s="60">
        <f>Income!S63</f>
        <v>0</v>
      </c>
      <c r="T11" s="60">
        <f>Income!T63</f>
        <v>0</v>
      </c>
      <c r="U11" s="60">
        <f>Income!U63</f>
        <v>0</v>
      </c>
      <c r="V11" s="60">
        <f>Income!V63</f>
        <v>0</v>
      </c>
      <c r="W11" s="60">
        <f>Income!W63</f>
        <v>0</v>
      </c>
      <c r="X11" s="60">
        <f>Income!X63</f>
        <v>0</v>
      </c>
      <c r="Y11" s="60">
        <f>Income!Y63</f>
        <v>0</v>
      </c>
      <c r="Z11" s="60">
        <f>Income!Z63</f>
        <v>0</v>
      </c>
      <c r="AA11" s="60">
        <f>Income!AA63</f>
        <v>0</v>
      </c>
      <c r="AB11" s="60">
        <f>Income!AB63</f>
        <v>0</v>
      </c>
      <c r="AC11" s="60">
        <f>Income!AC63</f>
        <v>0</v>
      </c>
      <c r="AD11" s="60">
        <f>Income!AD63</f>
        <v>0</v>
      </c>
      <c r="AE11" s="60">
        <f>Income!AE63</f>
        <v>0</v>
      </c>
      <c r="AF11" s="60">
        <f>Income!AF63</f>
        <v>0</v>
      </c>
      <c r="AG11" s="60">
        <f>Income!AG63</f>
        <v>0</v>
      </c>
      <c r="AH11" s="60">
        <f>Income!AH63</f>
        <v>0</v>
      </c>
      <c r="AI11" s="60">
        <f>Income!AI63</f>
        <v>0</v>
      </c>
      <c r="AJ11" s="60">
        <f>Income!AJ63</f>
        <v>0</v>
      </c>
      <c r="AK11" s="60">
        <f>Income!AK63</f>
        <v>0</v>
      </c>
      <c r="AL11" s="60">
        <f>Income!AL63</f>
        <v>0</v>
      </c>
      <c r="AM11" s="60">
        <f>Income!AM63</f>
        <v>0</v>
      </c>
      <c r="AN11" s="60">
        <f>Income!AN63</f>
        <v>0</v>
      </c>
      <c r="AO11" s="60">
        <f>Income!AO63</f>
        <v>0</v>
      </c>
      <c r="AP11" s="60">
        <f>Income!AP63</f>
        <v>0</v>
      </c>
      <c r="AQ11" s="60">
        <f>Income!AQ63</f>
        <v>0</v>
      </c>
      <c r="AR11" s="60">
        <f>Income!AR63</f>
        <v>0</v>
      </c>
      <c r="AS11" s="60">
        <f>Income!AS63</f>
        <v>0</v>
      </c>
      <c r="AT11" s="60">
        <f>Income!AT63</f>
        <v>0</v>
      </c>
      <c r="AU11" s="60">
        <f>Income!AU63</f>
        <v>0</v>
      </c>
      <c r="AV11" s="60">
        <f>Income!AV63</f>
        <v>0</v>
      </c>
      <c r="AW11" s="60">
        <f>Income!AW63</f>
        <v>0</v>
      </c>
      <c r="AX11" s="60">
        <f>Income!AX63</f>
        <v>0</v>
      </c>
      <c r="AY11" s="60">
        <f>Income!AY63</f>
        <v>0</v>
      </c>
      <c r="AZ11" s="60">
        <f>Income!AZ63</f>
        <v>0</v>
      </c>
      <c r="BA11" s="60">
        <f>Income!BA63</f>
        <v>0</v>
      </c>
      <c r="BB11" s="60">
        <f>Income!BB63</f>
        <v>0</v>
      </c>
      <c r="BC11" s="60">
        <f>Income!BC63</f>
        <v>0</v>
      </c>
      <c r="BD11" s="60">
        <f>Income!BD63</f>
        <v>0</v>
      </c>
      <c r="BE11" s="60">
        <f>Income!BE63</f>
        <v>0</v>
      </c>
      <c r="BF11" s="60">
        <f>Income!BF63</f>
        <v>0</v>
      </c>
      <c r="BG11" s="60">
        <f>Income!BG63</f>
        <v>0</v>
      </c>
      <c r="BH11" s="60">
        <f>Income!BH63</f>
        <v>0</v>
      </c>
      <c r="BI11" s="60">
        <f>Income!BI63</f>
        <v>0</v>
      </c>
      <c r="BJ11" s="60">
        <f>Income!BJ63</f>
        <v>1086022.2406146366</v>
      </c>
      <c r="BK11" s="60">
        <f>Income!BK63</f>
        <v>2180691.0414173813</v>
      </c>
      <c r="BL11" s="60">
        <f>Income!BL63</f>
        <v>3273624.2978903349</v>
      </c>
      <c r="BM11" s="60">
        <f>Income!BM63</f>
        <v>4373924.1704547517</v>
      </c>
      <c r="BN11" s="60">
        <f>Income!BN63</f>
        <v>5482105.2083526822</v>
      </c>
      <c r="BO11" s="60">
        <f>Income!BO63</f>
        <v>6455371.2883866737</v>
      </c>
      <c r="BP11" s="60">
        <f>Income!BP63</f>
        <v>6482268.6687549511</v>
      </c>
      <c r="BQ11" s="60">
        <f>Income!BQ63</f>
        <v>6509278.1215414284</v>
      </c>
      <c r="BR11" s="60">
        <f>Income!BR63</f>
        <v>6536400.113714518</v>
      </c>
      <c r="BS11" s="60">
        <f>Income!BS63</f>
        <v>6563635.1141883265</v>
      </c>
      <c r="BT11" s="60">
        <f>Income!BT63</f>
        <v>6590983.5938307811</v>
      </c>
      <c r="BU11" s="60">
        <f>Income!BU63</f>
        <v>6618446.0254717404</v>
      </c>
      <c r="BV11" s="60">
        <f>Income!BV63</f>
        <v>6646022.8839112055</v>
      </c>
      <c r="BW11" s="60">
        <f>Income!BW63</f>
        <v>6673714.6459275028</v>
      </c>
      <c r="BX11" s="60">
        <f>Income!BX63</f>
        <v>6701521.7902855352</v>
      </c>
      <c r="BY11" s="60">
        <f>Income!BY63</f>
        <v>6729444.7977450583</v>
      </c>
      <c r="BZ11" s="60">
        <f>Income!BZ63</f>
        <v>6757484.1510689966</v>
      </c>
      <c r="CA11" s="60">
        <f>Income!CA63</f>
        <v>6785640.3350317823</v>
      </c>
      <c r="CB11" s="60">
        <f>Income!CB63</f>
        <v>6813913.8364277463</v>
      </c>
      <c r="CC11" s="60">
        <f>Income!CC63</f>
        <v>6842305.1440795334</v>
      </c>
      <c r="CD11" s="60">
        <f>Income!CD63</f>
        <v>6870814.7488465291</v>
      </c>
      <c r="CE11" s="60">
        <f>Income!CE63</f>
        <v>6899443.1436333908</v>
      </c>
      <c r="CF11" s="60">
        <f>Income!CF63</f>
        <v>6928190.8233985286</v>
      </c>
      <c r="CG11" s="60">
        <f>Income!CG63</f>
        <v>6957058.2851626882</v>
      </c>
      <c r="CH11" s="60">
        <f>Income!CH63</f>
        <v>6986046.0280175339</v>
      </c>
      <c r="CI11" s="60">
        <f>Income!CI63</f>
        <v>7015154.5531342728</v>
      </c>
      <c r="CJ11" s="60">
        <f>Income!CJ63</f>
        <v>7044384.3637723355</v>
      </c>
      <c r="CK11" s="60">
        <f>Income!CK63</f>
        <v>7073735.9652880505</v>
      </c>
      <c r="CL11" s="60">
        <f>Income!CL63</f>
        <v>7103209.8651434183</v>
      </c>
      <c r="CM11" s="60">
        <f>Income!CM63</f>
        <v>7132806.5729148481</v>
      </c>
      <c r="CN11" s="60">
        <f>Income!CN63</f>
        <v>7162526.600301994</v>
      </c>
      <c r="CO11" s="60">
        <f>Income!CO63</f>
        <v>7192370.461136586</v>
      </c>
      <c r="CP11" s="60">
        <f>Income!CP63</f>
        <v>7222338.6713913213</v>
      </c>
      <c r="CQ11" s="60">
        <f>Income!CQ63</f>
        <v>7252431.7491887845</v>
      </c>
      <c r="CR11" s="60">
        <f>Income!CR63</f>
        <v>7282650.2148104049</v>
      </c>
      <c r="CS11" s="60">
        <f>Income!CS63</f>
        <v>7312994.590705446</v>
      </c>
      <c r="CT11" s="60">
        <f>Income!CT63</f>
        <v>7343465.4015000537</v>
      </c>
      <c r="CU11" s="60">
        <f>Income!CU63</f>
        <v>7374063.1740063038</v>
      </c>
      <c r="CV11" s="60">
        <f>Income!CV63</f>
        <v>7404788.4372313283</v>
      </c>
      <c r="CW11" s="60">
        <f>Income!CW63</f>
        <v>7435641.7223864608</v>
      </c>
      <c r="CX11" s="60">
        <f>Income!CX63</f>
        <v>7466623.5628964053</v>
      </c>
      <c r="CY11" s="60">
        <f>Income!CY63</f>
        <v>7497734.4944084696</v>
      </c>
      <c r="CZ11" s="60">
        <f>Income!CZ63</f>
        <v>7528975.0548018385</v>
      </c>
      <c r="DA11" s="60">
        <f>Income!DA63</f>
        <v>7560345.7841968471</v>
      </c>
      <c r="DB11" s="60">
        <f>Income!DB63</f>
        <v>7591847.2249643346</v>
      </c>
      <c r="DC11" s="60">
        <f>Income!DC63</f>
        <v>7623479.9217350194</v>
      </c>
      <c r="DD11" s="60">
        <f>Income!DD63</f>
        <v>7655244.4214089159</v>
      </c>
      <c r="DE11" s="60">
        <f>Income!DE63</f>
        <v>7687141.2731647836</v>
      </c>
      <c r="DF11" s="60">
        <f>Income!DF63</f>
        <v>7719171.0284696389</v>
      </c>
      <c r="DG11" s="60">
        <f>Income!DG63</f>
        <v>7751334.2410882609</v>
      </c>
      <c r="DH11" s="60">
        <f>Income!DH63</f>
        <v>7783631.4670927944</v>
      </c>
      <c r="DI11" s="60">
        <f>Income!DI63</f>
        <v>7816063.264872347</v>
      </c>
      <c r="DJ11" s="60">
        <f>Income!DJ63</f>
        <v>7848630.1951426491</v>
      </c>
      <c r="DK11" s="60">
        <f>Income!DK63</f>
        <v>7881332.8209557449</v>
      </c>
      <c r="DL11" s="60">
        <f>Income!DL63</f>
        <v>7914171.7077097259</v>
      </c>
      <c r="DM11" s="60">
        <f>Income!DM63</f>
        <v>7947147.423158518</v>
      </c>
      <c r="DN11" s="60">
        <f>Income!DN63</f>
        <v>7980260.5374216801</v>
      </c>
      <c r="DO11" s="60">
        <f>Income!DO63</f>
        <v>8013511.6229942683</v>
      </c>
      <c r="DP11" s="60">
        <f>Income!DP63</f>
        <v>8046901.2547567422</v>
      </c>
      <c r="DQ11" s="60">
        <f>Income!DQ63</f>
        <v>8080430.0099848965</v>
      </c>
      <c r="DR11" s="60">
        <f>Income!DR63</f>
        <v>8114098.4683598308</v>
      </c>
      <c r="DS11" s="60">
        <f>Income!DS63</f>
        <v>8147907.2119779997</v>
      </c>
      <c r="DT11" s="60">
        <f>Income!DT63</f>
        <v>8181856.8253612397</v>
      </c>
      <c r="DU11" s="60">
        <f>Income!DU63</f>
        <v>8215947.8954669144</v>
      </c>
      <c r="DV11" s="60">
        <f>Income!DV63</f>
        <v>8250181.0116980253</v>
      </c>
      <c r="DW11" s="60">
        <f>Income!DW63</f>
        <v>8284556.7659134334</v>
      </c>
      <c r="DX11" s="60">
        <f>Income!DX63</f>
        <v>8319075.752438074</v>
      </c>
      <c r="DY11" s="60">
        <f>Income!DY63</f>
        <v>8353738.5680732299</v>
      </c>
      <c r="DZ11" s="60">
        <f>Income!DZ63</f>
        <v>8388545.8121068701</v>
      </c>
      <c r="EA11" s="60">
        <f>Income!EA63</f>
        <v>8423498.0863239802</v>
      </c>
      <c r="EB11" s="60" t="s">
        <v>2</v>
      </c>
    </row>
    <row r="12" spans="1:132" x14ac:dyDescent="0.3">
      <c r="B12" s="51" t="s">
        <v>11</v>
      </c>
      <c r="L12" s="60">
        <f>Income!L69</f>
        <v>0</v>
      </c>
      <c r="M12" s="60">
        <f>Income!M69</f>
        <v>0</v>
      </c>
      <c r="N12" s="60">
        <f>Income!N69</f>
        <v>0</v>
      </c>
      <c r="O12" s="60">
        <f>Income!O69</f>
        <v>0</v>
      </c>
      <c r="P12" s="60">
        <f>Income!P69</f>
        <v>0</v>
      </c>
      <c r="Q12" s="60">
        <f>Income!Q69</f>
        <v>0</v>
      </c>
      <c r="R12" s="60">
        <f>Income!R69</f>
        <v>0</v>
      </c>
      <c r="S12" s="60">
        <f>Income!S69</f>
        <v>0</v>
      </c>
      <c r="T12" s="60">
        <f>Income!T69</f>
        <v>0</v>
      </c>
      <c r="U12" s="60">
        <f>Income!U69</f>
        <v>0</v>
      </c>
      <c r="V12" s="60">
        <f>Income!V69</f>
        <v>0</v>
      </c>
      <c r="W12" s="60">
        <f>Income!W69</f>
        <v>0</v>
      </c>
      <c r="X12" s="60">
        <f>Income!X69</f>
        <v>0</v>
      </c>
      <c r="Y12" s="60">
        <f>Income!Y69</f>
        <v>0</v>
      </c>
      <c r="Z12" s="60">
        <f>Income!Z69</f>
        <v>0</v>
      </c>
      <c r="AA12" s="60">
        <f>Income!AA69</f>
        <v>0</v>
      </c>
      <c r="AB12" s="60">
        <f>Income!AB69</f>
        <v>0</v>
      </c>
      <c r="AC12" s="60">
        <f>Income!AC69</f>
        <v>0</v>
      </c>
      <c r="AD12" s="60">
        <f>Income!AD69</f>
        <v>0</v>
      </c>
      <c r="AE12" s="60">
        <f>Income!AE69</f>
        <v>0</v>
      </c>
      <c r="AF12" s="60">
        <f>Income!AF69</f>
        <v>0</v>
      </c>
      <c r="AG12" s="60">
        <f>Income!AG69</f>
        <v>0</v>
      </c>
      <c r="AH12" s="60">
        <f>Income!AH69</f>
        <v>0</v>
      </c>
      <c r="AI12" s="60">
        <f>Income!AI69</f>
        <v>0</v>
      </c>
      <c r="AJ12" s="60">
        <f>Income!AJ69</f>
        <v>0</v>
      </c>
      <c r="AK12" s="60">
        <f>Income!AK69</f>
        <v>0</v>
      </c>
      <c r="AL12" s="60">
        <f>Income!AL69</f>
        <v>0</v>
      </c>
      <c r="AM12" s="60">
        <f>Income!AM69</f>
        <v>0</v>
      </c>
      <c r="AN12" s="60">
        <f>Income!AN69</f>
        <v>0</v>
      </c>
      <c r="AO12" s="60">
        <f>Income!AO69</f>
        <v>0</v>
      </c>
      <c r="AP12" s="60">
        <f>Income!AP69</f>
        <v>0</v>
      </c>
      <c r="AQ12" s="60">
        <f>Income!AQ69</f>
        <v>0</v>
      </c>
      <c r="AR12" s="60">
        <f>Income!AR69</f>
        <v>0</v>
      </c>
      <c r="AS12" s="60">
        <f>Income!AS69</f>
        <v>0</v>
      </c>
      <c r="AT12" s="60">
        <f>Income!AT69</f>
        <v>0</v>
      </c>
      <c r="AU12" s="60">
        <f>Income!AU69</f>
        <v>0</v>
      </c>
      <c r="AV12" s="60">
        <f>Income!AV69</f>
        <v>0</v>
      </c>
      <c r="AW12" s="60">
        <f>Income!AW69</f>
        <v>0</v>
      </c>
      <c r="AX12" s="60">
        <f>Income!AX69</f>
        <v>0</v>
      </c>
      <c r="AY12" s="60">
        <f>Income!AY69</f>
        <v>0</v>
      </c>
      <c r="AZ12" s="60">
        <f>Income!AZ69</f>
        <v>0</v>
      </c>
      <c r="BA12" s="60">
        <f>Income!BA69</f>
        <v>0</v>
      </c>
      <c r="BB12" s="60">
        <f>Income!BB69</f>
        <v>0</v>
      </c>
      <c r="BC12" s="60">
        <f>Income!BC69</f>
        <v>0</v>
      </c>
      <c r="BD12" s="60">
        <f>Income!BD69</f>
        <v>0</v>
      </c>
      <c r="BE12" s="60">
        <f>Income!BE69</f>
        <v>0</v>
      </c>
      <c r="BF12" s="60">
        <f>Income!BF69</f>
        <v>0</v>
      </c>
      <c r="BG12" s="60">
        <f>Income!BG69</f>
        <v>0</v>
      </c>
      <c r="BH12" s="60">
        <f>Income!BH69</f>
        <v>0</v>
      </c>
      <c r="BI12" s="60">
        <f>Income!BI69</f>
        <v>0</v>
      </c>
      <c r="BJ12" s="60">
        <f>Income!BJ69</f>
        <v>0</v>
      </c>
      <c r="BK12" s="60">
        <f>Income!BK69</f>
        <v>0</v>
      </c>
      <c r="BL12" s="60">
        <f>Income!BL69</f>
        <v>0</v>
      </c>
      <c r="BM12" s="60">
        <f>Income!BM69</f>
        <v>781326</v>
      </c>
      <c r="BN12" s="60">
        <f>Income!BN69</f>
        <v>784581.52500000002</v>
      </c>
      <c r="BO12" s="60">
        <f>Income!BO69</f>
        <v>787850.61468750006</v>
      </c>
      <c r="BP12" s="60">
        <f>Income!BP69</f>
        <v>791133.32558203116</v>
      </c>
      <c r="BQ12" s="60">
        <f>Income!BQ69</f>
        <v>794429.71443862293</v>
      </c>
      <c r="BR12" s="60">
        <f>Income!BR69</f>
        <v>797739.83824878384</v>
      </c>
      <c r="BS12" s="60">
        <f>Income!BS69</f>
        <v>801063.75424148713</v>
      </c>
      <c r="BT12" s="60">
        <f>Income!BT69</f>
        <v>804401.51988416002</v>
      </c>
      <c r="BU12" s="60">
        <f>Income!BU69</f>
        <v>807753.19288367731</v>
      </c>
      <c r="BV12" s="60">
        <f>Income!BV69</f>
        <v>811118.83118735929</v>
      </c>
      <c r="BW12" s="60">
        <f>Income!BW69</f>
        <v>814498.49298397324</v>
      </c>
      <c r="BX12" s="60">
        <f>Income!BX69</f>
        <v>817892.23670473986</v>
      </c>
      <c r="BY12" s="60">
        <f>Income!BY69</f>
        <v>821300.12102434284</v>
      </c>
      <c r="BZ12" s="60">
        <f>Income!BZ69</f>
        <v>824722.20486194419</v>
      </c>
      <c r="CA12" s="60">
        <f>Income!CA69</f>
        <v>828158.54738220223</v>
      </c>
      <c r="CB12" s="60">
        <f>Income!CB69</f>
        <v>831609.20799629483</v>
      </c>
      <c r="CC12" s="60">
        <f>Income!CC69</f>
        <v>835074.246362946</v>
      </c>
      <c r="CD12" s="60">
        <f>Income!CD69</f>
        <v>838553.72238945821</v>
      </c>
      <c r="CE12" s="60">
        <f>Income!CE69</f>
        <v>842047.69623274752</v>
      </c>
      <c r="CF12" s="60">
        <f>Income!CF69</f>
        <v>845556.22830038401</v>
      </c>
      <c r="CG12" s="60">
        <f>Income!CG69</f>
        <v>849079.37925163563</v>
      </c>
      <c r="CH12" s="60">
        <f>Income!CH69</f>
        <v>852617.2099985173</v>
      </c>
      <c r="CI12" s="60">
        <f>Income!CI69</f>
        <v>856169.78170684446</v>
      </c>
      <c r="CJ12" s="60">
        <f>Income!CJ69</f>
        <v>859737.15579728968</v>
      </c>
      <c r="CK12" s="60">
        <f>Income!CK69</f>
        <v>863319.39394644508</v>
      </c>
      <c r="CL12" s="60">
        <f>Income!CL69</f>
        <v>866916.55808788852</v>
      </c>
      <c r="CM12" s="60">
        <f>Income!CM69</f>
        <v>870528.71041325468</v>
      </c>
      <c r="CN12" s="60">
        <f>Income!CN69</f>
        <v>874155.91337330989</v>
      </c>
      <c r="CO12" s="60">
        <f>Income!CO69</f>
        <v>877798.229679032</v>
      </c>
      <c r="CP12" s="60">
        <f>Income!CP69</f>
        <v>881455.72230269457</v>
      </c>
      <c r="CQ12" s="60">
        <f>Income!CQ69</f>
        <v>885128.45447895583</v>
      </c>
      <c r="CR12" s="60">
        <f>Income!CR69</f>
        <v>888816.48970595142</v>
      </c>
      <c r="CS12" s="60">
        <f>Income!CS69</f>
        <v>892519.89174639294</v>
      </c>
      <c r="CT12" s="60">
        <f>Income!CT69</f>
        <v>896238.72462866944</v>
      </c>
      <c r="CU12" s="60">
        <f>Income!CU69</f>
        <v>899973.0526479556</v>
      </c>
      <c r="CV12" s="60">
        <f>Income!CV69</f>
        <v>903722.94036732207</v>
      </c>
      <c r="CW12" s="60">
        <f>Income!CW69</f>
        <v>907488.45261885261</v>
      </c>
      <c r="CX12" s="60">
        <f>Income!CX69</f>
        <v>911269.65450476448</v>
      </c>
      <c r="CY12" s="60">
        <f>Income!CY69</f>
        <v>915066.61139853427</v>
      </c>
      <c r="CZ12" s="60">
        <f>Income!CZ69</f>
        <v>918879.38894602819</v>
      </c>
      <c r="DA12" s="60">
        <f>Income!DA69</f>
        <v>922708.05306663655</v>
      </c>
      <c r="DB12" s="60">
        <f>Income!DB69</f>
        <v>926552.66995441425</v>
      </c>
      <c r="DC12" s="60">
        <f>Income!DC69</f>
        <v>930413.30607922422</v>
      </c>
      <c r="DD12" s="60">
        <f>Income!DD69</f>
        <v>934290.02818788774</v>
      </c>
      <c r="DE12" s="60">
        <f>Income!DE69</f>
        <v>938182.90330533707</v>
      </c>
      <c r="DF12" s="60">
        <f>Income!DF69</f>
        <v>942091.99873577605</v>
      </c>
      <c r="DG12" s="60">
        <f>Income!DG69</f>
        <v>946017.3820638418</v>
      </c>
      <c r="DH12" s="60">
        <f>Income!DH69</f>
        <v>949959.12115577445</v>
      </c>
      <c r="DI12" s="60">
        <f>Income!DI69</f>
        <v>953917.28416059026</v>
      </c>
      <c r="DJ12" s="60">
        <f>Income!DJ69</f>
        <v>957891.93951125932</v>
      </c>
      <c r="DK12" s="60">
        <f>Income!DK69</f>
        <v>961883.1559258895</v>
      </c>
      <c r="DL12" s="60">
        <f>Income!DL69</f>
        <v>965891.00240891404</v>
      </c>
      <c r="DM12" s="60">
        <f>Income!DM69</f>
        <v>969915.54825228453</v>
      </c>
      <c r="DN12" s="60">
        <f>Income!DN69</f>
        <v>973956.86303666909</v>
      </c>
      <c r="DO12" s="60">
        <f>Income!DO69</f>
        <v>978015.01663265517</v>
      </c>
      <c r="DP12" s="60">
        <f>Income!DP69</f>
        <v>982090.07920195791</v>
      </c>
      <c r="DQ12" s="60">
        <f>Income!DQ69</f>
        <v>986182.12119863275</v>
      </c>
      <c r="DR12" s="60">
        <f>Income!DR69</f>
        <v>990291.21337029361</v>
      </c>
      <c r="DS12" s="60">
        <f>Income!DS69</f>
        <v>994417.42675933649</v>
      </c>
      <c r="DT12" s="60">
        <f>Income!DT69</f>
        <v>998560.83270416711</v>
      </c>
      <c r="DU12" s="60">
        <f>Income!DU69</f>
        <v>1002721.5028404344</v>
      </c>
      <c r="DV12" s="60">
        <f>Income!DV69</f>
        <v>1006899.5091022695</v>
      </c>
      <c r="DW12" s="60">
        <f>Income!DW69</f>
        <v>1011094.923723529</v>
      </c>
      <c r="DX12" s="60">
        <f>Income!DX69</f>
        <v>1015307.8192390436</v>
      </c>
      <c r="DY12" s="60">
        <f>Income!DY69</f>
        <v>1019538.268485873</v>
      </c>
      <c r="DZ12" s="60">
        <f>Income!DZ69</f>
        <v>1023786.3446045642</v>
      </c>
      <c r="EA12" s="60">
        <f>Income!EA69</f>
        <v>1028052.1210404166</v>
      </c>
      <c r="EB12" s="60" t="s">
        <v>2</v>
      </c>
    </row>
    <row r="13" spans="1:132" x14ac:dyDescent="0.3">
      <c r="B13" s="51" t="s">
        <v>12</v>
      </c>
      <c r="L13" s="60">
        <f>Income!L79</f>
        <v>0</v>
      </c>
      <c r="M13" s="60">
        <f>Income!M79</f>
        <v>0</v>
      </c>
      <c r="N13" s="60">
        <f>Income!N79</f>
        <v>0</v>
      </c>
      <c r="O13" s="60">
        <f>Income!O79</f>
        <v>0</v>
      </c>
      <c r="P13" s="60">
        <f>Income!P79</f>
        <v>0</v>
      </c>
      <c r="Q13" s="60">
        <f>Income!Q79</f>
        <v>0</v>
      </c>
      <c r="R13" s="60">
        <f>Income!R79</f>
        <v>0</v>
      </c>
      <c r="S13" s="60">
        <f>Income!S79</f>
        <v>0</v>
      </c>
      <c r="T13" s="60">
        <f>Income!T79</f>
        <v>0</v>
      </c>
      <c r="U13" s="60">
        <f>Income!U79</f>
        <v>0</v>
      </c>
      <c r="V13" s="60">
        <f>Income!V79</f>
        <v>0</v>
      </c>
      <c r="W13" s="60">
        <f>Income!W79</f>
        <v>0</v>
      </c>
      <c r="X13" s="60">
        <f>Income!X79</f>
        <v>0</v>
      </c>
      <c r="Y13" s="60">
        <f>Income!Y79</f>
        <v>0</v>
      </c>
      <c r="Z13" s="60">
        <f>Income!Z79</f>
        <v>0</v>
      </c>
      <c r="AA13" s="60">
        <f>Income!AA79</f>
        <v>0</v>
      </c>
      <c r="AB13" s="60">
        <f>Income!AB79</f>
        <v>0</v>
      </c>
      <c r="AC13" s="60">
        <f>Income!AC79</f>
        <v>0</v>
      </c>
      <c r="AD13" s="60">
        <f>Income!AD79</f>
        <v>0</v>
      </c>
      <c r="AE13" s="60">
        <f>Income!AE79</f>
        <v>0</v>
      </c>
      <c r="AF13" s="60">
        <f>Income!AF79</f>
        <v>0</v>
      </c>
      <c r="AG13" s="60">
        <f>Income!AG79</f>
        <v>0</v>
      </c>
      <c r="AH13" s="60">
        <f>Income!AH79</f>
        <v>0</v>
      </c>
      <c r="AI13" s="60">
        <f>Income!AI79</f>
        <v>0</v>
      </c>
      <c r="AJ13" s="60">
        <f>Income!AJ79</f>
        <v>0</v>
      </c>
      <c r="AK13" s="60">
        <f>Income!AK79</f>
        <v>0</v>
      </c>
      <c r="AL13" s="60">
        <f>Income!AL79</f>
        <v>0</v>
      </c>
      <c r="AM13" s="60">
        <f>Income!AM79</f>
        <v>0</v>
      </c>
      <c r="AN13" s="60">
        <f>Income!AN79</f>
        <v>0</v>
      </c>
      <c r="AO13" s="60">
        <f>Income!AO79</f>
        <v>0</v>
      </c>
      <c r="AP13" s="60">
        <f>Income!AP79</f>
        <v>0</v>
      </c>
      <c r="AQ13" s="60">
        <f>Income!AQ79</f>
        <v>0</v>
      </c>
      <c r="AR13" s="60">
        <f>Income!AR79</f>
        <v>0</v>
      </c>
      <c r="AS13" s="60">
        <f>Income!AS79</f>
        <v>0</v>
      </c>
      <c r="AT13" s="60">
        <f>Income!AT79</f>
        <v>0</v>
      </c>
      <c r="AU13" s="60">
        <f>Income!AU79</f>
        <v>0</v>
      </c>
      <c r="AV13" s="60">
        <f>Income!AV79</f>
        <v>0</v>
      </c>
      <c r="AW13" s="60">
        <f>Income!AW79</f>
        <v>0</v>
      </c>
      <c r="AX13" s="60">
        <f>Income!AX79</f>
        <v>0</v>
      </c>
      <c r="AY13" s="60">
        <f>Income!AY79</f>
        <v>0</v>
      </c>
      <c r="AZ13" s="60">
        <f>Income!AZ79</f>
        <v>0</v>
      </c>
      <c r="BA13" s="60">
        <f>Income!BA79</f>
        <v>0</v>
      </c>
      <c r="BB13" s="60">
        <f>Income!BB79</f>
        <v>0</v>
      </c>
      <c r="BC13" s="60">
        <f>Income!BC79</f>
        <v>0</v>
      </c>
      <c r="BD13" s="60">
        <f>Income!BD79</f>
        <v>0</v>
      </c>
      <c r="BE13" s="60">
        <f>Income!BE79</f>
        <v>0</v>
      </c>
      <c r="BF13" s="60">
        <f>Income!BF79</f>
        <v>0</v>
      </c>
      <c r="BG13" s="60">
        <f>Income!BG79</f>
        <v>0</v>
      </c>
      <c r="BH13" s="60">
        <f>Income!BH79</f>
        <v>0</v>
      </c>
      <c r="BI13" s="60">
        <f>Income!BI79</f>
        <v>107640</v>
      </c>
      <c r="BJ13" s="60">
        <f>Income!BJ79</f>
        <v>108088.49999999999</v>
      </c>
      <c r="BK13" s="60">
        <f>Income!BK79</f>
        <v>108538.86874999999</v>
      </c>
      <c r="BL13" s="60">
        <f>Income!BL79</f>
        <v>108991.11403645831</v>
      </c>
      <c r="BM13" s="60">
        <f>Income!BM79</f>
        <v>109445.24367827692</v>
      </c>
      <c r="BN13" s="60">
        <f>Income!BN79</f>
        <v>109901.2655269364</v>
      </c>
      <c r="BO13" s="60">
        <f>Income!BO79</f>
        <v>110359.18746663193</v>
      </c>
      <c r="BP13" s="60">
        <f>Income!BP79</f>
        <v>110819.01741440958</v>
      </c>
      <c r="BQ13" s="60">
        <f>Income!BQ79</f>
        <v>111280.76332030295</v>
      </c>
      <c r="BR13" s="60">
        <f>Income!BR79</f>
        <v>111744.4331674709</v>
      </c>
      <c r="BS13" s="60">
        <f>Income!BS79</f>
        <v>112210.03497233534</v>
      </c>
      <c r="BT13" s="60">
        <f>Income!BT79</f>
        <v>112677.57678472008</v>
      </c>
      <c r="BU13" s="60">
        <f>Income!BU79</f>
        <v>113147.06668798973</v>
      </c>
      <c r="BV13" s="60">
        <f>Income!BV79</f>
        <v>113618.51279918969</v>
      </c>
      <c r="BW13" s="60">
        <f>Income!BW79</f>
        <v>114091.9232691863</v>
      </c>
      <c r="BX13" s="60">
        <f>Income!BX79</f>
        <v>114567.3062828079</v>
      </c>
      <c r="BY13" s="60">
        <f>Income!BY79</f>
        <v>115044.6700589863</v>
      </c>
      <c r="BZ13" s="60">
        <f>Income!BZ79</f>
        <v>115524.02285089873</v>
      </c>
      <c r="CA13" s="60">
        <f>Income!CA79</f>
        <v>116005.37294611082</v>
      </c>
      <c r="CB13" s="60">
        <f>Income!CB79</f>
        <v>116488.7286667196</v>
      </c>
      <c r="CC13" s="60">
        <f>Income!CC79</f>
        <v>116974.0983694976</v>
      </c>
      <c r="CD13" s="60">
        <f>Income!CD79</f>
        <v>117461.49044603715</v>
      </c>
      <c r="CE13" s="60">
        <f>Income!CE79</f>
        <v>117950.91332289565</v>
      </c>
      <c r="CF13" s="60">
        <f>Income!CF79</f>
        <v>118442.37546174103</v>
      </c>
      <c r="CG13" s="60">
        <f>Income!CG79</f>
        <v>118935.88535949829</v>
      </c>
      <c r="CH13" s="60">
        <f>Income!CH79</f>
        <v>119431.45154849619</v>
      </c>
      <c r="CI13" s="60">
        <f>Income!CI79</f>
        <v>119929.08259661491</v>
      </c>
      <c r="CJ13" s="60">
        <f>Income!CJ79</f>
        <v>120428.78710743415</v>
      </c>
      <c r="CK13" s="60">
        <f>Income!CK79</f>
        <v>120930.57372038181</v>
      </c>
      <c r="CL13" s="60">
        <f>Income!CL79</f>
        <v>121434.45111088341</v>
      </c>
      <c r="CM13" s="60">
        <f>Income!CM79</f>
        <v>121940.42799051206</v>
      </c>
      <c r="CN13" s="60">
        <f>Income!CN79</f>
        <v>122448.5131071392</v>
      </c>
      <c r="CO13" s="60">
        <f>Income!CO79</f>
        <v>122958.71524508561</v>
      </c>
      <c r="CP13" s="60">
        <f>Income!CP79</f>
        <v>123471.04322527346</v>
      </c>
      <c r="CQ13" s="60">
        <f>Income!CQ79</f>
        <v>123985.50590537878</v>
      </c>
      <c r="CR13" s="60">
        <f>Income!CR79</f>
        <v>124502.11217998453</v>
      </c>
      <c r="CS13" s="60">
        <f>Income!CS79</f>
        <v>125020.87098073447</v>
      </c>
      <c r="CT13" s="60">
        <f>Income!CT79</f>
        <v>125541.79127648751</v>
      </c>
      <c r="CU13" s="60">
        <f>Income!CU79</f>
        <v>126064.88207347288</v>
      </c>
      <c r="CV13" s="60">
        <f>Income!CV79</f>
        <v>126590.15241544566</v>
      </c>
      <c r="CW13" s="60">
        <f>Income!CW79</f>
        <v>127117.61138384335</v>
      </c>
      <c r="CX13" s="60">
        <f>Income!CX79</f>
        <v>127647.26809794272</v>
      </c>
      <c r="CY13" s="60">
        <f>Income!CY79</f>
        <v>128179.13171501746</v>
      </c>
      <c r="CZ13" s="60">
        <f>Income!CZ79</f>
        <v>128713.2114304967</v>
      </c>
      <c r="DA13" s="60">
        <f>Income!DA79</f>
        <v>129249.51647812378</v>
      </c>
      <c r="DB13" s="60">
        <f>Income!DB79</f>
        <v>129788.05613011596</v>
      </c>
      <c r="DC13" s="60">
        <f>Income!DC79</f>
        <v>130328.83969732477</v>
      </c>
      <c r="DD13" s="60">
        <f>Income!DD79</f>
        <v>130871.87652939696</v>
      </c>
      <c r="DE13" s="60">
        <f>Income!DE79</f>
        <v>131417.17601493609</v>
      </c>
      <c r="DF13" s="60">
        <f>Income!DF79</f>
        <v>131964.74758166503</v>
      </c>
      <c r="DG13" s="60">
        <f>Income!DG79</f>
        <v>132514.6006965886</v>
      </c>
      <c r="DH13" s="60">
        <f>Income!DH79</f>
        <v>133066.74486615771</v>
      </c>
      <c r="DI13" s="60">
        <f>Income!DI79</f>
        <v>133621.18963643335</v>
      </c>
      <c r="DJ13" s="60">
        <f>Income!DJ79</f>
        <v>134177.94459325186</v>
      </c>
      <c r="DK13" s="60">
        <f>Income!DK79</f>
        <v>134737.01936239042</v>
      </c>
      <c r="DL13" s="60">
        <f>Income!DL79</f>
        <v>135298.4236097337</v>
      </c>
      <c r="DM13" s="60">
        <f>Income!DM79</f>
        <v>135862.1670414409</v>
      </c>
      <c r="DN13" s="60">
        <f>Income!DN79</f>
        <v>136428.25940411357</v>
      </c>
      <c r="DO13" s="60">
        <f>Income!DO79</f>
        <v>136996.71048496405</v>
      </c>
      <c r="DP13" s="60">
        <f>Income!DP79</f>
        <v>137567.53011198473</v>
      </c>
      <c r="DQ13" s="60">
        <f>Income!DQ79</f>
        <v>138140.728154118</v>
      </c>
      <c r="DR13" s="60">
        <f>Income!DR79</f>
        <v>138716.31452142683</v>
      </c>
      <c r="DS13" s="60">
        <f>Income!DS79</f>
        <v>139294.29916526613</v>
      </c>
      <c r="DT13" s="60">
        <f>Income!DT79</f>
        <v>139874.69207845474</v>
      </c>
      <c r="DU13" s="60">
        <f>Income!DU79</f>
        <v>140457.50329544832</v>
      </c>
      <c r="DV13" s="60">
        <f>Income!DV79</f>
        <v>141042.74289251267</v>
      </c>
      <c r="DW13" s="60">
        <f>Income!DW79</f>
        <v>141630.42098789811</v>
      </c>
      <c r="DX13" s="60">
        <f>Income!DX79</f>
        <v>142220.54774201434</v>
      </c>
      <c r="DY13" s="60">
        <f>Income!DY79</f>
        <v>142813.1333576061</v>
      </c>
      <c r="DZ13" s="60">
        <f>Income!DZ79</f>
        <v>143408.18807992947</v>
      </c>
      <c r="EA13" s="60">
        <f>Income!EA79</f>
        <v>144005.72219692916</v>
      </c>
      <c r="EB13" s="60" t="s">
        <v>2</v>
      </c>
    </row>
    <row r="14" spans="1:132" x14ac:dyDescent="0.3">
      <c r="B14" s="51" t="s">
        <v>13</v>
      </c>
      <c r="L14" s="60">
        <f>Income!L84</f>
        <v>0</v>
      </c>
      <c r="M14" s="60">
        <f>Income!M84</f>
        <v>0</v>
      </c>
      <c r="N14" s="60">
        <f>Income!N84</f>
        <v>0</v>
      </c>
      <c r="O14" s="60">
        <f>Income!O84</f>
        <v>0</v>
      </c>
      <c r="P14" s="60">
        <f>Income!P84</f>
        <v>0</v>
      </c>
      <c r="Q14" s="60">
        <f>Income!Q84</f>
        <v>0</v>
      </c>
      <c r="R14" s="60">
        <f>Income!R84</f>
        <v>0</v>
      </c>
      <c r="S14" s="60">
        <f>Income!S84</f>
        <v>0</v>
      </c>
      <c r="T14" s="60">
        <f>Income!T84</f>
        <v>0</v>
      </c>
      <c r="U14" s="60">
        <f>Income!U84</f>
        <v>0</v>
      </c>
      <c r="V14" s="60">
        <f>Income!V84</f>
        <v>0</v>
      </c>
      <c r="W14" s="60">
        <f>Income!W84</f>
        <v>0</v>
      </c>
      <c r="X14" s="60">
        <f>Income!X84</f>
        <v>0</v>
      </c>
      <c r="Y14" s="60">
        <f>Income!Y84</f>
        <v>0</v>
      </c>
      <c r="Z14" s="60">
        <f>Income!Z84</f>
        <v>0</v>
      </c>
      <c r="AA14" s="60">
        <f>Income!AA84</f>
        <v>0</v>
      </c>
      <c r="AB14" s="60">
        <f>Income!AB84</f>
        <v>0</v>
      </c>
      <c r="AC14" s="60">
        <f>Income!AC84</f>
        <v>0</v>
      </c>
      <c r="AD14" s="60">
        <f>Income!AD84</f>
        <v>0</v>
      </c>
      <c r="AE14" s="60">
        <f>Income!AE84</f>
        <v>0</v>
      </c>
      <c r="AF14" s="60">
        <f>Income!AF84</f>
        <v>0</v>
      </c>
      <c r="AG14" s="60">
        <f>Income!AG84</f>
        <v>0</v>
      </c>
      <c r="AH14" s="60">
        <f>Income!AH84</f>
        <v>0</v>
      </c>
      <c r="AI14" s="60">
        <f>Income!AI84</f>
        <v>0</v>
      </c>
      <c r="AJ14" s="60">
        <f>Income!AJ84</f>
        <v>0</v>
      </c>
      <c r="AK14" s="60">
        <f>Income!AK84</f>
        <v>0</v>
      </c>
      <c r="AL14" s="60">
        <f>Income!AL84</f>
        <v>0</v>
      </c>
      <c r="AM14" s="60">
        <f>Income!AM84</f>
        <v>0</v>
      </c>
      <c r="AN14" s="60">
        <f>Income!AN84</f>
        <v>0</v>
      </c>
      <c r="AO14" s="60">
        <f>Income!AO84</f>
        <v>0</v>
      </c>
      <c r="AP14" s="60">
        <f>Income!AP84</f>
        <v>0</v>
      </c>
      <c r="AQ14" s="60">
        <f>Income!AQ84</f>
        <v>0</v>
      </c>
      <c r="AR14" s="60">
        <f>Income!AR84</f>
        <v>0</v>
      </c>
      <c r="AS14" s="60">
        <f>Income!AS84</f>
        <v>0</v>
      </c>
      <c r="AT14" s="60">
        <f>Income!AT84</f>
        <v>0</v>
      </c>
      <c r="AU14" s="60">
        <f>Income!AU84</f>
        <v>0</v>
      </c>
      <c r="AV14" s="60">
        <f>Income!AV84</f>
        <v>0</v>
      </c>
      <c r="AW14" s="60">
        <f>Income!AW84</f>
        <v>0</v>
      </c>
      <c r="AX14" s="60">
        <f>Income!AX84</f>
        <v>0</v>
      </c>
      <c r="AY14" s="60">
        <f>Income!AY84</f>
        <v>0</v>
      </c>
      <c r="AZ14" s="60">
        <f>Income!AZ84</f>
        <v>0</v>
      </c>
      <c r="BA14" s="60">
        <f>Income!BA84</f>
        <v>0</v>
      </c>
      <c r="BB14" s="60">
        <f>Income!BB84</f>
        <v>0</v>
      </c>
      <c r="BC14" s="60">
        <f>Income!BC84</f>
        <v>0</v>
      </c>
      <c r="BD14" s="60">
        <f>Income!BD84</f>
        <v>0</v>
      </c>
      <c r="BE14" s="60">
        <f>Income!BE84</f>
        <v>0</v>
      </c>
      <c r="BF14" s="60">
        <f>Income!BF84</f>
        <v>0</v>
      </c>
      <c r="BG14" s="60">
        <f>Income!BG84</f>
        <v>0</v>
      </c>
      <c r="BH14" s="60">
        <f>Income!BH84</f>
        <v>0</v>
      </c>
      <c r="BI14" s="60">
        <f>Income!BI84</f>
        <v>0</v>
      </c>
      <c r="BJ14" s="60">
        <f>Income!BJ84</f>
        <v>46800</v>
      </c>
      <c r="BK14" s="60">
        <f>Income!BK84</f>
        <v>46995</v>
      </c>
      <c r="BL14" s="60">
        <f>Income!BL84</f>
        <v>47190.8125</v>
      </c>
      <c r="BM14" s="60">
        <f>Income!BM84</f>
        <v>47387.440885416669</v>
      </c>
      <c r="BN14" s="60">
        <f>Income!BN84</f>
        <v>47584.888555772573</v>
      </c>
      <c r="BO14" s="60">
        <f>Income!BO84</f>
        <v>47783.158924754956</v>
      </c>
      <c r="BP14" s="60">
        <f>Income!BP84</f>
        <v>47982.255420274771</v>
      </c>
      <c r="BQ14" s="60">
        <f>Income!BQ84</f>
        <v>48182.181484525914</v>
      </c>
      <c r="BR14" s="60">
        <f>Income!BR84</f>
        <v>48382.940574044769</v>
      </c>
      <c r="BS14" s="60">
        <f>Income!BS84</f>
        <v>48584.536159769952</v>
      </c>
      <c r="BT14" s="60">
        <f>Income!BT84</f>
        <v>48786.971727102326</v>
      </c>
      <c r="BU14" s="60">
        <f>Income!BU84</f>
        <v>48990.250775965251</v>
      </c>
      <c r="BV14" s="60">
        <f>Income!BV84</f>
        <v>49194.376820865102</v>
      </c>
      <c r="BW14" s="60">
        <f>Income!BW84</f>
        <v>49399.353390952041</v>
      </c>
      <c r="BX14" s="60">
        <f>Income!BX84</f>
        <v>49605.184030081007</v>
      </c>
      <c r="BY14" s="60">
        <f>Income!BY84</f>
        <v>49811.872296873007</v>
      </c>
      <c r="BZ14" s="60">
        <f>Income!BZ84</f>
        <v>50019.421764776642</v>
      </c>
      <c r="CA14" s="60">
        <f>Income!CA84</f>
        <v>50227.836022129879</v>
      </c>
      <c r="CB14" s="60">
        <f>Income!CB84</f>
        <v>50437.118672222088</v>
      </c>
      <c r="CC14" s="60">
        <f>Income!CC84</f>
        <v>50647.273333356345</v>
      </c>
      <c r="CD14" s="60">
        <f>Income!CD84</f>
        <v>50858.303638911995</v>
      </c>
      <c r="CE14" s="60">
        <f>Income!CE84</f>
        <v>51070.213237407464</v>
      </c>
      <c r="CF14" s="60">
        <f>Income!CF84</f>
        <v>51283.00579256333</v>
      </c>
      <c r="CG14" s="60">
        <f>Income!CG84</f>
        <v>51496.684983365674</v>
      </c>
      <c r="CH14" s="60">
        <f>Income!CH84</f>
        <v>51711.254504129698</v>
      </c>
      <c r="CI14" s="60">
        <f>Income!CI84</f>
        <v>51926.718064563574</v>
      </c>
      <c r="CJ14" s="60">
        <f>Income!CJ84</f>
        <v>52143.079389832586</v>
      </c>
      <c r="CK14" s="60">
        <f>Income!CK84</f>
        <v>52360.342220623555</v>
      </c>
      <c r="CL14" s="60">
        <f>Income!CL84</f>
        <v>52578.510313209488</v>
      </c>
      <c r="CM14" s="60">
        <f>Income!CM84</f>
        <v>52797.587439514529</v>
      </c>
      <c r="CN14" s="60">
        <f>Income!CN84</f>
        <v>53017.577387179175</v>
      </c>
      <c r="CO14" s="60">
        <f>Income!CO84</f>
        <v>53238.483959625752</v>
      </c>
      <c r="CP14" s="60">
        <f>Income!CP84</f>
        <v>53460.310976124194</v>
      </c>
      <c r="CQ14" s="60">
        <f>Income!CQ84</f>
        <v>53683.062271858042</v>
      </c>
      <c r="CR14" s="60">
        <f>Income!CR84</f>
        <v>53906.741697990779</v>
      </c>
      <c r="CS14" s="60">
        <f>Income!CS84</f>
        <v>54131.353121732405</v>
      </c>
      <c r="CT14" s="60">
        <f>Income!CT84</f>
        <v>54356.90042640629</v>
      </c>
      <c r="CU14" s="60">
        <f>Income!CU84</f>
        <v>54583.387511516317</v>
      </c>
      <c r="CV14" s="60">
        <f>Income!CV84</f>
        <v>54810.8182928143</v>
      </c>
      <c r="CW14" s="60">
        <f>Income!CW84</f>
        <v>55039.196702367692</v>
      </c>
      <c r="CX14" s="60">
        <f>Income!CX84</f>
        <v>55268.526688627557</v>
      </c>
      <c r="CY14" s="60">
        <f>Income!CY84</f>
        <v>55498.812216496837</v>
      </c>
      <c r="CZ14" s="60">
        <f>Income!CZ84</f>
        <v>55730.057267398908</v>
      </c>
      <c r="DA14" s="60">
        <f>Income!DA84</f>
        <v>55962.265839346401</v>
      </c>
      <c r="DB14" s="60">
        <f>Income!DB84</f>
        <v>56195.441947010346</v>
      </c>
      <c r="DC14" s="60">
        <f>Income!DC84</f>
        <v>56429.589621789557</v>
      </c>
      <c r="DD14" s="60">
        <f>Income!DD84</f>
        <v>56664.71291188035</v>
      </c>
      <c r="DE14" s="60">
        <f>Income!DE84</f>
        <v>56900.81588234652</v>
      </c>
      <c r="DF14" s="60">
        <f>Income!DF84</f>
        <v>57137.902615189632</v>
      </c>
      <c r="DG14" s="60">
        <f>Income!DG84</f>
        <v>57375.977209419587</v>
      </c>
      <c r="DH14" s="60">
        <f>Income!DH84</f>
        <v>57615.043781125503</v>
      </c>
      <c r="DI14" s="60">
        <f>Income!DI84</f>
        <v>57855.106463546857</v>
      </c>
      <c r="DJ14" s="60">
        <f>Income!DJ84</f>
        <v>58096.169407144967</v>
      </c>
      <c r="DK14" s="60">
        <f>Income!DK84</f>
        <v>58338.236779674735</v>
      </c>
      <c r="DL14" s="60">
        <f>Income!DL84</f>
        <v>58581.312766256713</v>
      </c>
      <c r="DM14" s="60">
        <f>Income!DM84</f>
        <v>58825.401569449452</v>
      </c>
      <c r="DN14" s="60">
        <f>Income!DN84</f>
        <v>59070.507409322156</v>
      </c>
      <c r="DO14" s="60">
        <f>Income!DO84</f>
        <v>59316.63452352766</v>
      </c>
      <c r="DP14" s="60">
        <f>Income!DP84</f>
        <v>59563.787167375689</v>
      </c>
      <c r="DQ14" s="60">
        <f>Income!DQ84</f>
        <v>59811.969613906418</v>
      </c>
      <c r="DR14" s="60">
        <f>Income!DR84</f>
        <v>60061.186153964358</v>
      </c>
      <c r="DS14" s="60">
        <f>Income!DS84</f>
        <v>60311.441096272545</v>
      </c>
      <c r="DT14" s="60">
        <f>Income!DT84</f>
        <v>60562.738767507013</v>
      </c>
      <c r="DU14" s="60">
        <f>Income!DU84</f>
        <v>60815.083512371624</v>
      </c>
      <c r="DV14" s="60">
        <f>Income!DV84</f>
        <v>61068.479693673173</v>
      </c>
      <c r="DW14" s="60">
        <f>Income!DW84</f>
        <v>61322.931692396807</v>
      </c>
      <c r="DX14" s="60">
        <f>Income!DX84</f>
        <v>61578.443907781795</v>
      </c>
      <c r="DY14" s="60">
        <f>Income!DY84</f>
        <v>61835.020757397549</v>
      </c>
      <c r="DZ14" s="60">
        <f>Income!DZ84</f>
        <v>62092.666677220041</v>
      </c>
      <c r="EA14" s="60">
        <f>Income!EA84</f>
        <v>62351.386121708456</v>
      </c>
      <c r="EB14" s="60" t="s">
        <v>2</v>
      </c>
    </row>
    <row r="15" spans="1:132" x14ac:dyDescent="0.3">
      <c r="B15" s="51" t="s">
        <v>14</v>
      </c>
      <c r="L15" s="60">
        <f>Income!L89</f>
        <v>0</v>
      </c>
      <c r="M15" s="60">
        <f>Income!M89</f>
        <v>0</v>
      </c>
      <c r="N15" s="60">
        <f>Income!N89</f>
        <v>0</v>
      </c>
      <c r="O15" s="60">
        <f>Income!O89</f>
        <v>0</v>
      </c>
      <c r="P15" s="60">
        <f>Income!P89</f>
        <v>0</v>
      </c>
      <c r="Q15" s="60">
        <f>Income!Q89</f>
        <v>0</v>
      </c>
      <c r="R15" s="60">
        <f>Income!R89</f>
        <v>0</v>
      </c>
      <c r="S15" s="60">
        <f>Income!S89</f>
        <v>0</v>
      </c>
      <c r="T15" s="60">
        <f>Income!T89</f>
        <v>0</v>
      </c>
      <c r="U15" s="60">
        <f>Income!U89</f>
        <v>0</v>
      </c>
      <c r="V15" s="60">
        <f>Income!V89</f>
        <v>0</v>
      </c>
      <c r="W15" s="60">
        <f>Income!W89</f>
        <v>0</v>
      </c>
      <c r="X15" s="60">
        <f>Income!X89</f>
        <v>0</v>
      </c>
      <c r="Y15" s="60">
        <f>Income!Y89</f>
        <v>0</v>
      </c>
      <c r="Z15" s="60">
        <f>Income!Z89</f>
        <v>0</v>
      </c>
      <c r="AA15" s="60">
        <f>Income!AA89</f>
        <v>0</v>
      </c>
      <c r="AB15" s="60">
        <f>Income!AB89</f>
        <v>0</v>
      </c>
      <c r="AC15" s="60">
        <f>Income!AC89</f>
        <v>0</v>
      </c>
      <c r="AD15" s="60">
        <f>Income!AD89</f>
        <v>0</v>
      </c>
      <c r="AE15" s="60">
        <f>Income!AE89</f>
        <v>0</v>
      </c>
      <c r="AF15" s="60">
        <f>Income!AF89</f>
        <v>0</v>
      </c>
      <c r="AG15" s="60">
        <f>Income!AG89</f>
        <v>0</v>
      </c>
      <c r="AH15" s="60">
        <f>Income!AH89</f>
        <v>0</v>
      </c>
      <c r="AI15" s="60">
        <f>Income!AI89</f>
        <v>0</v>
      </c>
      <c r="AJ15" s="60">
        <f>Income!AJ89</f>
        <v>0</v>
      </c>
      <c r="AK15" s="60">
        <f>Income!AK89</f>
        <v>0</v>
      </c>
      <c r="AL15" s="60">
        <f>Income!AL89</f>
        <v>0</v>
      </c>
      <c r="AM15" s="60">
        <f>Income!AM89</f>
        <v>0</v>
      </c>
      <c r="AN15" s="60">
        <f>Income!AN89</f>
        <v>0</v>
      </c>
      <c r="AO15" s="60">
        <f>Income!AO89</f>
        <v>0</v>
      </c>
      <c r="AP15" s="60">
        <f>Income!AP89</f>
        <v>0</v>
      </c>
      <c r="AQ15" s="60">
        <f>Income!AQ89</f>
        <v>0</v>
      </c>
      <c r="AR15" s="60">
        <f>Income!AR89</f>
        <v>0</v>
      </c>
      <c r="AS15" s="60">
        <f>Income!AS89</f>
        <v>0</v>
      </c>
      <c r="AT15" s="60">
        <f>Income!AT89</f>
        <v>0</v>
      </c>
      <c r="AU15" s="60">
        <f>Income!AU89</f>
        <v>0</v>
      </c>
      <c r="AV15" s="60">
        <f>Income!AV89</f>
        <v>0</v>
      </c>
      <c r="AW15" s="60">
        <f>Income!AW89</f>
        <v>0</v>
      </c>
      <c r="AX15" s="60">
        <f>Income!AX89</f>
        <v>0</v>
      </c>
      <c r="AY15" s="60">
        <f>Income!AY89</f>
        <v>0</v>
      </c>
      <c r="AZ15" s="60">
        <f>Income!AZ89</f>
        <v>0</v>
      </c>
      <c r="BA15" s="60">
        <f>Income!BA89</f>
        <v>0</v>
      </c>
      <c r="BB15" s="60">
        <f>Income!BB89</f>
        <v>0</v>
      </c>
      <c r="BC15" s="60">
        <f>Income!BC89</f>
        <v>0</v>
      </c>
      <c r="BD15" s="60">
        <f>Income!BD89</f>
        <v>0</v>
      </c>
      <c r="BE15" s="60">
        <f>Income!BE89</f>
        <v>0</v>
      </c>
      <c r="BF15" s="60">
        <f>Income!BF89</f>
        <v>0</v>
      </c>
      <c r="BG15" s="60">
        <f>Income!BG89</f>
        <v>0</v>
      </c>
      <c r="BH15" s="60">
        <f>Income!BH89</f>
        <v>0</v>
      </c>
      <c r="BI15" s="60">
        <f>Income!BI89</f>
        <v>0</v>
      </c>
      <c r="BJ15" s="60">
        <f>Income!BJ89</f>
        <v>44460</v>
      </c>
      <c r="BK15" s="60">
        <f>Income!BK89</f>
        <v>44645.25</v>
      </c>
      <c r="BL15" s="60">
        <f>Income!BL89</f>
        <v>44831.271874999999</v>
      </c>
      <c r="BM15" s="60">
        <f>Income!BM89</f>
        <v>45018.068841145832</v>
      </c>
      <c r="BN15" s="60">
        <f>Income!BN89</f>
        <v>45205.644127983942</v>
      </c>
      <c r="BO15" s="60">
        <f>Income!BO89</f>
        <v>45394.000978517208</v>
      </c>
      <c r="BP15" s="60">
        <f>Income!BP89</f>
        <v>45583.142649261026</v>
      </c>
      <c r="BQ15" s="60">
        <f>Income!BQ89</f>
        <v>45773.07241029961</v>
      </c>
      <c r="BR15" s="60">
        <f>Income!BR89</f>
        <v>45963.793545342523</v>
      </c>
      <c r="BS15" s="60">
        <f>Income!BS89</f>
        <v>46155.309351781449</v>
      </c>
      <c r="BT15" s="60">
        <f>Income!BT89</f>
        <v>46347.623140747201</v>
      </c>
      <c r="BU15" s="60">
        <f>Income!BU89</f>
        <v>46540.738237166981</v>
      </c>
      <c r="BV15" s="60">
        <f>Income!BV89</f>
        <v>46734.657979821844</v>
      </c>
      <c r="BW15" s="60">
        <f>Income!BW89</f>
        <v>46929.385721404433</v>
      </c>
      <c r="BX15" s="60">
        <f>Income!BX89</f>
        <v>47124.92482857695</v>
      </c>
      <c r="BY15" s="60">
        <f>Income!BY89</f>
        <v>47321.278682029355</v>
      </c>
      <c r="BZ15" s="60">
        <f>Income!BZ89</f>
        <v>47518.45067653781</v>
      </c>
      <c r="CA15" s="60">
        <f>Income!CA89</f>
        <v>47716.444221023383</v>
      </c>
      <c r="CB15" s="60">
        <f>Income!CB89</f>
        <v>47915.262738610982</v>
      </c>
      <c r="CC15" s="60">
        <f>Income!CC89</f>
        <v>48114.909666688523</v>
      </c>
      <c r="CD15" s="60">
        <f>Income!CD89</f>
        <v>48315.388456966393</v>
      </c>
      <c r="CE15" s="60">
        <f>Income!CE89</f>
        <v>48516.702575537085</v>
      </c>
      <c r="CF15" s="60">
        <f>Income!CF89</f>
        <v>48718.855502935156</v>
      </c>
      <c r="CG15" s="60">
        <f>Income!CG89</f>
        <v>48921.850734197382</v>
      </c>
      <c r="CH15" s="60">
        <f>Income!CH89</f>
        <v>49125.691778923203</v>
      </c>
      <c r="CI15" s="60">
        <f>Income!CI89</f>
        <v>49330.382161335379</v>
      </c>
      <c r="CJ15" s="60">
        <f>Income!CJ89</f>
        <v>49535.925420340944</v>
      </c>
      <c r="CK15" s="60">
        <f>Income!CK89</f>
        <v>49742.325109592362</v>
      </c>
      <c r="CL15" s="60">
        <f>Income!CL89</f>
        <v>49949.584797548996</v>
      </c>
      <c r="CM15" s="60">
        <f>Income!CM89</f>
        <v>50157.708067538784</v>
      </c>
      <c r="CN15" s="60">
        <f>Income!CN89</f>
        <v>50366.698517820194</v>
      </c>
      <c r="CO15" s="60">
        <f>Income!CO89</f>
        <v>50576.559761644443</v>
      </c>
      <c r="CP15" s="60">
        <f>Income!CP89</f>
        <v>50787.295427317964</v>
      </c>
      <c r="CQ15" s="60">
        <f>Income!CQ89</f>
        <v>50998.909158265124</v>
      </c>
      <c r="CR15" s="60">
        <f>Income!CR89</f>
        <v>51211.404613091225</v>
      </c>
      <c r="CS15" s="60">
        <f>Income!CS89</f>
        <v>51424.785465645771</v>
      </c>
      <c r="CT15" s="60">
        <f>Income!CT89</f>
        <v>51639.055405085965</v>
      </c>
      <c r="CU15" s="60">
        <f>Income!CU89</f>
        <v>51854.218135940486</v>
      </c>
      <c r="CV15" s="60">
        <f>Income!CV89</f>
        <v>52070.277378173567</v>
      </c>
      <c r="CW15" s="60">
        <f>Income!CW89</f>
        <v>52287.236867249288</v>
      </c>
      <c r="CX15" s="60">
        <f>Income!CX89</f>
        <v>52505.100354196162</v>
      </c>
      <c r="CY15" s="60">
        <f>Income!CY89</f>
        <v>52723.871605671979</v>
      </c>
      <c r="CZ15" s="60">
        <f>Income!CZ89</f>
        <v>52943.554404028946</v>
      </c>
      <c r="DA15" s="60">
        <f>Income!DA89</f>
        <v>53164.152547379068</v>
      </c>
      <c r="DB15" s="60">
        <f>Income!DB89</f>
        <v>53385.669849659811</v>
      </c>
      <c r="DC15" s="60">
        <f>Income!DC89</f>
        <v>53608.110140700061</v>
      </c>
      <c r="DD15" s="60">
        <f>Income!DD89</f>
        <v>53831.477266286311</v>
      </c>
      <c r="DE15" s="60">
        <f>Income!DE89</f>
        <v>54055.775088229173</v>
      </c>
      <c r="DF15" s="60">
        <f>Income!DF89</f>
        <v>54281.007484430127</v>
      </c>
      <c r="DG15" s="60">
        <f>Income!DG89</f>
        <v>54507.178348948582</v>
      </c>
      <c r="DH15" s="60">
        <f>Income!DH89</f>
        <v>54734.291592069203</v>
      </c>
      <c r="DI15" s="60">
        <f>Income!DI89</f>
        <v>54962.351140369494</v>
      </c>
      <c r="DJ15" s="60">
        <f>Income!DJ89</f>
        <v>55191.3609367877</v>
      </c>
      <c r="DK15" s="60">
        <f>Income!DK89</f>
        <v>55421.324940690982</v>
      </c>
      <c r="DL15" s="60">
        <f>Income!DL89</f>
        <v>55652.247127943861</v>
      </c>
      <c r="DM15" s="60">
        <f>Income!DM89</f>
        <v>55884.131490976957</v>
      </c>
      <c r="DN15" s="60">
        <f>Income!DN89</f>
        <v>56116.982038856026</v>
      </c>
      <c r="DO15" s="60">
        <f>Income!DO89</f>
        <v>56350.802797351258</v>
      </c>
      <c r="DP15" s="60">
        <f>Income!DP89</f>
        <v>56585.597809006889</v>
      </c>
      <c r="DQ15" s="60">
        <f>Income!DQ89</f>
        <v>56821.371133211083</v>
      </c>
      <c r="DR15" s="60">
        <f>Income!DR89</f>
        <v>57058.126846266132</v>
      </c>
      <c r="DS15" s="60">
        <f>Income!DS89</f>
        <v>57295.869041458907</v>
      </c>
      <c r="DT15" s="60">
        <f>Income!DT89</f>
        <v>57534.60182913165</v>
      </c>
      <c r="DU15" s="60">
        <f>Income!DU89</f>
        <v>57774.329336753035</v>
      </c>
      <c r="DV15" s="60">
        <f>Income!DV89</f>
        <v>58015.055708989508</v>
      </c>
      <c r="DW15" s="60">
        <f>Income!DW89</f>
        <v>58256.785107776966</v>
      </c>
      <c r="DX15" s="60">
        <f>Income!DX89</f>
        <v>58499.5217123927</v>
      </c>
      <c r="DY15" s="60">
        <f>Income!DY89</f>
        <v>58743.269719527671</v>
      </c>
      <c r="DZ15" s="60">
        <f>Income!DZ89</f>
        <v>58988.033343359035</v>
      </c>
      <c r="EA15" s="60">
        <f>Income!EA89</f>
        <v>59233.816815623031</v>
      </c>
      <c r="EB15" s="60" t="s">
        <v>2</v>
      </c>
    </row>
    <row r="16" spans="1:132" x14ac:dyDescent="0.3">
      <c r="B16" s="51" t="s">
        <v>15</v>
      </c>
      <c r="L16" s="60">
        <f>Income!L95</f>
        <v>0</v>
      </c>
      <c r="M16" s="60">
        <f>Income!M95</f>
        <v>0</v>
      </c>
      <c r="N16" s="60">
        <f>Income!N95</f>
        <v>0</v>
      </c>
      <c r="O16" s="60">
        <f>Income!O95</f>
        <v>0</v>
      </c>
      <c r="P16" s="60">
        <f>Income!P95</f>
        <v>0</v>
      </c>
      <c r="Q16" s="60">
        <f>Income!Q95</f>
        <v>0</v>
      </c>
      <c r="R16" s="60">
        <f>Income!R95</f>
        <v>0</v>
      </c>
      <c r="S16" s="60">
        <f>Income!S95</f>
        <v>0</v>
      </c>
      <c r="T16" s="60">
        <f>Income!T95</f>
        <v>0</v>
      </c>
      <c r="U16" s="60">
        <f>Income!U95</f>
        <v>0</v>
      </c>
      <c r="V16" s="60">
        <f>Income!V95</f>
        <v>0</v>
      </c>
      <c r="W16" s="60">
        <f>Income!W95</f>
        <v>0</v>
      </c>
      <c r="X16" s="60">
        <f>Income!X95</f>
        <v>0</v>
      </c>
      <c r="Y16" s="60">
        <f>Income!Y95</f>
        <v>0</v>
      </c>
      <c r="Z16" s="60">
        <f>Income!Z95</f>
        <v>0</v>
      </c>
      <c r="AA16" s="60">
        <f>Income!AA95</f>
        <v>0</v>
      </c>
      <c r="AB16" s="60">
        <f>Income!AB95</f>
        <v>0</v>
      </c>
      <c r="AC16" s="60">
        <f>Income!AC95</f>
        <v>0</v>
      </c>
      <c r="AD16" s="60">
        <f>Income!AD95</f>
        <v>0</v>
      </c>
      <c r="AE16" s="60">
        <f>Income!AE95</f>
        <v>0</v>
      </c>
      <c r="AF16" s="60">
        <f>Income!AF95</f>
        <v>0</v>
      </c>
      <c r="AG16" s="60">
        <f>Income!AG95</f>
        <v>0</v>
      </c>
      <c r="AH16" s="60">
        <f>Income!AH95</f>
        <v>0</v>
      </c>
      <c r="AI16" s="60">
        <f>Income!AI95</f>
        <v>0</v>
      </c>
      <c r="AJ16" s="60">
        <f>Income!AJ95</f>
        <v>0</v>
      </c>
      <c r="AK16" s="60">
        <f>Income!AK95</f>
        <v>0</v>
      </c>
      <c r="AL16" s="60">
        <f>Income!AL95</f>
        <v>0</v>
      </c>
      <c r="AM16" s="60">
        <f>Income!AM95</f>
        <v>0</v>
      </c>
      <c r="AN16" s="60">
        <f>Income!AN95</f>
        <v>0</v>
      </c>
      <c r="AO16" s="60">
        <f>Income!AO95</f>
        <v>0</v>
      </c>
      <c r="AP16" s="60">
        <f>Income!AP95</f>
        <v>0</v>
      </c>
      <c r="AQ16" s="60">
        <f>Income!AQ95</f>
        <v>0</v>
      </c>
      <c r="AR16" s="60">
        <f>Income!AR95</f>
        <v>0</v>
      </c>
      <c r="AS16" s="60">
        <f>Income!AS95</f>
        <v>0</v>
      </c>
      <c r="AT16" s="60">
        <f>Income!AT95</f>
        <v>0</v>
      </c>
      <c r="AU16" s="60">
        <f>Income!AU95</f>
        <v>0</v>
      </c>
      <c r="AV16" s="60">
        <f>Income!AV95</f>
        <v>0</v>
      </c>
      <c r="AW16" s="60">
        <f>Income!AW95</f>
        <v>0</v>
      </c>
      <c r="AX16" s="60">
        <f>Income!AX95</f>
        <v>0</v>
      </c>
      <c r="AY16" s="60">
        <f>Income!AY95</f>
        <v>0</v>
      </c>
      <c r="AZ16" s="60">
        <f>Income!AZ95</f>
        <v>0</v>
      </c>
      <c r="BA16" s="60">
        <f>Income!BA95</f>
        <v>0</v>
      </c>
      <c r="BB16" s="60">
        <f>Income!BB95</f>
        <v>0</v>
      </c>
      <c r="BC16" s="60">
        <f>Income!BC95</f>
        <v>0</v>
      </c>
      <c r="BD16" s="60">
        <f>Income!BD95</f>
        <v>0</v>
      </c>
      <c r="BE16" s="60">
        <f>Income!BE95</f>
        <v>0</v>
      </c>
      <c r="BF16" s="60">
        <f>Income!BF95</f>
        <v>0</v>
      </c>
      <c r="BG16" s="60">
        <f>Income!BG95</f>
        <v>0</v>
      </c>
      <c r="BH16" s="60">
        <f>Income!BH95</f>
        <v>0</v>
      </c>
      <c r="BI16" s="60">
        <f>Income!BI95</f>
        <v>0</v>
      </c>
      <c r="BJ16" s="60">
        <f>Income!BJ95</f>
        <v>1902300</v>
      </c>
      <c r="BK16" s="60">
        <f>Income!BK95</f>
        <v>1910226.25</v>
      </c>
      <c r="BL16" s="60">
        <f>Income!BL95</f>
        <v>1918185.5260416667</v>
      </c>
      <c r="BM16" s="60">
        <f>Income!BM95</f>
        <v>1926177.9657335069</v>
      </c>
      <c r="BN16" s="60">
        <f>Income!BN95</f>
        <v>1934203.7072573965</v>
      </c>
      <c r="BO16" s="60">
        <f>Income!BO95</f>
        <v>1942262.889370969</v>
      </c>
      <c r="BP16" s="60">
        <f>Income!BP95</f>
        <v>1950355.6514100146</v>
      </c>
      <c r="BQ16" s="60">
        <f>Income!BQ95</f>
        <v>1958482.1332908897</v>
      </c>
      <c r="BR16" s="60">
        <f>Income!BR95</f>
        <v>1966642.4755129351</v>
      </c>
      <c r="BS16" s="60">
        <f>Income!BS95</f>
        <v>1974836.8191609057</v>
      </c>
      <c r="BT16" s="60">
        <f>Income!BT95</f>
        <v>1983065.3059074094</v>
      </c>
      <c r="BU16" s="60">
        <f>Income!BU95</f>
        <v>1991328.078015357</v>
      </c>
      <c r="BV16" s="60">
        <f>Income!BV95</f>
        <v>1999625.2783404209</v>
      </c>
      <c r="BW16" s="60">
        <f>Income!BW95</f>
        <v>2007957.050333506</v>
      </c>
      <c r="BX16" s="60">
        <f>Income!BX95</f>
        <v>2016323.5380432289</v>
      </c>
      <c r="BY16" s="60">
        <f>Income!BY95</f>
        <v>2024724.886118409</v>
      </c>
      <c r="BZ16" s="60">
        <f>Income!BZ95</f>
        <v>2033161.239810569</v>
      </c>
      <c r="CA16" s="60">
        <f>Income!CA95</f>
        <v>2041632.7449764463</v>
      </c>
      <c r="CB16" s="60">
        <f>Income!CB95</f>
        <v>2050139.5480805147</v>
      </c>
      <c r="CC16" s="60">
        <f>Income!CC95</f>
        <v>2058681.7961975168</v>
      </c>
      <c r="CD16" s="60">
        <f>Income!CD95</f>
        <v>2067259.6370150065</v>
      </c>
      <c r="CE16" s="60">
        <f>Income!CE95</f>
        <v>2075873.2188359024</v>
      </c>
      <c r="CF16" s="60">
        <f>Income!CF95</f>
        <v>2084522.6905810519</v>
      </c>
      <c r="CG16" s="60">
        <f>Income!CG95</f>
        <v>2093208.2017918061</v>
      </c>
      <c r="CH16" s="60">
        <f>Income!CH95</f>
        <v>2101929.9026326053</v>
      </c>
      <c r="CI16" s="60">
        <f>Income!CI95</f>
        <v>2110687.9438935746</v>
      </c>
      <c r="CJ16" s="60">
        <f>Income!CJ95</f>
        <v>2119482.476993131</v>
      </c>
      <c r="CK16" s="60">
        <f>Income!CK95</f>
        <v>2128313.6539806025</v>
      </c>
      <c r="CL16" s="60">
        <f>Income!CL95</f>
        <v>2137181.6275388552</v>
      </c>
      <c r="CM16" s="60">
        <f>Income!CM95</f>
        <v>2146086.5509869335</v>
      </c>
      <c r="CN16" s="60">
        <f>Income!CN95</f>
        <v>2155028.5782827125</v>
      </c>
      <c r="CO16" s="60">
        <f>Income!CO95</f>
        <v>2164007.8640255569</v>
      </c>
      <c r="CP16" s="60">
        <f>Income!CP95</f>
        <v>2173024.5634589968</v>
      </c>
      <c r="CQ16" s="60">
        <f>Income!CQ95</f>
        <v>2182078.8324734094</v>
      </c>
      <c r="CR16" s="60">
        <f>Income!CR95</f>
        <v>2191170.8276087153</v>
      </c>
      <c r="CS16" s="60">
        <f>Income!CS95</f>
        <v>2200300.7060570847</v>
      </c>
      <c r="CT16" s="60">
        <f>Income!CT95</f>
        <v>2209468.6256656558</v>
      </c>
      <c r="CU16" s="60">
        <f>Income!CU95</f>
        <v>2218674.7449392625</v>
      </c>
      <c r="CV16" s="60">
        <f>Income!CV95</f>
        <v>2227919.2230431759</v>
      </c>
      <c r="CW16" s="60">
        <f>Income!CW95</f>
        <v>2237202.2198058558</v>
      </c>
      <c r="CX16" s="60">
        <f>Income!CX95</f>
        <v>2246523.8957217135</v>
      </c>
      <c r="CY16" s="60">
        <f>Income!CY95</f>
        <v>2255884.4119538874</v>
      </c>
      <c r="CZ16" s="60">
        <f>Income!CZ95</f>
        <v>2265283.9303370286</v>
      </c>
      <c r="DA16" s="60">
        <f>Income!DA95</f>
        <v>2274722.6133800996</v>
      </c>
      <c r="DB16" s="60">
        <f>Income!DB95</f>
        <v>2284200.6242691833</v>
      </c>
      <c r="DC16" s="60">
        <f>Income!DC95</f>
        <v>2293718.1268703048</v>
      </c>
      <c r="DD16" s="60">
        <f>Income!DD95</f>
        <v>2303275.2857322642</v>
      </c>
      <c r="DE16" s="60">
        <f>Income!DE95</f>
        <v>2312872.2660894818</v>
      </c>
      <c r="DF16" s="60">
        <f>Income!DF95</f>
        <v>2322509.2338648546</v>
      </c>
      <c r="DG16" s="60">
        <f>Income!DG95</f>
        <v>2332186.3556726249</v>
      </c>
      <c r="DH16" s="60">
        <f>Income!DH95</f>
        <v>2341903.7988212607</v>
      </c>
      <c r="DI16" s="60">
        <f>Income!DI95</f>
        <v>2351661.7313163495</v>
      </c>
      <c r="DJ16" s="60">
        <f>Income!DJ95</f>
        <v>2361460.3218635009</v>
      </c>
      <c r="DK16" s="60">
        <f>Income!DK95</f>
        <v>2371299.7398712654</v>
      </c>
      <c r="DL16" s="60">
        <f>Income!DL95</f>
        <v>2381180.1554540624</v>
      </c>
      <c r="DM16" s="60">
        <f>Income!DM95</f>
        <v>2391101.739435121</v>
      </c>
      <c r="DN16" s="60">
        <f>Income!DN95</f>
        <v>2401064.6633494338</v>
      </c>
      <c r="DO16" s="60">
        <f>Income!DO95</f>
        <v>2411069.0994467232</v>
      </c>
      <c r="DP16" s="60">
        <f>Income!DP95</f>
        <v>2421115.2206944181</v>
      </c>
      <c r="DQ16" s="60">
        <f>Income!DQ95</f>
        <v>2431203.2007806445</v>
      </c>
      <c r="DR16" s="60">
        <f>Income!DR95</f>
        <v>2441333.2141172304</v>
      </c>
      <c r="DS16" s="60">
        <f>Income!DS95</f>
        <v>2451505.4358427189</v>
      </c>
      <c r="DT16" s="60">
        <f>Income!DT95</f>
        <v>2461720.0418253969</v>
      </c>
      <c r="DU16" s="60">
        <f>Income!DU95</f>
        <v>2471977.2086663363</v>
      </c>
      <c r="DV16" s="60">
        <f>Income!DV95</f>
        <v>2482277.1137024458</v>
      </c>
      <c r="DW16" s="60">
        <f>Income!DW95</f>
        <v>2492619.9350095391</v>
      </c>
      <c r="DX16" s="60">
        <f>Income!DX95</f>
        <v>2503005.851405412</v>
      </c>
      <c r="DY16" s="60">
        <f>Income!DY95</f>
        <v>2513435.0424529347</v>
      </c>
      <c r="DZ16" s="60">
        <f>Income!DZ95</f>
        <v>2523907.6884631552</v>
      </c>
      <c r="EA16" s="60">
        <f>Income!EA95</f>
        <v>2534423.9704984184</v>
      </c>
      <c r="EB16" s="60" t="s">
        <v>2</v>
      </c>
    </row>
    <row r="17" spans="1:132" x14ac:dyDescent="0.3">
      <c r="B17" s="51" t="s">
        <v>16</v>
      </c>
      <c r="L17" s="60">
        <f>Income!L102</f>
        <v>0</v>
      </c>
      <c r="M17" s="60">
        <f>Income!M102</f>
        <v>0</v>
      </c>
      <c r="N17" s="60">
        <f>Income!N102</f>
        <v>0</v>
      </c>
      <c r="O17" s="60">
        <f>Income!O102</f>
        <v>0</v>
      </c>
      <c r="P17" s="60">
        <f>Income!P102</f>
        <v>0</v>
      </c>
      <c r="Q17" s="60">
        <f>Income!Q102</f>
        <v>0</v>
      </c>
      <c r="R17" s="60">
        <f>Income!R102</f>
        <v>0</v>
      </c>
      <c r="S17" s="60">
        <f>Income!S102</f>
        <v>0</v>
      </c>
      <c r="T17" s="60">
        <f>Income!T102</f>
        <v>0</v>
      </c>
      <c r="U17" s="60">
        <f>Income!U102</f>
        <v>0</v>
      </c>
      <c r="V17" s="60">
        <f>Income!V102</f>
        <v>0</v>
      </c>
      <c r="W17" s="60">
        <f>Income!W102</f>
        <v>0</v>
      </c>
      <c r="X17" s="60">
        <f>Income!X102</f>
        <v>0</v>
      </c>
      <c r="Y17" s="60">
        <f>Income!Y102</f>
        <v>0</v>
      </c>
      <c r="Z17" s="60">
        <f>Income!Z102</f>
        <v>0</v>
      </c>
      <c r="AA17" s="60">
        <f>Income!AA102</f>
        <v>0</v>
      </c>
      <c r="AB17" s="60">
        <f>Income!AB102</f>
        <v>0</v>
      </c>
      <c r="AC17" s="60">
        <f>Income!AC102</f>
        <v>0</v>
      </c>
      <c r="AD17" s="60">
        <f>Income!AD102</f>
        <v>0</v>
      </c>
      <c r="AE17" s="60">
        <f>Income!AE102</f>
        <v>0</v>
      </c>
      <c r="AF17" s="60">
        <f>Income!AF102</f>
        <v>0</v>
      </c>
      <c r="AG17" s="60">
        <f>Income!AG102</f>
        <v>0</v>
      </c>
      <c r="AH17" s="60">
        <f>Income!AH102</f>
        <v>0</v>
      </c>
      <c r="AI17" s="60">
        <f>Income!AI102</f>
        <v>0</v>
      </c>
      <c r="AJ17" s="60">
        <f>Income!AJ102</f>
        <v>0</v>
      </c>
      <c r="AK17" s="60">
        <f>Income!AK102</f>
        <v>0</v>
      </c>
      <c r="AL17" s="60">
        <f>Income!AL102</f>
        <v>0</v>
      </c>
      <c r="AM17" s="60">
        <f>Income!AM102</f>
        <v>0</v>
      </c>
      <c r="AN17" s="60">
        <f>Income!AN102</f>
        <v>0</v>
      </c>
      <c r="AO17" s="60">
        <f>Income!AO102</f>
        <v>0</v>
      </c>
      <c r="AP17" s="60">
        <f>Income!AP102</f>
        <v>0</v>
      </c>
      <c r="AQ17" s="60">
        <f>Income!AQ102</f>
        <v>0</v>
      </c>
      <c r="AR17" s="60">
        <f>Income!AR102</f>
        <v>0</v>
      </c>
      <c r="AS17" s="60">
        <f>Income!AS102</f>
        <v>0</v>
      </c>
      <c r="AT17" s="60">
        <f>Income!AT102</f>
        <v>0</v>
      </c>
      <c r="AU17" s="60">
        <f>Income!AU102</f>
        <v>0</v>
      </c>
      <c r="AV17" s="60">
        <f>Income!AV102</f>
        <v>0</v>
      </c>
      <c r="AW17" s="60">
        <f>Income!AW102</f>
        <v>0</v>
      </c>
      <c r="AX17" s="60">
        <f>Income!AX102</f>
        <v>0</v>
      </c>
      <c r="AY17" s="60">
        <f>Income!AY102</f>
        <v>0</v>
      </c>
      <c r="AZ17" s="60">
        <f>Income!AZ102</f>
        <v>0</v>
      </c>
      <c r="BA17" s="60">
        <f>Income!BA102</f>
        <v>0</v>
      </c>
      <c r="BB17" s="60">
        <f>Income!BB102</f>
        <v>0</v>
      </c>
      <c r="BC17" s="60">
        <f>Income!BC102</f>
        <v>0</v>
      </c>
      <c r="BD17" s="60">
        <f>Income!BD102</f>
        <v>0</v>
      </c>
      <c r="BE17" s="60">
        <f>Income!BE102</f>
        <v>0</v>
      </c>
      <c r="BF17" s="60">
        <f>Income!BF102</f>
        <v>0</v>
      </c>
      <c r="BG17" s="60">
        <f>Income!BG102</f>
        <v>0</v>
      </c>
      <c r="BH17" s="60">
        <f>Income!BH102</f>
        <v>0</v>
      </c>
      <c r="BI17" s="60">
        <f>Income!BI102</f>
        <v>0</v>
      </c>
      <c r="BJ17" s="60">
        <f>Income!BJ102</f>
        <v>224667</v>
      </c>
      <c r="BK17" s="60">
        <f>Income!BK102</f>
        <v>225603.11249999999</v>
      </c>
      <c r="BL17" s="60">
        <f>Income!BL102</f>
        <v>226543.12546874999</v>
      </c>
      <c r="BM17" s="60">
        <f>Income!BM102</f>
        <v>227487.05515820312</v>
      </c>
      <c r="BN17" s="60">
        <f>Income!BN102</f>
        <v>228434.91788802895</v>
      </c>
      <c r="BO17" s="60">
        <f>Income!BO102</f>
        <v>229386.73004589573</v>
      </c>
      <c r="BP17" s="60">
        <f>Income!BP102</f>
        <v>230342.50808775364</v>
      </c>
      <c r="BQ17" s="60">
        <f>Income!BQ102</f>
        <v>231302.26853811927</v>
      </c>
      <c r="BR17" s="60">
        <f>Income!BR102</f>
        <v>232266.02799036141</v>
      </c>
      <c r="BS17" s="60">
        <f>Income!BS102</f>
        <v>233233.80310698791</v>
      </c>
      <c r="BT17" s="60">
        <f>Income!BT102</f>
        <v>234205.61061993369</v>
      </c>
      <c r="BU17" s="60">
        <f>Income!BU102</f>
        <v>235181.46733085005</v>
      </c>
      <c r="BV17" s="60">
        <f>Income!BV102</f>
        <v>236161.39011139527</v>
      </c>
      <c r="BW17" s="60">
        <f>Income!BW102</f>
        <v>237145.39590352608</v>
      </c>
      <c r="BX17" s="60">
        <f>Income!BX102</f>
        <v>238133.50171979074</v>
      </c>
      <c r="BY17" s="60">
        <f>Income!BY102</f>
        <v>239125.72464362319</v>
      </c>
      <c r="BZ17" s="60">
        <f>Income!BZ102</f>
        <v>240122.08182963828</v>
      </c>
      <c r="CA17" s="60">
        <f>Income!CA102</f>
        <v>241122.59050392846</v>
      </c>
      <c r="CB17" s="60">
        <f>Income!CB102</f>
        <v>242127.26796436147</v>
      </c>
      <c r="CC17" s="60">
        <f>Income!CC102</f>
        <v>243136.13158087965</v>
      </c>
      <c r="CD17" s="60">
        <f>Income!CD102</f>
        <v>244149.19879579998</v>
      </c>
      <c r="CE17" s="60">
        <f>Income!CE102</f>
        <v>245166.48712411581</v>
      </c>
      <c r="CF17" s="60">
        <f>Income!CF102</f>
        <v>246188.01415379962</v>
      </c>
      <c r="CG17" s="60">
        <f>Income!CG102</f>
        <v>247213.79754610712</v>
      </c>
      <c r="CH17" s="60">
        <f>Income!CH102</f>
        <v>248243.85503588256</v>
      </c>
      <c r="CI17" s="60">
        <f>Income!CI102</f>
        <v>249278.20443186542</v>
      </c>
      <c r="CJ17" s="60">
        <f>Income!CJ102</f>
        <v>250316.86361699819</v>
      </c>
      <c r="CK17" s="60">
        <f>Income!CK102</f>
        <v>251359.8505487357</v>
      </c>
      <c r="CL17" s="60">
        <f>Income!CL102</f>
        <v>252407.18325935543</v>
      </c>
      <c r="CM17" s="60">
        <f>Income!CM102</f>
        <v>253458.8798562694</v>
      </c>
      <c r="CN17" s="60">
        <f>Income!CN102</f>
        <v>254514.9585223372</v>
      </c>
      <c r="CO17" s="60">
        <f>Income!CO102</f>
        <v>255575.43751618027</v>
      </c>
      <c r="CP17" s="60">
        <f>Income!CP102</f>
        <v>256640.33517249767</v>
      </c>
      <c r="CQ17" s="60">
        <f>Income!CQ102</f>
        <v>257709.66990238309</v>
      </c>
      <c r="CR17" s="60">
        <f>Income!CR102</f>
        <v>258783.460193643</v>
      </c>
      <c r="CS17" s="60">
        <f>Income!CS102</f>
        <v>259861.72461111652</v>
      </c>
      <c r="CT17" s="60">
        <f>Income!CT102</f>
        <v>260944.48179699614</v>
      </c>
      <c r="CU17" s="60">
        <f>Income!CU102</f>
        <v>262031.7504711503</v>
      </c>
      <c r="CV17" s="60">
        <f>Income!CV102</f>
        <v>263123.54943144677</v>
      </c>
      <c r="CW17" s="60">
        <f>Income!CW102</f>
        <v>264219.89755407779</v>
      </c>
      <c r="CX17" s="60">
        <f>Income!CX102</f>
        <v>265320.81379388645</v>
      </c>
      <c r="CY17" s="60">
        <f>Income!CY102</f>
        <v>266426.31718469429</v>
      </c>
      <c r="CZ17" s="60">
        <f>Income!CZ102</f>
        <v>267536.42683963047</v>
      </c>
      <c r="DA17" s="60">
        <f>Income!DA102</f>
        <v>268651.16195146227</v>
      </c>
      <c r="DB17" s="60">
        <f>Income!DB102</f>
        <v>269770.54179292667</v>
      </c>
      <c r="DC17" s="60">
        <f>Income!DC102</f>
        <v>270894.58571706386</v>
      </c>
      <c r="DD17" s="60">
        <f>Income!DD102</f>
        <v>272023.31315755163</v>
      </c>
      <c r="DE17" s="60">
        <f>Income!DE102</f>
        <v>273156.74362904148</v>
      </c>
      <c r="DF17" s="60">
        <f>Income!DF102</f>
        <v>274294.89672749577</v>
      </c>
      <c r="DG17" s="60">
        <f>Income!DG102</f>
        <v>275437.79213052703</v>
      </c>
      <c r="DH17" s="60">
        <f>Income!DH102</f>
        <v>276585.44959773752</v>
      </c>
      <c r="DI17" s="60">
        <f>Income!DI102</f>
        <v>277737.88897106145</v>
      </c>
      <c r="DJ17" s="60">
        <f>Income!DJ102</f>
        <v>278895.13017510751</v>
      </c>
      <c r="DK17" s="60">
        <f>Income!DK102</f>
        <v>280057.19321750378</v>
      </c>
      <c r="DL17" s="60">
        <f>Income!DL102</f>
        <v>281224.09818924341</v>
      </c>
      <c r="DM17" s="60">
        <f>Income!DM102</f>
        <v>282395.86526503193</v>
      </c>
      <c r="DN17" s="60">
        <f>Income!DN102</f>
        <v>283572.51470363617</v>
      </c>
      <c r="DO17" s="60">
        <f>Income!DO102</f>
        <v>284754.06684823468</v>
      </c>
      <c r="DP17" s="60">
        <f>Income!DP102</f>
        <v>285940.54212676903</v>
      </c>
      <c r="DQ17" s="60">
        <f>Income!DQ102</f>
        <v>287131.96105229721</v>
      </c>
      <c r="DR17" s="60">
        <f>Income!DR102</f>
        <v>288328.34422334842</v>
      </c>
      <c r="DS17" s="60">
        <f>Income!DS102</f>
        <v>289529.71232427901</v>
      </c>
      <c r="DT17" s="60">
        <f>Income!DT102</f>
        <v>290736.08612563019</v>
      </c>
      <c r="DU17" s="60">
        <f>Income!DU102</f>
        <v>291947.48648448702</v>
      </c>
      <c r="DV17" s="60">
        <f>Income!DV102</f>
        <v>293163.93434483901</v>
      </c>
      <c r="DW17" s="60">
        <f>Income!DW102</f>
        <v>294385.45073794248</v>
      </c>
      <c r="DX17" s="60">
        <f>Income!DX102</f>
        <v>295612.05678268394</v>
      </c>
      <c r="DY17" s="60">
        <f>Income!DY102</f>
        <v>296843.77368594508</v>
      </c>
      <c r="DZ17" s="60">
        <f>Income!DZ102</f>
        <v>298080.62274296983</v>
      </c>
      <c r="EA17" s="60">
        <f>Income!EA102</f>
        <v>299322.6253377322</v>
      </c>
      <c r="EB17" s="60" t="s">
        <v>2</v>
      </c>
    </row>
    <row r="18" spans="1:132" x14ac:dyDescent="0.3">
      <c r="BT18" s="60"/>
      <c r="EB18" s="60" t="s">
        <v>2</v>
      </c>
    </row>
    <row r="19" spans="1:132" x14ac:dyDescent="0.3">
      <c r="BT19" s="60"/>
      <c r="EB19" s="60" t="s">
        <v>2</v>
      </c>
    </row>
    <row r="20" spans="1:132" ht="17.25" x14ac:dyDescent="0.35">
      <c r="A20" s="97" t="s">
        <v>17</v>
      </c>
      <c r="B20" s="97"/>
      <c r="C20" s="97"/>
      <c r="D20" s="97"/>
      <c r="E20" s="97"/>
      <c r="F20" s="97"/>
      <c r="G20" s="97"/>
      <c r="H20" s="97"/>
      <c r="I20" s="97"/>
      <c r="J20" s="97"/>
      <c r="K20" s="97"/>
      <c r="L20" s="98">
        <f>SUM(L9:L19)</f>
        <v>0</v>
      </c>
      <c r="M20" s="98">
        <f t="shared" ref="M20:BX20" si="63">SUM(M9:M19)</f>
        <v>0</v>
      </c>
      <c r="N20" s="98">
        <f t="shared" si="63"/>
        <v>0</v>
      </c>
      <c r="O20" s="98">
        <f t="shared" si="63"/>
        <v>0</v>
      </c>
      <c r="P20" s="98">
        <f t="shared" si="63"/>
        <v>0</v>
      </c>
      <c r="Q20" s="98">
        <f t="shared" si="63"/>
        <v>0</v>
      </c>
      <c r="R20" s="98">
        <f t="shared" si="63"/>
        <v>0</v>
      </c>
      <c r="S20" s="98">
        <f t="shared" si="63"/>
        <v>0</v>
      </c>
      <c r="T20" s="98">
        <f t="shared" si="63"/>
        <v>0</v>
      </c>
      <c r="U20" s="98">
        <f t="shared" si="63"/>
        <v>0</v>
      </c>
      <c r="V20" s="98">
        <f t="shared" si="63"/>
        <v>0</v>
      </c>
      <c r="W20" s="98">
        <f t="shared" si="63"/>
        <v>0</v>
      </c>
      <c r="X20" s="98">
        <f t="shared" si="63"/>
        <v>0</v>
      </c>
      <c r="Y20" s="98">
        <f t="shared" si="63"/>
        <v>0</v>
      </c>
      <c r="Z20" s="98">
        <f t="shared" si="63"/>
        <v>0</v>
      </c>
      <c r="AA20" s="98">
        <f t="shared" si="63"/>
        <v>0</v>
      </c>
      <c r="AB20" s="98">
        <f t="shared" si="63"/>
        <v>0</v>
      </c>
      <c r="AC20" s="98">
        <f t="shared" si="63"/>
        <v>0</v>
      </c>
      <c r="AD20" s="98">
        <f t="shared" si="63"/>
        <v>0</v>
      </c>
      <c r="AE20" s="98">
        <f t="shared" si="63"/>
        <v>0</v>
      </c>
      <c r="AF20" s="98">
        <f t="shared" si="63"/>
        <v>0</v>
      </c>
      <c r="AG20" s="98">
        <f t="shared" si="63"/>
        <v>0</v>
      </c>
      <c r="AH20" s="98">
        <f t="shared" si="63"/>
        <v>0</v>
      </c>
      <c r="AI20" s="98">
        <f t="shared" si="63"/>
        <v>0</v>
      </c>
      <c r="AJ20" s="98">
        <f t="shared" si="63"/>
        <v>0</v>
      </c>
      <c r="AK20" s="98">
        <f t="shared" si="63"/>
        <v>0</v>
      </c>
      <c r="AL20" s="98">
        <f t="shared" si="63"/>
        <v>0</v>
      </c>
      <c r="AM20" s="98">
        <f t="shared" si="63"/>
        <v>0</v>
      </c>
      <c r="AN20" s="98">
        <f t="shared" si="63"/>
        <v>0</v>
      </c>
      <c r="AO20" s="98">
        <f t="shared" si="63"/>
        <v>0</v>
      </c>
      <c r="AP20" s="98">
        <f t="shared" si="63"/>
        <v>0</v>
      </c>
      <c r="AQ20" s="98">
        <f t="shared" si="63"/>
        <v>0</v>
      </c>
      <c r="AR20" s="98">
        <f t="shared" si="63"/>
        <v>0</v>
      </c>
      <c r="AS20" s="98">
        <f t="shared" si="63"/>
        <v>0</v>
      </c>
      <c r="AT20" s="98">
        <f t="shared" si="63"/>
        <v>0</v>
      </c>
      <c r="AU20" s="98">
        <f t="shared" si="63"/>
        <v>0</v>
      </c>
      <c r="AV20" s="98">
        <f t="shared" si="63"/>
        <v>0</v>
      </c>
      <c r="AW20" s="98">
        <f t="shared" si="63"/>
        <v>0</v>
      </c>
      <c r="AX20" s="98">
        <f t="shared" si="63"/>
        <v>0</v>
      </c>
      <c r="AY20" s="98">
        <f t="shared" si="63"/>
        <v>0</v>
      </c>
      <c r="AZ20" s="98">
        <f t="shared" si="63"/>
        <v>0</v>
      </c>
      <c r="BA20" s="98">
        <f t="shared" si="63"/>
        <v>0</v>
      </c>
      <c r="BB20" s="98">
        <f t="shared" si="63"/>
        <v>0</v>
      </c>
      <c r="BC20" s="98">
        <f t="shared" si="63"/>
        <v>0</v>
      </c>
      <c r="BD20" s="98">
        <f t="shared" si="63"/>
        <v>0</v>
      </c>
      <c r="BE20" s="98">
        <f t="shared" si="63"/>
        <v>0</v>
      </c>
      <c r="BF20" s="98">
        <f t="shared" si="63"/>
        <v>0</v>
      </c>
      <c r="BG20" s="98">
        <f t="shared" si="63"/>
        <v>0</v>
      </c>
      <c r="BH20" s="98">
        <f t="shared" si="63"/>
        <v>0</v>
      </c>
      <c r="BI20" s="98">
        <f t="shared" si="63"/>
        <v>107640</v>
      </c>
      <c r="BJ20" s="98">
        <f t="shared" si="63"/>
        <v>4922963.2406146368</v>
      </c>
      <c r="BK20" s="98">
        <f t="shared" si="63"/>
        <v>6033619.2955840481</v>
      </c>
      <c r="BL20" s="98">
        <f t="shared" si="63"/>
        <v>7142606.4197826954</v>
      </c>
      <c r="BM20" s="98">
        <f t="shared" si="63"/>
        <v>9040353.0511883311</v>
      </c>
      <c r="BN20" s="98">
        <f t="shared" si="63"/>
        <v>10167977.542755984</v>
      </c>
      <c r="BO20" s="98">
        <f t="shared" si="63"/>
        <v>11160768.09084999</v>
      </c>
      <c r="BP20" s="98">
        <f t="shared" si="63"/>
        <v>11207271.291228533</v>
      </c>
      <c r="BQ20" s="98">
        <f t="shared" si="63"/>
        <v>11253968.254941983</v>
      </c>
      <c r="BR20" s="98">
        <f t="shared" si="63"/>
        <v>11300859.789337574</v>
      </c>
      <c r="BS20" s="98">
        <f t="shared" si="63"/>
        <v>11347946.705126477</v>
      </c>
      <c r="BT20" s="98">
        <f t="shared" si="63"/>
        <v>11395229.816397842</v>
      </c>
      <c r="BU20" s="98">
        <f t="shared" si="63"/>
        <v>11442709.940632829</v>
      </c>
      <c r="BV20" s="98">
        <f t="shared" si="63"/>
        <v>11490387.898718802</v>
      </c>
      <c r="BW20" s="98">
        <f t="shared" si="63"/>
        <v>11538264.514963461</v>
      </c>
      <c r="BX20" s="98">
        <f t="shared" si="63"/>
        <v>11586340.617109144</v>
      </c>
      <c r="BY20" s="98">
        <f t="shared" ref="BY20:EA20" si="64">SUM(BY9:BY19)</f>
        <v>11634617.036347097</v>
      </c>
      <c r="BZ20" s="98">
        <f t="shared" si="64"/>
        <v>11683094.607331879</v>
      </c>
      <c r="CA20" s="98">
        <f t="shared" si="64"/>
        <v>11731774.16819576</v>
      </c>
      <c r="CB20" s="98">
        <f t="shared" si="64"/>
        <v>11780656.560563238</v>
      </c>
      <c r="CC20" s="98">
        <f t="shared" si="64"/>
        <v>11829742.629565591</v>
      </c>
      <c r="CD20" s="98">
        <f t="shared" si="64"/>
        <v>11879033.223855443</v>
      </c>
      <c r="CE20" s="98">
        <f t="shared" si="64"/>
        <v>11928529.195621509</v>
      </c>
      <c r="CF20" s="98">
        <f t="shared" si="64"/>
        <v>11978231.400603265</v>
      </c>
      <c r="CG20" s="98">
        <f t="shared" si="64"/>
        <v>12028140.698105775</v>
      </c>
      <c r="CH20" s="98">
        <f t="shared" si="64"/>
        <v>12078257.951014552</v>
      </c>
      <c r="CI20" s="98">
        <f t="shared" si="64"/>
        <v>12128584.025810447</v>
      </c>
      <c r="CJ20" s="98">
        <f t="shared" si="64"/>
        <v>12179119.792584658</v>
      </c>
      <c r="CK20" s="98">
        <f t="shared" si="64"/>
        <v>12229866.125053758</v>
      </c>
      <c r="CL20" s="98">
        <f t="shared" si="64"/>
        <v>12280823.900574816</v>
      </c>
      <c r="CM20" s="98">
        <f t="shared" si="64"/>
        <v>12331994.000160545</v>
      </c>
      <c r="CN20" s="98">
        <f t="shared" si="64"/>
        <v>12383377.308494546</v>
      </c>
      <c r="CO20" s="98">
        <f t="shared" si="64"/>
        <v>12434974.713946609</v>
      </c>
      <c r="CP20" s="98">
        <f t="shared" si="64"/>
        <v>12486787.108588051</v>
      </c>
      <c r="CQ20" s="98">
        <f t="shared" si="64"/>
        <v>12538815.388207166</v>
      </c>
      <c r="CR20" s="98">
        <f t="shared" si="64"/>
        <v>12591060.452324701</v>
      </c>
      <c r="CS20" s="98">
        <f t="shared" si="64"/>
        <v>12643523.204209384</v>
      </c>
      <c r="CT20" s="98">
        <f t="shared" si="64"/>
        <v>12696204.55089359</v>
      </c>
      <c r="CU20" s="98">
        <f t="shared" si="64"/>
        <v>12749105.403188979</v>
      </c>
      <c r="CV20" s="98">
        <f t="shared" si="64"/>
        <v>12802226.675702263</v>
      </c>
      <c r="CW20" s="98">
        <f t="shared" si="64"/>
        <v>12855569.286851026</v>
      </c>
      <c r="CX20" s="98">
        <f t="shared" si="64"/>
        <v>12909134.158879573</v>
      </c>
      <c r="CY20" s="98">
        <f t="shared" si="64"/>
        <v>12962922.2178749</v>
      </c>
      <c r="CZ20" s="98">
        <f t="shared" si="64"/>
        <v>13016934.393782716</v>
      </c>
      <c r="DA20" s="98">
        <f t="shared" si="64"/>
        <v>13071171.620423475</v>
      </c>
      <c r="DB20" s="98">
        <f t="shared" si="64"/>
        <v>13125634.835508576</v>
      </c>
      <c r="DC20" s="98">
        <f t="shared" si="64"/>
        <v>13180324.980656525</v>
      </c>
      <c r="DD20" s="98">
        <f t="shared" si="64"/>
        <v>13235243.001409259</v>
      </c>
      <c r="DE20" s="98">
        <f t="shared" si="64"/>
        <v>13290389.847248463</v>
      </c>
      <c r="DF20" s="98">
        <f t="shared" si="64"/>
        <v>13345766.471612001</v>
      </c>
      <c r="DG20" s="98">
        <f t="shared" si="64"/>
        <v>13401373.831910379</v>
      </c>
      <c r="DH20" s="98">
        <f t="shared" si="64"/>
        <v>13457212.889543341</v>
      </c>
      <c r="DI20" s="98">
        <f t="shared" si="64"/>
        <v>13513284.609916434</v>
      </c>
      <c r="DJ20" s="98">
        <f t="shared" si="64"/>
        <v>13569589.962457757</v>
      </c>
      <c r="DK20" s="98">
        <f t="shared" si="64"/>
        <v>13626129.920634663</v>
      </c>
      <c r="DL20" s="98">
        <f t="shared" si="64"/>
        <v>13682905.461970642</v>
      </c>
      <c r="DM20" s="98">
        <f t="shared" si="64"/>
        <v>13739917.568062192</v>
      </c>
      <c r="DN20" s="98">
        <f t="shared" si="64"/>
        <v>13797167.224595783</v>
      </c>
      <c r="DO20" s="98">
        <f t="shared" si="64"/>
        <v>13854655.421364931</v>
      </c>
      <c r="DP20" s="98">
        <f t="shared" si="64"/>
        <v>13912383.15228728</v>
      </c>
      <c r="DQ20" s="98">
        <f t="shared" si="64"/>
        <v>13970351.41542181</v>
      </c>
      <c r="DR20" s="98">
        <f t="shared" si="64"/>
        <v>14028561.212986069</v>
      </c>
      <c r="DS20" s="98">
        <f t="shared" si="64"/>
        <v>14087013.55137351</v>
      </c>
      <c r="DT20" s="98">
        <f t="shared" si="64"/>
        <v>14145709.441170901</v>
      </c>
      <c r="DU20" s="98">
        <f t="shared" si="64"/>
        <v>14204649.89717578</v>
      </c>
      <c r="DV20" s="98">
        <f t="shared" si="64"/>
        <v>14263835.938414015</v>
      </c>
      <c r="DW20" s="98">
        <f t="shared" si="64"/>
        <v>14323268.588157402</v>
      </c>
      <c r="DX20" s="98">
        <f t="shared" si="64"/>
        <v>14382948.873941395</v>
      </c>
      <c r="DY20" s="98">
        <f t="shared" si="64"/>
        <v>14442877.827582816</v>
      </c>
      <c r="DZ20" s="98">
        <f t="shared" si="64"/>
        <v>14503056.485197743</v>
      </c>
      <c r="EA20" s="98">
        <f t="shared" si="64"/>
        <v>14563485.887219399</v>
      </c>
      <c r="EB20" s="60" t="s">
        <v>2</v>
      </c>
    </row>
    <row r="21" spans="1:132" x14ac:dyDescent="0.3">
      <c r="BT21" s="60"/>
      <c r="EB21" s="60" t="s">
        <v>2</v>
      </c>
    </row>
    <row r="22" spans="1:132" x14ac:dyDescent="0.3">
      <c r="BT22" s="60"/>
      <c r="EB22" s="60" t="s">
        <v>2</v>
      </c>
    </row>
    <row r="23" spans="1:132" x14ac:dyDescent="0.3">
      <c r="BT23" s="60"/>
      <c r="EB23" s="60" t="s">
        <v>2</v>
      </c>
    </row>
    <row r="24" spans="1:132" s="96" customFormat="1" ht="17.25" x14ac:dyDescent="0.35">
      <c r="A24" s="94" t="s">
        <v>18</v>
      </c>
      <c r="B24" s="95"/>
      <c r="C24" s="95"/>
      <c r="D24" s="95"/>
      <c r="E24" s="95"/>
      <c r="F24" s="95"/>
      <c r="G24" s="95"/>
      <c r="H24" s="95"/>
      <c r="I24" s="95"/>
      <c r="J24" s="95"/>
      <c r="K24" s="95"/>
      <c r="EB24" s="96" t="s">
        <v>2</v>
      </c>
    </row>
    <row r="25" spans="1:132" x14ac:dyDescent="0.3">
      <c r="BT25" s="60"/>
      <c r="EB25" s="60" t="s">
        <v>2</v>
      </c>
    </row>
    <row r="26" spans="1:132" x14ac:dyDescent="0.3">
      <c r="A26" s="51" t="s">
        <v>19</v>
      </c>
      <c r="L26" s="60">
        <f>'Construction Schedule'!L88</f>
        <v>8039573.916666667</v>
      </c>
      <c r="M26" s="60">
        <f>'Construction Schedule'!M88</f>
        <v>15693108.414651042</v>
      </c>
      <c r="N26" s="60">
        <f>'Construction Schedule'!N88</f>
        <v>15693108.414651042</v>
      </c>
      <c r="O26" s="60">
        <f>'Construction Schedule'!O88</f>
        <v>15693108.414651042</v>
      </c>
      <c r="P26" s="60">
        <f>'Construction Schedule'!P88</f>
        <v>15693108.414651042</v>
      </c>
      <c r="Q26" s="60">
        <f>'Construction Schedule'!Q88</f>
        <v>2699358.4146510419</v>
      </c>
      <c r="R26" s="60">
        <f>'Construction Schedule'!R88</f>
        <v>2699358.4146510419</v>
      </c>
      <c r="S26" s="60">
        <f>'Construction Schedule'!S88</f>
        <v>2699358.4146510419</v>
      </c>
      <c r="T26" s="60">
        <f>'Construction Schedule'!T88</f>
        <v>2699358.4146510419</v>
      </c>
      <c r="U26" s="60">
        <f>'Construction Schedule'!U88</f>
        <v>19158218.414651044</v>
      </c>
      <c r="V26" s="60">
        <f>'Construction Schedule'!V88</f>
        <v>19158218.414651044</v>
      </c>
      <c r="W26" s="60">
        <f>'Construction Schedule'!W88</f>
        <v>19158218.414651044</v>
      </c>
      <c r="X26" s="60">
        <f>'Construction Schedule'!X88</f>
        <v>24819573.875017315</v>
      </c>
      <c r="Y26" s="60">
        <f>'Construction Schedule'!Y88</f>
        <v>10492622.138906207</v>
      </c>
      <c r="Z26" s="60">
        <f>'Construction Schedule'!Z88</f>
        <v>11167413.805572873</v>
      </c>
      <c r="AA26" s="60">
        <f>'Construction Schedule'!AA88</f>
        <v>11167413.805572873</v>
      </c>
      <c r="AB26" s="60">
        <f>'Construction Schedule'!AB88</f>
        <v>10897497.138906207</v>
      </c>
      <c r="AC26" s="60">
        <f>'Construction Schedule'!AC88</f>
        <v>10897497.138906207</v>
      </c>
      <c r="AD26" s="60">
        <f>'Construction Schedule'!AD88</f>
        <v>10897497.138906207</v>
      </c>
      <c r="AE26" s="60">
        <f>'Construction Schedule'!AE88</f>
        <v>9832364.4465985149</v>
      </c>
      <c r="AF26" s="60">
        <f>'Construction Schedule'!AF88</f>
        <v>9562447.7799318489</v>
      </c>
      <c r="AG26" s="60">
        <f>'Construction Schedule'!AG88</f>
        <v>9157572.7799318489</v>
      </c>
      <c r="AH26" s="60">
        <f>'Construction Schedule'!AH88</f>
        <v>9157572.7799318489</v>
      </c>
      <c r="AI26" s="60">
        <f>'Construction Schedule'!AI88</f>
        <v>9157572.7799318489</v>
      </c>
      <c r="AJ26" s="60">
        <f>'Construction Schedule'!AJ88</f>
        <v>14698472.09943014</v>
      </c>
      <c r="AK26" s="60">
        <f>'Construction Schedule'!AK88</f>
        <v>9386512.0994301438</v>
      </c>
      <c r="AL26" s="60">
        <f>'Construction Schedule'!AL88</f>
        <v>9386512.0994301438</v>
      </c>
      <c r="AM26" s="60">
        <f>'Construction Schedule'!AM88</f>
        <v>9386512.0994301438</v>
      </c>
      <c r="AN26" s="60">
        <f>'Construction Schedule'!AN88</f>
        <v>9386512.0994301438</v>
      </c>
      <c r="AO26" s="60">
        <f>'Construction Schedule'!AO88</f>
        <v>9386512.0994301438</v>
      </c>
      <c r="AP26" s="60">
        <f>'Construction Schedule'!AP88</f>
        <v>9386512.0994301438</v>
      </c>
      <c r="AQ26" s="60">
        <f>'Construction Schedule'!AQ88</f>
        <v>9386512.0994301438</v>
      </c>
      <c r="AR26" s="60">
        <f>'Construction Schedule'!AR88</f>
        <v>9386512.0994301438</v>
      </c>
      <c r="AS26" s="60">
        <f>'Construction Schedule'!AS88</f>
        <v>9386512.0994301438</v>
      </c>
      <c r="AT26" s="60">
        <f>'Construction Schedule'!AT88</f>
        <v>9386512.0994301438</v>
      </c>
      <c r="AU26" s="60">
        <f>'Construction Schedule'!AU88</f>
        <v>9386512.0994301438</v>
      </c>
      <c r="AV26" s="60">
        <f>'Construction Schedule'!AV88</f>
        <v>15065933.901915895</v>
      </c>
      <c r="AW26" s="60">
        <f>'Construction Schedule'!AW88</f>
        <v>9621174.9019158967</v>
      </c>
      <c r="AX26" s="60">
        <f>'Construction Schedule'!AX88</f>
        <v>9621174.9019158967</v>
      </c>
      <c r="AY26" s="60">
        <f>'Construction Schedule'!AY88</f>
        <v>9621174.9019158967</v>
      </c>
      <c r="AZ26" s="60">
        <f>'Construction Schedule'!AZ88</f>
        <v>9621174.9019158967</v>
      </c>
      <c r="BA26" s="60">
        <f>'Construction Schedule'!BA88</f>
        <v>9621174.9019158967</v>
      </c>
      <c r="BB26" s="60">
        <f>'Construction Schedule'!BB88</f>
        <v>9621174.9019158967</v>
      </c>
      <c r="BC26" s="60">
        <f>'Construction Schedule'!BC88</f>
        <v>10032367.638895065</v>
      </c>
      <c r="BD26" s="60">
        <f>'Construction Schedule'!BD88</f>
        <v>10032367.638895065</v>
      </c>
      <c r="BE26" s="60">
        <f>'Construction Schedule'!BE88</f>
        <v>9917844.4628133327</v>
      </c>
      <c r="BF26" s="60">
        <f>'Construction Schedule'!BF88</f>
        <v>9917844.4628133327</v>
      </c>
      <c r="BG26" s="60">
        <f>'Construction Schedule'!BG88</f>
        <v>9939113.0526570827</v>
      </c>
      <c r="BH26" s="60">
        <f>'Construction Schedule'!BH88</f>
        <v>15833869.767743038</v>
      </c>
      <c r="BI26" s="60">
        <f>'Construction Schedule'!BI88</f>
        <v>772474.66038434231</v>
      </c>
      <c r="BJ26" s="60">
        <f>'Construction Schedule'!BJ88</f>
        <v>772474.66038434231</v>
      </c>
      <c r="BK26" s="60">
        <f>'Construction Schedule'!BK88</f>
        <v>772474.66038434231</v>
      </c>
      <c r="BL26" s="60">
        <f>'Construction Schedule'!BL88</f>
        <v>772474.66038434231</v>
      </c>
      <c r="BM26" s="60">
        <f>'Construction Schedule'!BM88</f>
        <v>772474.66038434231</v>
      </c>
      <c r="BN26" s="60">
        <f>'Construction Schedule'!BN88</f>
        <v>772474.66038434231</v>
      </c>
      <c r="BO26" s="60">
        <f>'Construction Schedule'!BO88</f>
        <v>772474.66038434231</v>
      </c>
      <c r="BP26" s="60">
        <f>'Construction Schedule'!BP88</f>
        <v>772474.66038434231</v>
      </c>
      <c r="BQ26" s="60">
        <f>'Construction Schedule'!BQ88</f>
        <v>772474.66038434231</v>
      </c>
      <c r="BR26" s="60">
        <f>'Construction Schedule'!BR88</f>
        <v>772474.66038434231</v>
      </c>
      <c r="BS26" s="60">
        <f>'Construction Schedule'!BS88</f>
        <v>0</v>
      </c>
      <c r="BT26" s="60">
        <f>'Construction Schedule'!BT88</f>
        <v>0</v>
      </c>
      <c r="BU26" s="60">
        <f>'Construction Schedule'!BU88</f>
        <v>0</v>
      </c>
      <c r="BV26" s="60">
        <f>'Construction Schedule'!BV88</f>
        <v>0</v>
      </c>
      <c r="BW26" s="60">
        <f>'Construction Schedule'!BW88</f>
        <v>0</v>
      </c>
      <c r="BX26" s="60">
        <f>'Construction Schedule'!BX88</f>
        <v>0</v>
      </c>
      <c r="BY26" s="60">
        <f>'Construction Schedule'!BY88</f>
        <v>0</v>
      </c>
      <c r="BZ26" s="60">
        <f>'Construction Schedule'!BZ88</f>
        <v>0</v>
      </c>
      <c r="CA26" s="60">
        <f>'Construction Schedule'!CA88</f>
        <v>0</v>
      </c>
      <c r="CB26" s="60">
        <f>'Construction Schedule'!CB88</f>
        <v>0</v>
      </c>
      <c r="CC26" s="60">
        <f>'Construction Schedule'!CC88</f>
        <v>0</v>
      </c>
      <c r="CD26" s="60">
        <f>'Construction Schedule'!CD88</f>
        <v>0</v>
      </c>
      <c r="CE26" s="60">
        <f>'Construction Schedule'!CE88</f>
        <v>0</v>
      </c>
      <c r="CF26" s="60">
        <f>'Construction Schedule'!CF88</f>
        <v>0</v>
      </c>
      <c r="CG26" s="60">
        <f>'Construction Schedule'!CG88</f>
        <v>0</v>
      </c>
      <c r="CH26" s="60">
        <f>'Construction Schedule'!CH88</f>
        <v>0</v>
      </c>
      <c r="CI26" s="60">
        <f>'Construction Schedule'!CI88</f>
        <v>0</v>
      </c>
      <c r="CJ26" s="60">
        <f>'Construction Schedule'!CJ88</f>
        <v>0</v>
      </c>
      <c r="CK26" s="60">
        <f>'Construction Schedule'!CK88</f>
        <v>0</v>
      </c>
      <c r="CL26" s="60">
        <f>'Construction Schedule'!CL88</f>
        <v>0</v>
      </c>
      <c r="CM26" s="60">
        <f>'Construction Schedule'!CM88</f>
        <v>0</v>
      </c>
      <c r="CN26" s="60">
        <f>'Construction Schedule'!CN88</f>
        <v>0</v>
      </c>
      <c r="CO26" s="60">
        <f>'Construction Schedule'!CO88</f>
        <v>0</v>
      </c>
      <c r="CP26" s="60">
        <f>'Construction Schedule'!CP88</f>
        <v>0</v>
      </c>
      <c r="CQ26" s="60">
        <f>'Construction Schedule'!CQ88</f>
        <v>0</v>
      </c>
      <c r="CR26" s="60">
        <f>'Construction Schedule'!CR88</f>
        <v>0</v>
      </c>
      <c r="CS26" s="60">
        <f>'Construction Schedule'!CS88</f>
        <v>0</v>
      </c>
      <c r="CT26" s="60">
        <f>'Construction Schedule'!CT88</f>
        <v>0</v>
      </c>
      <c r="CU26" s="60">
        <f>'Construction Schedule'!CU88</f>
        <v>0</v>
      </c>
      <c r="CV26" s="60">
        <f>'Construction Schedule'!CV88</f>
        <v>0</v>
      </c>
      <c r="CW26" s="60">
        <f>'Construction Schedule'!CW88</f>
        <v>0</v>
      </c>
      <c r="CX26" s="60">
        <f>'Construction Schedule'!CX88</f>
        <v>0</v>
      </c>
      <c r="CY26" s="60">
        <f>'Construction Schedule'!CY88</f>
        <v>0</v>
      </c>
      <c r="CZ26" s="60">
        <f>'Construction Schedule'!CZ88</f>
        <v>0</v>
      </c>
      <c r="DA26" s="60">
        <f>'Construction Schedule'!DA88</f>
        <v>0</v>
      </c>
      <c r="DB26" s="60">
        <f>'Construction Schedule'!DB88</f>
        <v>0</v>
      </c>
      <c r="DC26" s="60">
        <f>'Construction Schedule'!DC88</f>
        <v>0</v>
      </c>
      <c r="DD26" s="60">
        <f>'Construction Schedule'!DD88</f>
        <v>0</v>
      </c>
      <c r="DE26" s="60">
        <f>'Construction Schedule'!DE88</f>
        <v>0</v>
      </c>
      <c r="DF26" s="60">
        <f>'Construction Schedule'!DF88</f>
        <v>0</v>
      </c>
      <c r="DG26" s="60">
        <f>'Construction Schedule'!DG88</f>
        <v>0</v>
      </c>
      <c r="DH26" s="60">
        <f>'Construction Schedule'!DH88</f>
        <v>0</v>
      </c>
      <c r="DI26" s="60">
        <f>'Construction Schedule'!DI88</f>
        <v>0</v>
      </c>
      <c r="DJ26" s="60">
        <f>'Construction Schedule'!DJ88</f>
        <v>0</v>
      </c>
      <c r="DK26" s="60">
        <f>'Construction Schedule'!DK88</f>
        <v>0</v>
      </c>
      <c r="DL26" s="60">
        <f>'Construction Schedule'!DL88</f>
        <v>0</v>
      </c>
      <c r="DM26" s="60">
        <f>'Construction Schedule'!DM88</f>
        <v>0</v>
      </c>
      <c r="DN26" s="60">
        <f>'Construction Schedule'!DN88</f>
        <v>0</v>
      </c>
      <c r="DO26" s="60">
        <f>'Construction Schedule'!DO88</f>
        <v>0</v>
      </c>
      <c r="DP26" s="60">
        <f>'Construction Schedule'!DP88</f>
        <v>0</v>
      </c>
      <c r="DQ26" s="60">
        <f>'Construction Schedule'!DQ88</f>
        <v>0</v>
      </c>
      <c r="DR26" s="60">
        <f>'Construction Schedule'!DR88</f>
        <v>0</v>
      </c>
      <c r="DS26" s="60">
        <f>'Construction Schedule'!DS88</f>
        <v>0</v>
      </c>
      <c r="DT26" s="60">
        <f>'Construction Schedule'!DT88</f>
        <v>0</v>
      </c>
      <c r="DU26" s="60">
        <f>'Construction Schedule'!DU88</f>
        <v>0</v>
      </c>
      <c r="DV26" s="60">
        <f>'Construction Schedule'!DV88</f>
        <v>0</v>
      </c>
      <c r="DW26" s="60">
        <f>'Construction Schedule'!DW88</f>
        <v>0</v>
      </c>
      <c r="DX26" s="60">
        <f>'Construction Schedule'!DX88</f>
        <v>0</v>
      </c>
      <c r="DY26" s="60">
        <f>'Construction Schedule'!DY88</f>
        <v>0</v>
      </c>
      <c r="DZ26" s="60">
        <f>'Construction Schedule'!DZ88</f>
        <v>0</v>
      </c>
      <c r="EA26" s="60">
        <f>'Construction Schedule'!EA88</f>
        <v>0</v>
      </c>
      <c r="EB26" s="60" t="s">
        <v>2</v>
      </c>
    </row>
    <row r="27" spans="1:132" x14ac:dyDescent="0.3">
      <c r="BT27" s="60"/>
      <c r="EB27" s="60" t="s">
        <v>2</v>
      </c>
    </row>
    <row r="28" spans="1:132" x14ac:dyDescent="0.3">
      <c r="A28" s="51" t="s">
        <v>20</v>
      </c>
      <c r="BT28" s="60"/>
      <c r="EB28" s="60" t="s">
        <v>2</v>
      </c>
    </row>
    <row r="29" spans="1:132" x14ac:dyDescent="0.3">
      <c r="B29" s="51" t="s">
        <v>9</v>
      </c>
      <c r="L29" s="60">
        <f>'Operating Expenses'!L17</f>
        <v>0</v>
      </c>
      <c r="M29" s="60">
        <f>'Operating Expenses'!M17</f>
        <v>0</v>
      </c>
      <c r="N29" s="60">
        <f>'Operating Expenses'!N17</f>
        <v>0</v>
      </c>
      <c r="O29" s="60">
        <f>'Operating Expenses'!O17</f>
        <v>0</v>
      </c>
      <c r="P29" s="60">
        <f>'Operating Expenses'!P17</f>
        <v>0</v>
      </c>
      <c r="Q29" s="60">
        <f>'Operating Expenses'!Q17</f>
        <v>0</v>
      </c>
      <c r="R29" s="60">
        <f>'Operating Expenses'!R17</f>
        <v>0</v>
      </c>
      <c r="S29" s="60">
        <f>'Operating Expenses'!S17</f>
        <v>0</v>
      </c>
      <c r="T29" s="60">
        <f>'Operating Expenses'!T17</f>
        <v>0</v>
      </c>
      <c r="U29" s="60">
        <f>'Operating Expenses'!U17</f>
        <v>0</v>
      </c>
      <c r="V29" s="60">
        <f>'Operating Expenses'!V17</f>
        <v>0</v>
      </c>
      <c r="W29" s="60">
        <f>'Operating Expenses'!W17</f>
        <v>0</v>
      </c>
      <c r="X29" s="60">
        <f>'Operating Expenses'!X17</f>
        <v>0</v>
      </c>
      <c r="Y29" s="60">
        <f>'Operating Expenses'!Y17</f>
        <v>0</v>
      </c>
      <c r="Z29" s="60">
        <f>'Operating Expenses'!Z17</f>
        <v>0</v>
      </c>
      <c r="AA29" s="60">
        <f>'Operating Expenses'!AA17</f>
        <v>0</v>
      </c>
      <c r="AB29" s="60">
        <f>'Operating Expenses'!AB17</f>
        <v>0</v>
      </c>
      <c r="AC29" s="60">
        <f>'Operating Expenses'!AC17</f>
        <v>0</v>
      </c>
      <c r="AD29" s="60">
        <f>'Operating Expenses'!AD17</f>
        <v>0</v>
      </c>
      <c r="AE29" s="60">
        <f>'Operating Expenses'!AE17</f>
        <v>0</v>
      </c>
      <c r="AF29" s="60">
        <f>'Operating Expenses'!AF17</f>
        <v>0</v>
      </c>
      <c r="AG29" s="60">
        <f>'Operating Expenses'!AG17</f>
        <v>0</v>
      </c>
      <c r="AH29" s="60">
        <f>'Operating Expenses'!AH17</f>
        <v>0</v>
      </c>
      <c r="AI29" s="60">
        <f>'Operating Expenses'!AI17</f>
        <v>0</v>
      </c>
      <c r="AJ29" s="60">
        <f>'Operating Expenses'!AJ17</f>
        <v>0</v>
      </c>
      <c r="AK29" s="60">
        <f>'Operating Expenses'!AK17</f>
        <v>0</v>
      </c>
      <c r="AL29" s="60">
        <f>'Operating Expenses'!AL17</f>
        <v>0</v>
      </c>
      <c r="AM29" s="60">
        <f>'Operating Expenses'!AM17</f>
        <v>0</v>
      </c>
      <c r="AN29" s="60">
        <f>'Operating Expenses'!AN17</f>
        <v>0</v>
      </c>
      <c r="AO29" s="60">
        <f>'Operating Expenses'!AO17</f>
        <v>0</v>
      </c>
      <c r="AP29" s="60">
        <f>'Operating Expenses'!AP17</f>
        <v>0</v>
      </c>
      <c r="AQ29" s="60">
        <f>'Operating Expenses'!AQ17</f>
        <v>0</v>
      </c>
      <c r="AR29" s="60">
        <f>'Operating Expenses'!AR17</f>
        <v>0</v>
      </c>
      <c r="AS29" s="60">
        <f>'Operating Expenses'!AS17</f>
        <v>0</v>
      </c>
      <c r="AT29" s="60">
        <f>'Operating Expenses'!AT17</f>
        <v>0</v>
      </c>
      <c r="AU29" s="60">
        <f>'Operating Expenses'!AU17</f>
        <v>0</v>
      </c>
      <c r="AV29" s="60">
        <f>'Operating Expenses'!AV17</f>
        <v>0</v>
      </c>
      <c r="AW29" s="60">
        <f>'Operating Expenses'!AW17</f>
        <v>0</v>
      </c>
      <c r="AX29" s="60">
        <f>'Operating Expenses'!AX17</f>
        <v>0</v>
      </c>
      <c r="AY29" s="60">
        <f>'Operating Expenses'!AY17</f>
        <v>0</v>
      </c>
      <c r="AZ29" s="60">
        <f>'Operating Expenses'!AZ17</f>
        <v>0</v>
      </c>
      <c r="BA29" s="60">
        <f>'Operating Expenses'!BA17</f>
        <v>0</v>
      </c>
      <c r="BB29" s="60">
        <f>'Operating Expenses'!BB17</f>
        <v>0</v>
      </c>
      <c r="BC29" s="60">
        <f>'Operating Expenses'!BC17</f>
        <v>0</v>
      </c>
      <c r="BD29" s="60">
        <f>'Operating Expenses'!BD17</f>
        <v>0</v>
      </c>
      <c r="BE29" s="60">
        <f>'Operating Expenses'!BE17</f>
        <v>0</v>
      </c>
      <c r="BF29" s="60">
        <f>'Operating Expenses'!BF17</f>
        <v>0</v>
      </c>
      <c r="BG29" s="60">
        <f>'Operating Expenses'!BG17</f>
        <v>0</v>
      </c>
      <c r="BH29" s="60">
        <f>'Operating Expenses'!BH17</f>
        <v>0</v>
      </c>
      <c r="BI29" s="60">
        <f>'Operating Expenses'!BI17</f>
        <v>0</v>
      </c>
      <c r="BJ29" s="60">
        <f>'Operating Expenses'!BJ17</f>
        <v>392762.63</v>
      </c>
      <c r="BK29" s="60">
        <f>'Operating Expenses'!BK17</f>
        <v>394399.14095833327</v>
      </c>
      <c r="BL29" s="60">
        <f>'Operating Expenses'!BL17</f>
        <v>396042.47071232623</v>
      </c>
      <c r="BM29" s="60">
        <f>'Operating Expenses'!BM17</f>
        <v>397692.64767362777</v>
      </c>
      <c r="BN29" s="60">
        <f>'Operating Expenses'!BN17</f>
        <v>399349.70037226792</v>
      </c>
      <c r="BO29" s="60">
        <f>'Operating Expenses'!BO17</f>
        <v>401013.65745715232</v>
      </c>
      <c r="BP29" s="60">
        <f>'Operating Expenses'!BP17</f>
        <v>402684.54769655719</v>
      </c>
      <c r="BQ29" s="60">
        <f>'Operating Expenses'!BQ17</f>
        <v>404362.39997862594</v>
      </c>
      <c r="BR29" s="60">
        <f>'Operating Expenses'!BR17</f>
        <v>406047.24331187026</v>
      </c>
      <c r="BS29" s="60">
        <f>'Operating Expenses'!BS17</f>
        <v>407739.10682566982</v>
      </c>
      <c r="BT29" s="60">
        <f>'Operating Expenses'!BT17</f>
        <v>409438.01977077674</v>
      </c>
      <c r="BU29" s="60">
        <f>'Operating Expenses'!BU17</f>
        <v>411144.01151982159</v>
      </c>
      <c r="BV29" s="60">
        <f>'Operating Expenses'!BV17</f>
        <v>412857.11156782089</v>
      </c>
      <c r="BW29" s="60">
        <f>'Operating Expenses'!BW17</f>
        <v>414577.34953268687</v>
      </c>
      <c r="BX29" s="60">
        <f>'Operating Expenses'!BX17</f>
        <v>416304.75515573972</v>
      </c>
      <c r="BY29" s="60">
        <f>'Operating Expenses'!BY17</f>
        <v>418039.35830222187</v>
      </c>
      <c r="BZ29" s="60">
        <f>'Operating Expenses'!BZ17</f>
        <v>419781.18896181439</v>
      </c>
      <c r="CA29" s="60">
        <f>'Operating Expenses'!CA17</f>
        <v>421530.27724915528</v>
      </c>
      <c r="CB29" s="60">
        <f>'Operating Expenses'!CB17</f>
        <v>423286.65340436005</v>
      </c>
      <c r="CC29" s="60">
        <f>'Operating Expenses'!CC17</f>
        <v>425050.34779354499</v>
      </c>
      <c r="CD29" s="60">
        <f>'Operating Expenses'!CD17</f>
        <v>426821.39090935141</v>
      </c>
      <c r="CE29" s="60">
        <f>'Operating Expenses'!CE17</f>
        <v>428599.81337147363</v>
      </c>
      <c r="CF29" s="60">
        <f>'Operating Expenses'!CF17</f>
        <v>430385.64592718816</v>
      </c>
      <c r="CG29" s="60">
        <f>'Operating Expenses'!CG17</f>
        <v>432178.91945188475</v>
      </c>
      <c r="CH29" s="60">
        <f>'Operating Expenses'!CH17</f>
        <v>433979.66494960105</v>
      </c>
      <c r="CI29" s="60">
        <f>'Operating Expenses'!CI17</f>
        <v>435787.91355355759</v>
      </c>
      <c r="CJ29" s="60">
        <f>'Operating Expenses'!CJ17</f>
        <v>437603.69652669737</v>
      </c>
      <c r="CK29" s="60">
        <f>'Operating Expenses'!CK17</f>
        <v>439427.04526222521</v>
      </c>
      <c r="CL29" s="60">
        <f>'Operating Expenses'!CL17</f>
        <v>441257.99128415127</v>
      </c>
      <c r="CM29" s="60">
        <f>'Operating Expenses'!CM17</f>
        <v>443096.56624783517</v>
      </c>
      <c r="CN29" s="60">
        <f>'Operating Expenses'!CN17</f>
        <v>444942.8019405345</v>
      </c>
      <c r="CO29" s="60">
        <f>'Operating Expenses'!CO17</f>
        <v>446796.73028195341</v>
      </c>
      <c r="CP29" s="60">
        <f>'Operating Expenses'!CP17</f>
        <v>448658.38332479488</v>
      </c>
      <c r="CQ29" s="60">
        <f>'Operating Expenses'!CQ17</f>
        <v>450527.79325531481</v>
      </c>
      <c r="CR29" s="60">
        <f>'Operating Expenses'!CR17</f>
        <v>452404.99239387852</v>
      </c>
      <c r="CS29" s="60">
        <f>'Operating Expenses'!CS17</f>
        <v>454290.01319551974</v>
      </c>
      <c r="CT29" s="60">
        <f>'Operating Expenses'!CT17</f>
        <v>456182.88825050107</v>
      </c>
      <c r="CU29" s="60">
        <f>'Operating Expenses'!CU17</f>
        <v>458083.65028487821</v>
      </c>
      <c r="CV29" s="60">
        <f>'Operating Expenses'!CV17</f>
        <v>459992.33216106502</v>
      </c>
      <c r="CW29" s="60">
        <f>'Operating Expenses'!CW17</f>
        <v>461908.96687840286</v>
      </c>
      <c r="CX29" s="60">
        <f>'Operating Expenses'!CX17</f>
        <v>463833.5875737294</v>
      </c>
      <c r="CY29" s="60">
        <f>'Operating Expenses'!CY17</f>
        <v>465766.22752195335</v>
      </c>
      <c r="CZ29" s="60">
        <f>'Operating Expenses'!CZ17</f>
        <v>467706.92013662815</v>
      </c>
      <c r="DA29" s="60">
        <f>'Operating Expenses'!DA17</f>
        <v>469655.69897053076</v>
      </c>
      <c r="DB29" s="60">
        <f>'Operating Expenses'!DB17</f>
        <v>471612.59771624138</v>
      </c>
      <c r="DC29" s="60">
        <f>'Operating Expenses'!DC17</f>
        <v>473577.65020672564</v>
      </c>
      <c r="DD29" s="60">
        <f>'Operating Expenses'!DD17</f>
        <v>475550.89041592041</v>
      </c>
      <c r="DE29" s="60">
        <f>'Operating Expenses'!DE17</f>
        <v>477532.3524593201</v>
      </c>
      <c r="DF29" s="60">
        <f>'Operating Expenses'!DF17</f>
        <v>479522.07059456717</v>
      </c>
      <c r="DG29" s="60">
        <f>'Operating Expenses'!DG17</f>
        <v>481520.07922204462</v>
      </c>
      <c r="DH29" s="60">
        <f>'Operating Expenses'!DH17</f>
        <v>483526.41288546973</v>
      </c>
      <c r="DI29" s="60">
        <f>'Operating Expenses'!DI17</f>
        <v>485541.10627249256</v>
      </c>
      <c r="DJ29" s="60">
        <f>'Operating Expenses'!DJ17</f>
        <v>487564.1942152945</v>
      </c>
      <c r="DK29" s="60">
        <f>'Operating Expenses'!DK17</f>
        <v>489595.71169119159</v>
      </c>
      <c r="DL29" s="60">
        <f>'Operating Expenses'!DL17</f>
        <v>491635.69382323825</v>
      </c>
      <c r="DM29" s="60">
        <f>'Operating Expenses'!DM17</f>
        <v>493684.17588083516</v>
      </c>
      <c r="DN29" s="60">
        <f>'Operating Expenses'!DN17</f>
        <v>495741.1932803386</v>
      </c>
      <c r="DO29" s="60">
        <f>'Operating Expenses'!DO17</f>
        <v>497806.78158567334</v>
      </c>
      <c r="DP29" s="60">
        <f>'Operating Expenses'!DP17</f>
        <v>499880.97650894691</v>
      </c>
      <c r="DQ29" s="60">
        <f>'Operating Expenses'!DQ17</f>
        <v>501963.81391106755</v>
      </c>
      <c r="DR29" s="60">
        <f>'Operating Expenses'!DR17</f>
        <v>504055.32980236359</v>
      </c>
      <c r="DS29" s="60">
        <f>'Operating Expenses'!DS17</f>
        <v>506155.56034320674</v>
      </c>
      <c r="DT29" s="60">
        <f>'Operating Expenses'!DT17</f>
        <v>508264.54184463684</v>
      </c>
      <c r="DU29" s="60">
        <f>'Operating Expenses'!DU17</f>
        <v>510382.31076898938</v>
      </c>
      <c r="DV29" s="60">
        <f>'Operating Expenses'!DV17</f>
        <v>512508.90373052686</v>
      </c>
      <c r="DW29" s="60">
        <f>'Operating Expenses'!DW17</f>
        <v>514644.35749607079</v>
      </c>
      <c r="DX29" s="60">
        <f>'Operating Expenses'!DX17</f>
        <v>516788.70898563776</v>
      </c>
      <c r="DY29" s="60">
        <f>'Operating Expenses'!DY17</f>
        <v>518941.99527307792</v>
      </c>
      <c r="DZ29" s="60">
        <f>'Operating Expenses'!DZ17</f>
        <v>521104.25358671573</v>
      </c>
      <c r="EA29" s="60">
        <f>'Operating Expenses'!EA17</f>
        <v>523275.52130999364</v>
      </c>
      <c r="EB29" s="60" t="s">
        <v>2</v>
      </c>
    </row>
    <row r="30" spans="1:132" x14ac:dyDescent="0.3">
      <c r="B30" s="51" t="s">
        <v>10</v>
      </c>
      <c r="L30" s="60">
        <f>'Operating Expenses'!L27</f>
        <v>0</v>
      </c>
      <c r="M30" s="60">
        <f>'Operating Expenses'!M27</f>
        <v>0</v>
      </c>
      <c r="N30" s="60">
        <f>'Operating Expenses'!N27</f>
        <v>0</v>
      </c>
      <c r="O30" s="60">
        <f>'Operating Expenses'!O27</f>
        <v>0</v>
      </c>
      <c r="P30" s="60">
        <f>'Operating Expenses'!P27</f>
        <v>0</v>
      </c>
      <c r="Q30" s="60">
        <f>'Operating Expenses'!Q27</f>
        <v>0</v>
      </c>
      <c r="R30" s="60">
        <f>'Operating Expenses'!R27</f>
        <v>0</v>
      </c>
      <c r="S30" s="60">
        <f>'Operating Expenses'!S27</f>
        <v>0</v>
      </c>
      <c r="T30" s="60">
        <f>'Operating Expenses'!T27</f>
        <v>0</v>
      </c>
      <c r="U30" s="60">
        <f>'Operating Expenses'!U27</f>
        <v>0</v>
      </c>
      <c r="V30" s="60">
        <f>'Operating Expenses'!V27</f>
        <v>0</v>
      </c>
      <c r="W30" s="60">
        <f>'Operating Expenses'!W27</f>
        <v>0</v>
      </c>
      <c r="X30" s="60">
        <f>'Operating Expenses'!X27</f>
        <v>0</v>
      </c>
      <c r="Y30" s="60">
        <f>'Operating Expenses'!Y27</f>
        <v>0</v>
      </c>
      <c r="Z30" s="60">
        <f>'Operating Expenses'!Z27</f>
        <v>0</v>
      </c>
      <c r="AA30" s="60">
        <f>'Operating Expenses'!AA27</f>
        <v>0</v>
      </c>
      <c r="AB30" s="60">
        <f>'Operating Expenses'!AB27</f>
        <v>0</v>
      </c>
      <c r="AC30" s="60">
        <f>'Operating Expenses'!AC27</f>
        <v>0</v>
      </c>
      <c r="AD30" s="60">
        <f>'Operating Expenses'!AD27</f>
        <v>0</v>
      </c>
      <c r="AE30" s="60">
        <f>'Operating Expenses'!AE27</f>
        <v>0</v>
      </c>
      <c r="AF30" s="60">
        <f>'Operating Expenses'!AF27</f>
        <v>0</v>
      </c>
      <c r="AG30" s="60">
        <f>'Operating Expenses'!AG27</f>
        <v>0</v>
      </c>
      <c r="AH30" s="60">
        <f>'Operating Expenses'!AH27</f>
        <v>0</v>
      </c>
      <c r="AI30" s="60">
        <f>'Operating Expenses'!AI27</f>
        <v>0</v>
      </c>
      <c r="AJ30" s="60">
        <f>'Operating Expenses'!AJ27</f>
        <v>0</v>
      </c>
      <c r="AK30" s="60">
        <f>'Operating Expenses'!AK27</f>
        <v>0</v>
      </c>
      <c r="AL30" s="60">
        <f>'Operating Expenses'!AL27</f>
        <v>0</v>
      </c>
      <c r="AM30" s="60">
        <f>'Operating Expenses'!AM27</f>
        <v>0</v>
      </c>
      <c r="AN30" s="60">
        <f>'Operating Expenses'!AN27</f>
        <v>0</v>
      </c>
      <c r="AO30" s="60">
        <f>'Operating Expenses'!AO27</f>
        <v>0</v>
      </c>
      <c r="AP30" s="60">
        <f>'Operating Expenses'!AP27</f>
        <v>0</v>
      </c>
      <c r="AQ30" s="60">
        <f>'Operating Expenses'!AQ27</f>
        <v>0</v>
      </c>
      <c r="AR30" s="60">
        <f>'Operating Expenses'!AR27</f>
        <v>0</v>
      </c>
      <c r="AS30" s="60">
        <f>'Operating Expenses'!AS27</f>
        <v>0</v>
      </c>
      <c r="AT30" s="60">
        <f>'Operating Expenses'!AT27</f>
        <v>0</v>
      </c>
      <c r="AU30" s="60">
        <f>'Operating Expenses'!AU27</f>
        <v>0</v>
      </c>
      <c r="AV30" s="60">
        <f>'Operating Expenses'!AV27</f>
        <v>0</v>
      </c>
      <c r="AW30" s="60">
        <f>'Operating Expenses'!AW27</f>
        <v>0</v>
      </c>
      <c r="AX30" s="60">
        <f>'Operating Expenses'!AX27</f>
        <v>0</v>
      </c>
      <c r="AY30" s="60">
        <f>'Operating Expenses'!AY27</f>
        <v>0</v>
      </c>
      <c r="AZ30" s="60">
        <f>'Operating Expenses'!AZ27</f>
        <v>0</v>
      </c>
      <c r="BA30" s="60">
        <f>'Operating Expenses'!BA27</f>
        <v>0</v>
      </c>
      <c r="BB30" s="60">
        <f>'Operating Expenses'!BB27</f>
        <v>0</v>
      </c>
      <c r="BC30" s="60">
        <f>'Operating Expenses'!BC27</f>
        <v>0</v>
      </c>
      <c r="BD30" s="60">
        <f>'Operating Expenses'!BD27</f>
        <v>0</v>
      </c>
      <c r="BE30" s="60">
        <f>'Operating Expenses'!BE27</f>
        <v>0</v>
      </c>
      <c r="BF30" s="60">
        <f>'Operating Expenses'!BF27</f>
        <v>0</v>
      </c>
      <c r="BG30" s="60">
        <f>'Operating Expenses'!BG27</f>
        <v>0</v>
      </c>
      <c r="BH30" s="60">
        <f>'Operating Expenses'!BH27</f>
        <v>0</v>
      </c>
      <c r="BI30" s="60">
        <f>'Operating Expenses'!BI27</f>
        <v>0</v>
      </c>
      <c r="BJ30" s="60">
        <f>'Operating Expenses'!BJ27</f>
        <v>336666.89459053735</v>
      </c>
      <c r="BK30" s="60">
        <f>'Operating Expenses'!BK27</f>
        <v>676014.22283938818</v>
      </c>
      <c r="BL30" s="60">
        <f>'Operating Expenses'!BL27</f>
        <v>1014823.5323460038</v>
      </c>
      <c r="BM30" s="60">
        <f>'Operating Expenses'!BM27</f>
        <v>1355916.4928409732</v>
      </c>
      <c r="BN30" s="60">
        <f>'Operating Expenses'!BN27</f>
        <v>1699452.6145893314</v>
      </c>
      <c r="BO30" s="60">
        <f>'Operating Expenses'!BO27</f>
        <v>2001165.0993998689</v>
      </c>
      <c r="BP30" s="60">
        <f>'Operating Expenses'!BP27</f>
        <v>2009503.2873140348</v>
      </c>
      <c r="BQ30" s="60">
        <f>'Operating Expenses'!BQ27</f>
        <v>2017876.2176778428</v>
      </c>
      <c r="BR30" s="60">
        <f>'Operating Expenses'!BR27</f>
        <v>2026284.0352515006</v>
      </c>
      <c r="BS30" s="60">
        <f>'Operating Expenses'!BS27</f>
        <v>2034726.8853983814</v>
      </c>
      <c r="BT30" s="60">
        <f>'Operating Expenses'!BT27</f>
        <v>2043204.9140875419</v>
      </c>
      <c r="BU30" s="60">
        <f>'Operating Expenses'!BU27</f>
        <v>2051718.2678962394</v>
      </c>
      <c r="BV30" s="60">
        <f>'Operating Expenses'!BV27</f>
        <v>2060267.0940124737</v>
      </c>
      <c r="BW30" s="60">
        <f>'Operating Expenses'!BW27</f>
        <v>2068851.5402375257</v>
      </c>
      <c r="BX30" s="60">
        <f>'Operating Expenses'!BX27</f>
        <v>2077471.7549885157</v>
      </c>
      <c r="BY30" s="60">
        <f>'Operating Expenses'!BY27</f>
        <v>2086127.8873009682</v>
      </c>
      <c r="BZ30" s="60">
        <f>'Operating Expenses'!BZ27</f>
        <v>2094820.086831389</v>
      </c>
      <c r="CA30" s="60">
        <f>'Operating Expenses'!CA27</f>
        <v>2103548.5038598524</v>
      </c>
      <c r="CB30" s="60">
        <f>'Operating Expenses'!CB27</f>
        <v>2112313.2892926014</v>
      </c>
      <c r="CC30" s="60">
        <f>'Operating Expenses'!CC27</f>
        <v>2121114.5946646552</v>
      </c>
      <c r="CD30" s="60">
        <f>'Operating Expenses'!CD27</f>
        <v>2129952.5721424241</v>
      </c>
      <c r="CE30" s="60">
        <f>'Operating Expenses'!CE27</f>
        <v>2138827.3745263512</v>
      </c>
      <c r="CF30" s="60">
        <f>'Operating Expenses'!CF27</f>
        <v>2147739.155253544</v>
      </c>
      <c r="CG30" s="60">
        <f>'Operating Expenses'!CG27</f>
        <v>2156688.0684004333</v>
      </c>
      <c r="CH30" s="60">
        <f>'Operating Expenses'!CH27</f>
        <v>2165674.2686854354</v>
      </c>
      <c r="CI30" s="60">
        <f>'Operating Expenses'!CI27</f>
        <v>2174697.9114716244</v>
      </c>
      <c r="CJ30" s="60">
        <f>'Operating Expenses'!CJ27</f>
        <v>2183759.152769424</v>
      </c>
      <c r="CK30" s="60">
        <f>'Operating Expenses'!CK27</f>
        <v>2192858.1492392956</v>
      </c>
      <c r="CL30" s="60">
        <f>'Operating Expenses'!CL27</f>
        <v>2201995.0581944594</v>
      </c>
      <c r="CM30" s="60">
        <f>'Operating Expenses'!CM27</f>
        <v>2211170.0376036027</v>
      </c>
      <c r="CN30" s="60">
        <f>'Operating Expenses'!CN27</f>
        <v>2220383.2460936182</v>
      </c>
      <c r="CO30" s="60">
        <f>'Operating Expenses'!CO27</f>
        <v>2229634.8429523418</v>
      </c>
      <c r="CP30" s="60">
        <f>'Operating Expenses'!CP27</f>
        <v>2238924.9881313094</v>
      </c>
      <c r="CQ30" s="60">
        <f>'Operating Expenses'!CQ27</f>
        <v>2248253.8422485231</v>
      </c>
      <c r="CR30" s="60">
        <f>'Operating Expenses'!CR27</f>
        <v>2257621.5665912256</v>
      </c>
      <c r="CS30" s="60">
        <f>'Operating Expenses'!CS27</f>
        <v>2267028.3231186881</v>
      </c>
      <c r="CT30" s="60">
        <f>'Operating Expenses'!CT27</f>
        <v>2276474.2744650166</v>
      </c>
      <c r="CU30" s="60">
        <f>'Operating Expenses'!CU27</f>
        <v>2285959.5839419542</v>
      </c>
      <c r="CV30" s="60">
        <f>'Operating Expenses'!CV27</f>
        <v>2295484.4155417117</v>
      </c>
      <c r="CW30" s="60">
        <f>'Operating Expenses'!CW27</f>
        <v>2305048.9339398029</v>
      </c>
      <c r="CX30" s="60">
        <f>'Operating Expenses'!CX27</f>
        <v>2314653.3044978855</v>
      </c>
      <c r="CY30" s="60">
        <f>'Operating Expenses'!CY27</f>
        <v>2324297.6932666255</v>
      </c>
      <c r="CZ30" s="60">
        <f>'Operating Expenses'!CZ27</f>
        <v>2333982.2669885703</v>
      </c>
      <c r="DA30" s="60">
        <f>'Operating Expenses'!DA27</f>
        <v>2343707.1931010229</v>
      </c>
      <c r="DB30" s="60">
        <f>'Operating Expenses'!DB27</f>
        <v>2353472.6397389444</v>
      </c>
      <c r="DC30" s="60">
        <f>'Operating Expenses'!DC27</f>
        <v>2363278.775737856</v>
      </c>
      <c r="DD30" s="60">
        <f>'Operating Expenses'!DD27</f>
        <v>2373125.7706367639</v>
      </c>
      <c r="DE30" s="60">
        <f>'Operating Expenses'!DE27</f>
        <v>2383013.7946810829</v>
      </c>
      <c r="DF30" s="60">
        <f>'Operating Expenses'!DF27</f>
        <v>2392943.0188255883</v>
      </c>
      <c r="DG30" s="60">
        <f>'Operating Expenses'!DG27</f>
        <v>2402913.6147373607</v>
      </c>
      <c r="DH30" s="60">
        <f>'Operating Expenses'!DH27</f>
        <v>2412925.7547987667</v>
      </c>
      <c r="DI30" s="60">
        <f>'Operating Expenses'!DI27</f>
        <v>2422979.612110428</v>
      </c>
      <c r="DJ30" s="60">
        <f>'Operating Expenses'!DJ27</f>
        <v>2433075.3604942216</v>
      </c>
      <c r="DK30" s="60">
        <f>'Operating Expenses'!DK27</f>
        <v>2443213.174496281</v>
      </c>
      <c r="DL30" s="60">
        <f>'Operating Expenses'!DL27</f>
        <v>2453393.2293900149</v>
      </c>
      <c r="DM30" s="60">
        <f>'Operating Expenses'!DM27</f>
        <v>2463615.7011791412</v>
      </c>
      <c r="DN30" s="60">
        <f>'Operating Expenses'!DN27</f>
        <v>2473880.7666007206</v>
      </c>
      <c r="DO30" s="60">
        <f>'Operating Expenses'!DO27</f>
        <v>2484188.6031282232</v>
      </c>
      <c r="DP30" s="60">
        <f>'Operating Expenses'!DP27</f>
        <v>2494539.3889745907</v>
      </c>
      <c r="DQ30" s="60">
        <f>'Operating Expenses'!DQ27</f>
        <v>2504933.3030953174</v>
      </c>
      <c r="DR30" s="60">
        <f>'Operating Expenses'!DR27</f>
        <v>2515370.5251915473</v>
      </c>
      <c r="DS30" s="60">
        <f>'Operating Expenses'!DS27</f>
        <v>2525851.2357131797</v>
      </c>
      <c r="DT30" s="60">
        <f>'Operating Expenses'!DT27</f>
        <v>2536375.6158619849</v>
      </c>
      <c r="DU30" s="60">
        <f>'Operating Expenses'!DU27</f>
        <v>2546943.8475947431</v>
      </c>
      <c r="DV30" s="60">
        <f>'Operating Expenses'!DV27</f>
        <v>2557556.1136263879</v>
      </c>
      <c r="DW30" s="60">
        <f>'Operating Expenses'!DW27</f>
        <v>2568212.5974331643</v>
      </c>
      <c r="DX30" s="60">
        <f>'Operating Expenses'!DX27</f>
        <v>2578913.4832558031</v>
      </c>
      <c r="DY30" s="60">
        <f>'Operating Expenses'!DY27</f>
        <v>2589658.9561027014</v>
      </c>
      <c r="DZ30" s="60">
        <f>'Operating Expenses'!DZ27</f>
        <v>2600449.2017531302</v>
      </c>
      <c r="EA30" s="60">
        <f>'Operating Expenses'!EA27</f>
        <v>2611284.4067604337</v>
      </c>
      <c r="EB30" s="60" t="s">
        <v>2</v>
      </c>
    </row>
    <row r="31" spans="1:132" x14ac:dyDescent="0.3">
      <c r="B31" s="51" t="s">
        <v>11</v>
      </c>
      <c r="L31" s="60">
        <f>'Operating Expenses'!L37</f>
        <v>0</v>
      </c>
      <c r="M31" s="60">
        <f>'Operating Expenses'!M37</f>
        <v>0</v>
      </c>
      <c r="N31" s="60">
        <f>'Operating Expenses'!N37</f>
        <v>0</v>
      </c>
      <c r="O31" s="60">
        <f>'Operating Expenses'!O37</f>
        <v>0</v>
      </c>
      <c r="P31" s="60">
        <f>'Operating Expenses'!P37</f>
        <v>0</v>
      </c>
      <c r="Q31" s="60">
        <f>'Operating Expenses'!Q37</f>
        <v>0</v>
      </c>
      <c r="R31" s="60">
        <f>'Operating Expenses'!R37</f>
        <v>0</v>
      </c>
      <c r="S31" s="60">
        <f>'Operating Expenses'!S37</f>
        <v>0</v>
      </c>
      <c r="T31" s="60">
        <f>'Operating Expenses'!T37</f>
        <v>0</v>
      </c>
      <c r="U31" s="60">
        <f>'Operating Expenses'!U37</f>
        <v>0</v>
      </c>
      <c r="V31" s="60">
        <f>'Operating Expenses'!V37</f>
        <v>0</v>
      </c>
      <c r="W31" s="60">
        <f>'Operating Expenses'!W37</f>
        <v>0</v>
      </c>
      <c r="X31" s="60">
        <f>'Operating Expenses'!X37</f>
        <v>0</v>
      </c>
      <c r="Y31" s="60">
        <f>'Operating Expenses'!Y37</f>
        <v>0</v>
      </c>
      <c r="Z31" s="60">
        <f>'Operating Expenses'!Z37</f>
        <v>0</v>
      </c>
      <c r="AA31" s="60">
        <f>'Operating Expenses'!AA37</f>
        <v>0</v>
      </c>
      <c r="AB31" s="60">
        <f>'Operating Expenses'!AB37</f>
        <v>0</v>
      </c>
      <c r="AC31" s="60">
        <f>'Operating Expenses'!AC37</f>
        <v>0</v>
      </c>
      <c r="AD31" s="60">
        <f>'Operating Expenses'!AD37</f>
        <v>0</v>
      </c>
      <c r="AE31" s="60">
        <f>'Operating Expenses'!AE37</f>
        <v>0</v>
      </c>
      <c r="AF31" s="60">
        <f>'Operating Expenses'!AF37</f>
        <v>0</v>
      </c>
      <c r="AG31" s="60">
        <f>'Operating Expenses'!AG37</f>
        <v>0</v>
      </c>
      <c r="AH31" s="60">
        <f>'Operating Expenses'!AH37</f>
        <v>0</v>
      </c>
      <c r="AI31" s="60">
        <f>'Operating Expenses'!AI37</f>
        <v>0</v>
      </c>
      <c r="AJ31" s="60">
        <f>'Operating Expenses'!AJ37</f>
        <v>0</v>
      </c>
      <c r="AK31" s="60">
        <f>'Operating Expenses'!AK37</f>
        <v>0</v>
      </c>
      <c r="AL31" s="60">
        <f>'Operating Expenses'!AL37</f>
        <v>0</v>
      </c>
      <c r="AM31" s="60">
        <f>'Operating Expenses'!AM37</f>
        <v>0</v>
      </c>
      <c r="AN31" s="60">
        <f>'Operating Expenses'!AN37</f>
        <v>0</v>
      </c>
      <c r="AO31" s="60">
        <f>'Operating Expenses'!AO37</f>
        <v>0</v>
      </c>
      <c r="AP31" s="60">
        <f>'Operating Expenses'!AP37</f>
        <v>0</v>
      </c>
      <c r="AQ31" s="60">
        <f>'Operating Expenses'!AQ37</f>
        <v>0</v>
      </c>
      <c r="AR31" s="60">
        <f>'Operating Expenses'!AR37</f>
        <v>0</v>
      </c>
      <c r="AS31" s="60">
        <f>'Operating Expenses'!AS37</f>
        <v>0</v>
      </c>
      <c r="AT31" s="60">
        <f>'Operating Expenses'!AT37</f>
        <v>0</v>
      </c>
      <c r="AU31" s="60">
        <f>'Operating Expenses'!AU37</f>
        <v>0</v>
      </c>
      <c r="AV31" s="60">
        <f>'Operating Expenses'!AV37</f>
        <v>0</v>
      </c>
      <c r="AW31" s="60">
        <f>'Operating Expenses'!AW37</f>
        <v>0</v>
      </c>
      <c r="AX31" s="60">
        <f>'Operating Expenses'!AX37</f>
        <v>0</v>
      </c>
      <c r="AY31" s="60">
        <f>'Operating Expenses'!AY37</f>
        <v>0</v>
      </c>
      <c r="AZ31" s="60">
        <f>'Operating Expenses'!AZ37</f>
        <v>0</v>
      </c>
      <c r="BA31" s="60">
        <f>'Operating Expenses'!BA37</f>
        <v>0</v>
      </c>
      <c r="BB31" s="60">
        <f>'Operating Expenses'!BB37</f>
        <v>0</v>
      </c>
      <c r="BC31" s="60">
        <f>'Operating Expenses'!BC37</f>
        <v>0</v>
      </c>
      <c r="BD31" s="60">
        <f>'Operating Expenses'!BD37</f>
        <v>0</v>
      </c>
      <c r="BE31" s="60">
        <f>'Operating Expenses'!BE37</f>
        <v>0</v>
      </c>
      <c r="BF31" s="60">
        <f>'Operating Expenses'!BF37</f>
        <v>0</v>
      </c>
      <c r="BG31" s="60">
        <f>'Operating Expenses'!BG37</f>
        <v>0</v>
      </c>
      <c r="BH31" s="60">
        <f>'Operating Expenses'!BH37</f>
        <v>0</v>
      </c>
      <c r="BI31" s="60">
        <f>'Operating Expenses'!BI37</f>
        <v>0</v>
      </c>
      <c r="BJ31" s="60">
        <f>'Operating Expenses'!BJ37</f>
        <v>0</v>
      </c>
      <c r="BK31" s="60">
        <f>'Operating Expenses'!BK37</f>
        <v>0</v>
      </c>
      <c r="BL31" s="60">
        <f>'Operating Expenses'!BL37</f>
        <v>0</v>
      </c>
      <c r="BM31" s="60">
        <f>'Operating Expenses'!BM37</f>
        <v>242211.06</v>
      </c>
      <c r="BN31" s="60">
        <f>'Operating Expenses'!BN37</f>
        <v>243220.27275000003</v>
      </c>
      <c r="BO31" s="60">
        <f>'Operating Expenses'!BO37</f>
        <v>244233.69055312505</v>
      </c>
      <c r="BP31" s="60">
        <f>'Operating Expenses'!BP37</f>
        <v>245251.33093042969</v>
      </c>
      <c r="BQ31" s="60">
        <f>'Operating Expenses'!BQ37</f>
        <v>246273.21147597313</v>
      </c>
      <c r="BR31" s="60">
        <f>'Operating Expenses'!BR37</f>
        <v>247299.34985712302</v>
      </c>
      <c r="BS31" s="60">
        <f>'Operating Expenses'!BS37</f>
        <v>248329.76381486101</v>
      </c>
      <c r="BT31" s="60">
        <f>'Operating Expenses'!BT37</f>
        <v>249364.47116408963</v>
      </c>
      <c r="BU31" s="60">
        <f>'Operating Expenses'!BU37</f>
        <v>250403.48979393998</v>
      </c>
      <c r="BV31" s="60">
        <f>'Operating Expenses'!BV37</f>
        <v>251446.8376680814</v>
      </c>
      <c r="BW31" s="60">
        <f>'Operating Expenses'!BW37</f>
        <v>252494.53282503173</v>
      </c>
      <c r="BX31" s="60">
        <f>'Operating Expenses'!BX37</f>
        <v>253546.59337846935</v>
      </c>
      <c r="BY31" s="60">
        <f>'Operating Expenses'!BY37</f>
        <v>254603.03751754627</v>
      </c>
      <c r="BZ31" s="60">
        <f>'Operating Expenses'!BZ37</f>
        <v>255663.8835072027</v>
      </c>
      <c r="CA31" s="60">
        <f>'Operating Expenses'!CA37</f>
        <v>256729.14968848269</v>
      </c>
      <c r="CB31" s="60">
        <f>'Operating Expenses'!CB37</f>
        <v>257798.8544788514</v>
      </c>
      <c r="CC31" s="60">
        <f>'Operating Expenses'!CC37</f>
        <v>258873.01637251326</v>
      </c>
      <c r="CD31" s="60">
        <f>'Operating Expenses'!CD37</f>
        <v>259951.65394073207</v>
      </c>
      <c r="CE31" s="60">
        <f>'Operating Expenses'!CE37</f>
        <v>261034.78583215174</v>
      </c>
      <c r="CF31" s="60">
        <f>'Operating Expenses'!CF37</f>
        <v>262122.43077311903</v>
      </c>
      <c r="CG31" s="60">
        <f>'Operating Expenses'!CG37</f>
        <v>263214.60756800708</v>
      </c>
      <c r="CH31" s="60">
        <f>'Operating Expenses'!CH37</f>
        <v>264311.33509954036</v>
      </c>
      <c r="CI31" s="60">
        <f>'Operating Expenses'!CI37</f>
        <v>265412.63232912181</v>
      </c>
      <c r="CJ31" s="60">
        <f>'Operating Expenses'!CJ37</f>
        <v>266518.51829715981</v>
      </c>
      <c r="CK31" s="60">
        <f>'Operating Expenses'!CK37</f>
        <v>267629.01212339802</v>
      </c>
      <c r="CL31" s="60">
        <f>'Operating Expenses'!CL37</f>
        <v>268744.13300724543</v>
      </c>
      <c r="CM31" s="60">
        <f>'Operating Expenses'!CM37</f>
        <v>269863.90022810898</v>
      </c>
      <c r="CN31" s="60">
        <f>'Operating Expenses'!CN37</f>
        <v>270988.33314572606</v>
      </c>
      <c r="CO31" s="60">
        <f>'Operating Expenses'!CO37</f>
        <v>272117.4512004999</v>
      </c>
      <c r="CP31" s="60">
        <f>'Operating Expenses'!CP37</f>
        <v>273251.27391383529</v>
      </c>
      <c r="CQ31" s="60">
        <f>'Operating Expenses'!CQ37</f>
        <v>274389.82088847633</v>
      </c>
      <c r="CR31" s="60">
        <f>'Operating Expenses'!CR37</f>
        <v>275533.11180884496</v>
      </c>
      <c r="CS31" s="60">
        <f>'Operating Expenses'!CS37</f>
        <v>276681.16644138179</v>
      </c>
      <c r="CT31" s="60">
        <f>'Operating Expenses'!CT37</f>
        <v>277834.0046348875</v>
      </c>
      <c r="CU31" s="60">
        <f>'Operating Expenses'!CU37</f>
        <v>278991.64632086625</v>
      </c>
      <c r="CV31" s="60">
        <f>'Operating Expenses'!CV37</f>
        <v>280154.11151386984</v>
      </c>
      <c r="CW31" s="60">
        <f>'Operating Expenses'!CW37</f>
        <v>281321.42031184433</v>
      </c>
      <c r="CX31" s="60">
        <f>'Operating Expenses'!CX37</f>
        <v>282493.59289647697</v>
      </c>
      <c r="CY31" s="60">
        <f>'Operating Expenses'!CY37</f>
        <v>283670.64953354566</v>
      </c>
      <c r="CZ31" s="60">
        <f>'Operating Expenses'!CZ37</f>
        <v>284852.61057326873</v>
      </c>
      <c r="DA31" s="60">
        <f>'Operating Expenses'!DA37</f>
        <v>286039.49645065737</v>
      </c>
      <c r="DB31" s="60">
        <f>'Operating Expenses'!DB37</f>
        <v>287231.32768586848</v>
      </c>
      <c r="DC31" s="60">
        <f>'Operating Expenses'!DC37</f>
        <v>288428.12488455948</v>
      </c>
      <c r="DD31" s="60">
        <f>'Operating Expenses'!DD37</f>
        <v>289629.90873824526</v>
      </c>
      <c r="DE31" s="60">
        <f>'Operating Expenses'!DE37</f>
        <v>290836.70002465451</v>
      </c>
      <c r="DF31" s="60">
        <f>'Operating Expenses'!DF37</f>
        <v>292048.51960809063</v>
      </c>
      <c r="DG31" s="60">
        <f>'Operating Expenses'!DG37</f>
        <v>293265.38843979093</v>
      </c>
      <c r="DH31" s="60">
        <f>'Operating Expenses'!DH37</f>
        <v>294487.3275582901</v>
      </c>
      <c r="DI31" s="60">
        <f>'Operating Expenses'!DI37</f>
        <v>295714.358089783</v>
      </c>
      <c r="DJ31" s="60">
        <f>'Operating Expenses'!DJ37</f>
        <v>296946.50124849041</v>
      </c>
      <c r="DK31" s="60">
        <f>'Operating Expenses'!DK37</f>
        <v>298183.77833702572</v>
      </c>
      <c r="DL31" s="60">
        <f>'Operating Expenses'!DL37</f>
        <v>299426.21074676339</v>
      </c>
      <c r="DM31" s="60">
        <f>'Operating Expenses'!DM37</f>
        <v>300673.81995820825</v>
      </c>
      <c r="DN31" s="60">
        <f>'Operating Expenses'!DN37</f>
        <v>301926.62754136743</v>
      </c>
      <c r="DO31" s="60">
        <f>'Operating Expenses'!DO37</f>
        <v>303184.6551561231</v>
      </c>
      <c r="DP31" s="60">
        <f>'Operating Expenses'!DP37</f>
        <v>304447.92455260694</v>
      </c>
      <c r="DQ31" s="60">
        <f>'Operating Expenses'!DQ37</f>
        <v>305716.45757157617</v>
      </c>
      <c r="DR31" s="60">
        <f>'Operating Expenses'!DR37</f>
        <v>306990.27614479105</v>
      </c>
      <c r="DS31" s="60">
        <f>'Operating Expenses'!DS37</f>
        <v>308269.40229539433</v>
      </c>
      <c r="DT31" s="60">
        <f>'Operating Expenses'!DT37</f>
        <v>309553.85813829181</v>
      </c>
      <c r="DU31" s="60">
        <f>'Operating Expenses'!DU37</f>
        <v>310843.66588053468</v>
      </c>
      <c r="DV31" s="60">
        <f>'Operating Expenses'!DV37</f>
        <v>312138.84782170359</v>
      </c>
      <c r="DW31" s="60">
        <f>'Operating Expenses'!DW37</f>
        <v>313439.426354294</v>
      </c>
      <c r="DX31" s="60">
        <f>'Operating Expenses'!DX37</f>
        <v>314745.42396410357</v>
      </c>
      <c r="DY31" s="60">
        <f>'Operating Expenses'!DY37</f>
        <v>316056.86323062063</v>
      </c>
      <c r="DZ31" s="60">
        <f>'Operating Expenses'!DZ37</f>
        <v>317373.76682741498</v>
      </c>
      <c r="EA31" s="60">
        <f>'Operating Expenses'!EA37</f>
        <v>318696.15752252919</v>
      </c>
      <c r="EB31" s="60" t="s">
        <v>2</v>
      </c>
    </row>
    <row r="32" spans="1:132" x14ac:dyDescent="0.3">
      <c r="B32" s="51" t="s">
        <v>21</v>
      </c>
      <c r="L32" s="60">
        <f>'Operating Expenses'!L47</f>
        <v>0</v>
      </c>
      <c r="M32" s="60">
        <f>'Operating Expenses'!M47</f>
        <v>0</v>
      </c>
      <c r="N32" s="60">
        <f>'Operating Expenses'!N47</f>
        <v>0</v>
      </c>
      <c r="O32" s="60">
        <f>'Operating Expenses'!O47</f>
        <v>0</v>
      </c>
      <c r="P32" s="60">
        <f>'Operating Expenses'!P47</f>
        <v>0</v>
      </c>
      <c r="Q32" s="60">
        <f>'Operating Expenses'!Q47</f>
        <v>0</v>
      </c>
      <c r="R32" s="60">
        <f>'Operating Expenses'!R47</f>
        <v>0</v>
      </c>
      <c r="S32" s="60">
        <f>'Operating Expenses'!S47</f>
        <v>0</v>
      </c>
      <c r="T32" s="60">
        <f>'Operating Expenses'!T47</f>
        <v>0</v>
      </c>
      <c r="U32" s="60">
        <f>'Operating Expenses'!U47</f>
        <v>0</v>
      </c>
      <c r="V32" s="60">
        <f>'Operating Expenses'!V47</f>
        <v>0</v>
      </c>
      <c r="W32" s="60">
        <f>'Operating Expenses'!W47</f>
        <v>0</v>
      </c>
      <c r="X32" s="60">
        <f>'Operating Expenses'!X47</f>
        <v>0</v>
      </c>
      <c r="Y32" s="60">
        <f>'Operating Expenses'!Y47</f>
        <v>0</v>
      </c>
      <c r="Z32" s="60">
        <f>'Operating Expenses'!Z47</f>
        <v>0</v>
      </c>
      <c r="AA32" s="60">
        <f>'Operating Expenses'!AA47</f>
        <v>0</v>
      </c>
      <c r="AB32" s="60">
        <f>'Operating Expenses'!AB47</f>
        <v>0</v>
      </c>
      <c r="AC32" s="60">
        <f>'Operating Expenses'!AC47</f>
        <v>0</v>
      </c>
      <c r="AD32" s="60">
        <f>'Operating Expenses'!AD47</f>
        <v>0</v>
      </c>
      <c r="AE32" s="60">
        <f>'Operating Expenses'!AE47</f>
        <v>0</v>
      </c>
      <c r="AF32" s="60">
        <f>'Operating Expenses'!AF47</f>
        <v>0</v>
      </c>
      <c r="AG32" s="60">
        <f>'Operating Expenses'!AG47</f>
        <v>0</v>
      </c>
      <c r="AH32" s="60">
        <f>'Operating Expenses'!AH47</f>
        <v>0</v>
      </c>
      <c r="AI32" s="60">
        <f>'Operating Expenses'!AI47</f>
        <v>0</v>
      </c>
      <c r="AJ32" s="60">
        <f>'Operating Expenses'!AJ47</f>
        <v>0</v>
      </c>
      <c r="AK32" s="60">
        <f>'Operating Expenses'!AK47</f>
        <v>0</v>
      </c>
      <c r="AL32" s="60">
        <f>'Operating Expenses'!AL47</f>
        <v>0</v>
      </c>
      <c r="AM32" s="60">
        <f>'Operating Expenses'!AM47</f>
        <v>0</v>
      </c>
      <c r="AN32" s="60">
        <f>'Operating Expenses'!AN47</f>
        <v>0</v>
      </c>
      <c r="AO32" s="60">
        <f>'Operating Expenses'!AO47</f>
        <v>0</v>
      </c>
      <c r="AP32" s="60">
        <f>'Operating Expenses'!AP47</f>
        <v>0</v>
      </c>
      <c r="AQ32" s="60">
        <f>'Operating Expenses'!AQ47</f>
        <v>0</v>
      </c>
      <c r="AR32" s="60">
        <f>'Operating Expenses'!AR47</f>
        <v>0</v>
      </c>
      <c r="AS32" s="60">
        <f>'Operating Expenses'!AS47</f>
        <v>0</v>
      </c>
      <c r="AT32" s="60">
        <f>'Operating Expenses'!AT47</f>
        <v>0</v>
      </c>
      <c r="AU32" s="60">
        <f>'Operating Expenses'!AU47</f>
        <v>0</v>
      </c>
      <c r="AV32" s="60">
        <f>'Operating Expenses'!AV47</f>
        <v>0</v>
      </c>
      <c r="AW32" s="60">
        <f>'Operating Expenses'!AW47</f>
        <v>0</v>
      </c>
      <c r="AX32" s="60">
        <f>'Operating Expenses'!AX47</f>
        <v>0</v>
      </c>
      <c r="AY32" s="60">
        <f>'Operating Expenses'!AY47</f>
        <v>0</v>
      </c>
      <c r="AZ32" s="60">
        <f>'Operating Expenses'!AZ47</f>
        <v>0</v>
      </c>
      <c r="BA32" s="60">
        <f>'Operating Expenses'!BA47</f>
        <v>0</v>
      </c>
      <c r="BB32" s="60">
        <f>'Operating Expenses'!BB47</f>
        <v>0</v>
      </c>
      <c r="BC32" s="60">
        <f>'Operating Expenses'!BC47</f>
        <v>0</v>
      </c>
      <c r="BD32" s="60">
        <f>'Operating Expenses'!BD47</f>
        <v>0</v>
      </c>
      <c r="BE32" s="60">
        <f>'Operating Expenses'!BE47</f>
        <v>0</v>
      </c>
      <c r="BF32" s="60">
        <f>'Operating Expenses'!BF47</f>
        <v>0</v>
      </c>
      <c r="BG32" s="60">
        <f>'Operating Expenses'!BG47</f>
        <v>0</v>
      </c>
      <c r="BH32" s="60">
        <f>'Operating Expenses'!BH47</f>
        <v>0</v>
      </c>
      <c r="BI32" s="60">
        <f>'Operating Expenses'!BI47</f>
        <v>35521.199999999997</v>
      </c>
      <c r="BJ32" s="60">
        <f>'Operating Expenses'!BJ47</f>
        <v>35669.204999999994</v>
      </c>
      <c r="BK32" s="60">
        <f>'Operating Expenses'!BK47</f>
        <v>35817.826687499997</v>
      </c>
      <c r="BL32" s="60">
        <f>'Operating Expenses'!BL47</f>
        <v>35967.067632031241</v>
      </c>
      <c r="BM32" s="60">
        <f>'Operating Expenses'!BM47</f>
        <v>36116.930413831382</v>
      </c>
      <c r="BN32" s="60">
        <f>'Operating Expenses'!BN47</f>
        <v>36267.417623889014</v>
      </c>
      <c r="BO32" s="60">
        <f>'Operating Expenses'!BO47</f>
        <v>36418.531863988545</v>
      </c>
      <c r="BP32" s="60">
        <f>'Operating Expenses'!BP47</f>
        <v>36570.275746755164</v>
      </c>
      <c r="BQ32" s="60">
        <f>'Operating Expenses'!BQ47</f>
        <v>36722.651895699979</v>
      </c>
      <c r="BR32" s="60">
        <f>'Operating Expenses'!BR47</f>
        <v>36875.662945265394</v>
      </c>
      <c r="BS32" s="60">
        <f>'Operating Expenses'!BS47</f>
        <v>37029.311540870665</v>
      </c>
      <c r="BT32" s="60">
        <f>'Operating Expenses'!BT47</f>
        <v>37183.600338957622</v>
      </c>
      <c r="BU32" s="60">
        <f>'Operating Expenses'!BU47</f>
        <v>37338.532007036614</v>
      </c>
      <c r="BV32" s="60">
        <f>'Operating Expenses'!BV47</f>
        <v>37494.109223732601</v>
      </c>
      <c r="BW32" s="60">
        <f>'Operating Expenses'!BW47</f>
        <v>37650.334678831481</v>
      </c>
      <c r="BX32" s="60">
        <f>'Operating Expenses'!BX47</f>
        <v>37807.211073326609</v>
      </c>
      <c r="BY32" s="60">
        <f>'Operating Expenses'!BY47</f>
        <v>37964.741119465478</v>
      </c>
      <c r="BZ32" s="60">
        <f>'Operating Expenses'!BZ47</f>
        <v>38122.927540796583</v>
      </c>
      <c r="CA32" s="60">
        <f>'Operating Expenses'!CA47</f>
        <v>38281.773072216572</v>
      </c>
      <c r="CB32" s="60">
        <f>'Operating Expenses'!CB47</f>
        <v>38441.280460017471</v>
      </c>
      <c r="CC32" s="60">
        <f>'Operating Expenses'!CC47</f>
        <v>38601.452461934212</v>
      </c>
      <c r="CD32" s="60">
        <f>'Operating Expenses'!CD47</f>
        <v>38762.29184719226</v>
      </c>
      <c r="CE32" s="60">
        <f>'Operating Expenses'!CE47</f>
        <v>38923.801396555566</v>
      </c>
      <c r="CF32" s="60">
        <f>'Operating Expenses'!CF47</f>
        <v>39085.983902374537</v>
      </c>
      <c r="CG32" s="60">
        <f>'Operating Expenses'!CG47</f>
        <v>39248.842168634437</v>
      </c>
      <c r="CH32" s="60">
        <f>'Operating Expenses'!CH47</f>
        <v>39412.379011003752</v>
      </c>
      <c r="CI32" s="60">
        <f>'Operating Expenses'!CI47</f>
        <v>39576.597256882924</v>
      </c>
      <c r="CJ32" s="60">
        <f>'Operating Expenses'!CJ47</f>
        <v>39741.499745453271</v>
      </c>
      <c r="CK32" s="60">
        <f>'Operating Expenses'!CK47</f>
        <v>39907.089327726004</v>
      </c>
      <c r="CL32" s="60">
        <f>'Operating Expenses'!CL47</f>
        <v>40073.368866591532</v>
      </c>
      <c r="CM32" s="60">
        <f>'Operating Expenses'!CM47</f>
        <v>40240.341236868982</v>
      </c>
      <c r="CN32" s="60">
        <f>'Operating Expenses'!CN47</f>
        <v>40408.009325355939</v>
      </c>
      <c r="CO32" s="60">
        <f>'Operating Expenses'!CO47</f>
        <v>40576.376030878251</v>
      </c>
      <c r="CP32" s="60">
        <f>'Operating Expenses'!CP47</f>
        <v>40745.444264340244</v>
      </c>
      <c r="CQ32" s="60">
        <f>'Operating Expenses'!CQ47</f>
        <v>40915.216948775</v>
      </c>
      <c r="CR32" s="60">
        <f>'Operating Expenses'!CR47</f>
        <v>41085.697019394895</v>
      </c>
      <c r="CS32" s="60">
        <f>'Operating Expenses'!CS47</f>
        <v>41256.887423642373</v>
      </c>
      <c r="CT32" s="60">
        <f>'Operating Expenses'!CT47</f>
        <v>41428.79112124088</v>
      </c>
      <c r="CU32" s="60">
        <f>'Operating Expenses'!CU47</f>
        <v>41601.41108424605</v>
      </c>
      <c r="CV32" s="60">
        <f>'Operating Expenses'!CV47</f>
        <v>41774.750297097067</v>
      </c>
      <c r="CW32" s="60">
        <f>'Operating Expenses'!CW47</f>
        <v>41948.811756668307</v>
      </c>
      <c r="CX32" s="60">
        <f>'Operating Expenses'!CX47</f>
        <v>42123.5984723211</v>
      </c>
      <c r="CY32" s="60">
        <f>'Operating Expenses'!CY47</f>
        <v>42299.113465955765</v>
      </c>
      <c r="CZ32" s="60">
        <f>'Operating Expenses'!CZ47</f>
        <v>42475.359772063908</v>
      </c>
      <c r="DA32" s="60">
        <f>'Operating Expenses'!DA47</f>
        <v>42652.340437780855</v>
      </c>
      <c r="DB32" s="60">
        <f>'Operating Expenses'!DB47</f>
        <v>42830.058522938263</v>
      </c>
      <c r="DC32" s="60">
        <f>'Operating Expenses'!DC47</f>
        <v>43008.517100117177</v>
      </c>
      <c r="DD32" s="60">
        <f>'Operating Expenses'!DD47</f>
        <v>43187.719254701005</v>
      </c>
      <c r="DE32" s="60">
        <f>'Operating Expenses'!DE47</f>
        <v>43367.668084928919</v>
      </c>
      <c r="DF32" s="60">
        <f>'Operating Expenses'!DF47</f>
        <v>43548.366701949461</v>
      </c>
      <c r="DG32" s="60">
        <f>'Operating Expenses'!DG47</f>
        <v>43729.818229874239</v>
      </c>
      <c r="DH32" s="60">
        <f>'Operating Expenses'!DH47</f>
        <v>43912.025805832047</v>
      </c>
      <c r="DI32" s="60">
        <f>'Operating Expenses'!DI47</f>
        <v>44094.992580023012</v>
      </c>
      <c r="DJ32" s="60">
        <f>'Operating Expenses'!DJ47</f>
        <v>44278.721715773121</v>
      </c>
      <c r="DK32" s="60">
        <f>'Operating Expenses'!DK47</f>
        <v>44463.216389588837</v>
      </c>
      <c r="DL32" s="60">
        <f>'Operating Expenses'!DL47</f>
        <v>44648.479791212128</v>
      </c>
      <c r="DM32" s="60">
        <f>'Operating Expenses'!DM47</f>
        <v>44834.515123675505</v>
      </c>
      <c r="DN32" s="60">
        <f>'Operating Expenses'!DN47</f>
        <v>45021.32560335748</v>
      </c>
      <c r="DO32" s="60">
        <f>'Operating Expenses'!DO47</f>
        <v>45208.914460038133</v>
      </c>
      <c r="DP32" s="60">
        <f>'Operating Expenses'!DP47</f>
        <v>45397.284936954959</v>
      </c>
      <c r="DQ32" s="60">
        <f>'Operating Expenses'!DQ47</f>
        <v>45586.44029085894</v>
      </c>
      <c r="DR32" s="60">
        <f>'Operating Expenses'!DR47</f>
        <v>45776.383792070854</v>
      </c>
      <c r="DS32" s="60">
        <f>'Operating Expenses'!DS47</f>
        <v>45967.118724537824</v>
      </c>
      <c r="DT32" s="60">
        <f>'Operating Expenses'!DT47</f>
        <v>46158.648385890068</v>
      </c>
      <c r="DU32" s="60">
        <f>'Operating Expenses'!DU47</f>
        <v>46350.976087497947</v>
      </c>
      <c r="DV32" s="60">
        <f>'Operating Expenses'!DV47</f>
        <v>46544.105154529185</v>
      </c>
      <c r="DW32" s="60">
        <f>'Operating Expenses'!DW47</f>
        <v>46738.038926006375</v>
      </c>
      <c r="DX32" s="60">
        <f>'Operating Expenses'!DX47</f>
        <v>46932.78075486474</v>
      </c>
      <c r="DY32" s="60">
        <f>'Operating Expenses'!DY47</f>
        <v>47128.334008010017</v>
      </c>
      <c r="DZ32" s="60">
        <f>'Operating Expenses'!DZ47</f>
        <v>47324.702066376733</v>
      </c>
      <c r="EA32" s="60">
        <f>'Operating Expenses'!EA47</f>
        <v>47521.888324986627</v>
      </c>
      <c r="EB32" s="60" t="s">
        <v>2</v>
      </c>
    </row>
    <row r="33" spans="1:132" x14ac:dyDescent="0.3">
      <c r="B33" s="51" t="s">
        <v>13</v>
      </c>
      <c r="L33" s="60">
        <f>'Operating Expenses'!L54</f>
        <v>0</v>
      </c>
      <c r="M33" s="60">
        <f>'Operating Expenses'!M54</f>
        <v>0</v>
      </c>
      <c r="N33" s="60">
        <f>'Operating Expenses'!N54</f>
        <v>0</v>
      </c>
      <c r="O33" s="60">
        <f>'Operating Expenses'!O54</f>
        <v>0</v>
      </c>
      <c r="P33" s="60">
        <f>'Operating Expenses'!P54</f>
        <v>0</v>
      </c>
      <c r="Q33" s="60">
        <f>'Operating Expenses'!Q54</f>
        <v>0</v>
      </c>
      <c r="R33" s="60">
        <f>'Operating Expenses'!R54</f>
        <v>0</v>
      </c>
      <c r="S33" s="60">
        <f>'Operating Expenses'!S54</f>
        <v>0</v>
      </c>
      <c r="T33" s="60">
        <f>'Operating Expenses'!T54</f>
        <v>0</v>
      </c>
      <c r="U33" s="60">
        <f>'Operating Expenses'!U54</f>
        <v>0</v>
      </c>
      <c r="V33" s="60">
        <f>'Operating Expenses'!V54</f>
        <v>0</v>
      </c>
      <c r="W33" s="60">
        <f>'Operating Expenses'!W54</f>
        <v>0</v>
      </c>
      <c r="X33" s="60">
        <f>'Operating Expenses'!X54</f>
        <v>0</v>
      </c>
      <c r="Y33" s="60">
        <f>'Operating Expenses'!Y54</f>
        <v>0</v>
      </c>
      <c r="Z33" s="60">
        <f>'Operating Expenses'!Z54</f>
        <v>0</v>
      </c>
      <c r="AA33" s="60">
        <f>'Operating Expenses'!AA54</f>
        <v>0</v>
      </c>
      <c r="AB33" s="60">
        <f>'Operating Expenses'!AB54</f>
        <v>0</v>
      </c>
      <c r="AC33" s="60">
        <f>'Operating Expenses'!AC54</f>
        <v>0</v>
      </c>
      <c r="AD33" s="60">
        <f>'Operating Expenses'!AD54</f>
        <v>0</v>
      </c>
      <c r="AE33" s="60">
        <f>'Operating Expenses'!AE54</f>
        <v>0</v>
      </c>
      <c r="AF33" s="60">
        <f>'Operating Expenses'!AF54</f>
        <v>0</v>
      </c>
      <c r="AG33" s="60">
        <f>'Operating Expenses'!AG54</f>
        <v>0</v>
      </c>
      <c r="AH33" s="60">
        <f>'Operating Expenses'!AH54</f>
        <v>0</v>
      </c>
      <c r="AI33" s="60">
        <f>'Operating Expenses'!AI54</f>
        <v>0</v>
      </c>
      <c r="AJ33" s="60">
        <f>'Operating Expenses'!AJ54</f>
        <v>0</v>
      </c>
      <c r="AK33" s="60">
        <f>'Operating Expenses'!AK54</f>
        <v>0</v>
      </c>
      <c r="AL33" s="60">
        <f>'Operating Expenses'!AL54</f>
        <v>0</v>
      </c>
      <c r="AM33" s="60">
        <f>'Operating Expenses'!AM54</f>
        <v>0</v>
      </c>
      <c r="AN33" s="60">
        <f>'Operating Expenses'!AN54</f>
        <v>0</v>
      </c>
      <c r="AO33" s="60">
        <f>'Operating Expenses'!AO54</f>
        <v>0</v>
      </c>
      <c r="AP33" s="60">
        <f>'Operating Expenses'!AP54</f>
        <v>0</v>
      </c>
      <c r="AQ33" s="60">
        <f>'Operating Expenses'!AQ54</f>
        <v>0</v>
      </c>
      <c r="AR33" s="60">
        <f>'Operating Expenses'!AR54</f>
        <v>0</v>
      </c>
      <c r="AS33" s="60">
        <f>'Operating Expenses'!AS54</f>
        <v>0</v>
      </c>
      <c r="AT33" s="60">
        <f>'Operating Expenses'!AT54</f>
        <v>0</v>
      </c>
      <c r="AU33" s="60">
        <f>'Operating Expenses'!AU54</f>
        <v>0</v>
      </c>
      <c r="AV33" s="60">
        <f>'Operating Expenses'!AV54</f>
        <v>0</v>
      </c>
      <c r="AW33" s="60">
        <f>'Operating Expenses'!AW54</f>
        <v>0</v>
      </c>
      <c r="AX33" s="60">
        <f>'Operating Expenses'!AX54</f>
        <v>0</v>
      </c>
      <c r="AY33" s="60">
        <f>'Operating Expenses'!AY54</f>
        <v>0</v>
      </c>
      <c r="AZ33" s="60">
        <f>'Operating Expenses'!AZ54</f>
        <v>0</v>
      </c>
      <c r="BA33" s="60">
        <f>'Operating Expenses'!BA54</f>
        <v>0</v>
      </c>
      <c r="BB33" s="60">
        <f>'Operating Expenses'!BB54</f>
        <v>0</v>
      </c>
      <c r="BC33" s="60">
        <f>'Operating Expenses'!BC54</f>
        <v>0</v>
      </c>
      <c r="BD33" s="60">
        <f>'Operating Expenses'!BD54</f>
        <v>0</v>
      </c>
      <c r="BE33" s="60">
        <f>'Operating Expenses'!BE54</f>
        <v>0</v>
      </c>
      <c r="BF33" s="60">
        <f>'Operating Expenses'!BF54</f>
        <v>0</v>
      </c>
      <c r="BG33" s="60">
        <f>'Operating Expenses'!BG54</f>
        <v>0</v>
      </c>
      <c r="BH33" s="60">
        <f>'Operating Expenses'!BH54</f>
        <v>0</v>
      </c>
      <c r="BI33" s="60">
        <f>'Operating Expenses'!BI54</f>
        <v>0</v>
      </c>
      <c r="BJ33" s="60">
        <f>'Operating Expenses'!BJ54</f>
        <v>14040</v>
      </c>
      <c r="BK33" s="60">
        <f>'Operating Expenses'!BK54</f>
        <v>14098.5</v>
      </c>
      <c r="BL33" s="60">
        <f>'Operating Expenses'!BL54</f>
        <v>14157.24375</v>
      </c>
      <c r="BM33" s="60">
        <f>'Operating Expenses'!BM54</f>
        <v>14216.232265625002</v>
      </c>
      <c r="BN33" s="60">
        <f>'Operating Expenses'!BN54</f>
        <v>14275.466566731773</v>
      </c>
      <c r="BO33" s="60">
        <f>'Operating Expenses'!BO54</f>
        <v>14334.947677426488</v>
      </c>
      <c r="BP33" s="60">
        <f>'Operating Expenses'!BP54</f>
        <v>14394.676626082432</v>
      </c>
      <c r="BQ33" s="60">
        <f>'Operating Expenses'!BQ54</f>
        <v>14454.654445357775</v>
      </c>
      <c r="BR33" s="60">
        <f>'Operating Expenses'!BR54</f>
        <v>14514.882172213431</v>
      </c>
      <c r="BS33" s="60">
        <f>'Operating Expenses'!BS54</f>
        <v>14575.360847930986</v>
      </c>
      <c r="BT33" s="60">
        <f>'Operating Expenses'!BT54</f>
        <v>14636.091518130699</v>
      </c>
      <c r="BU33" s="60">
        <f>'Operating Expenses'!BU54</f>
        <v>14697.075232789575</v>
      </c>
      <c r="BV33" s="60">
        <f>'Operating Expenses'!BV54</f>
        <v>14758.313046259533</v>
      </c>
      <c r="BW33" s="60">
        <f>'Operating Expenses'!BW54</f>
        <v>14819.806017285613</v>
      </c>
      <c r="BX33" s="60">
        <f>'Operating Expenses'!BX54</f>
        <v>14881.555209024304</v>
      </c>
      <c r="BY33" s="60">
        <f>'Operating Expenses'!BY54</f>
        <v>14943.561689061902</v>
      </c>
      <c r="BZ33" s="60">
        <f>'Operating Expenses'!BZ54</f>
        <v>15005.826529432994</v>
      </c>
      <c r="CA33" s="60">
        <f>'Operating Expenses'!CA54</f>
        <v>15068.350806638966</v>
      </c>
      <c r="CB33" s="60">
        <f>'Operating Expenses'!CB54</f>
        <v>15131.135601666629</v>
      </c>
      <c r="CC33" s="60">
        <f>'Operating Expenses'!CC54</f>
        <v>15194.182000006906</v>
      </c>
      <c r="CD33" s="60">
        <f>'Operating Expenses'!CD54</f>
        <v>15257.491091673601</v>
      </c>
      <c r="CE33" s="60">
        <f>'Operating Expenses'!CE54</f>
        <v>15321.06397122224</v>
      </c>
      <c r="CF33" s="60">
        <f>'Operating Expenses'!CF54</f>
        <v>15384.901737769</v>
      </c>
      <c r="CG33" s="60">
        <f>'Operating Expenses'!CG54</f>
        <v>15449.005495009702</v>
      </c>
      <c r="CH33" s="60">
        <f>'Operating Expenses'!CH54</f>
        <v>15513.376351238911</v>
      </c>
      <c r="CI33" s="60">
        <f>'Operating Expenses'!CI54</f>
        <v>15578.015419369072</v>
      </c>
      <c r="CJ33" s="60">
        <f>'Operating Expenses'!CJ54</f>
        <v>15642.923816949777</v>
      </c>
      <c r="CK33" s="60">
        <f>'Operating Expenses'!CK54</f>
        <v>15708.102666187067</v>
      </c>
      <c r="CL33" s="60">
        <f>'Operating Expenses'!CL54</f>
        <v>15773.553093962848</v>
      </c>
      <c r="CM33" s="60">
        <f>'Operating Expenses'!CM54</f>
        <v>15839.276231854361</v>
      </c>
      <c r="CN33" s="60">
        <f>'Operating Expenses'!CN54</f>
        <v>15905.273216153753</v>
      </c>
      <c r="CO33" s="60">
        <f>'Operating Expenses'!CO54</f>
        <v>15971.545187887727</v>
      </c>
      <c r="CP33" s="60">
        <f>'Operating Expenses'!CP54</f>
        <v>16038.09329283726</v>
      </c>
      <c r="CQ33" s="60">
        <f>'Operating Expenses'!CQ54</f>
        <v>16104.918681557412</v>
      </c>
      <c r="CR33" s="60">
        <f>'Operating Expenses'!CR54</f>
        <v>16172.022509397235</v>
      </c>
      <c r="CS33" s="60">
        <f>'Operating Expenses'!CS54</f>
        <v>16239.405936519723</v>
      </c>
      <c r="CT33" s="60">
        <f>'Operating Expenses'!CT54</f>
        <v>16307.070127921888</v>
      </c>
      <c r="CU33" s="60">
        <f>'Operating Expenses'!CU54</f>
        <v>16375.016253454894</v>
      </c>
      <c r="CV33" s="60">
        <f>'Operating Expenses'!CV54</f>
        <v>16443.245487844291</v>
      </c>
      <c r="CW33" s="60">
        <f>'Operating Expenses'!CW54</f>
        <v>16511.75901071031</v>
      </c>
      <c r="CX33" s="60">
        <f>'Operating Expenses'!CX54</f>
        <v>16580.558006588268</v>
      </c>
      <c r="CY33" s="60">
        <f>'Operating Expenses'!CY54</f>
        <v>16649.643664949053</v>
      </c>
      <c r="CZ33" s="60">
        <f>'Operating Expenses'!CZ54</f>
        <v>16719.017180219675</v>
      </c>
      <c r="DA33" s="60">
        <f>'Operating Expenses'!DA54</f>
        <v>16788.67975180392</v>
      </c>
      <c r="DB33" s="60">
        <f>'Operating Expenses'!DB54</f>
        <v>16858.632584103103</v>
      </c>
      <c r="DC33" s="60">
        <f>'Operating Expenses'!DC54</f>
        <v>16928.876886536869</v>
      </c>
      <c r="DD33" s="60">
        <f>'Operating Expenses'!DD54</f>
        <v>16999.413873564106</v>
      </c>
      <c r="DE33" s="60">
        <f>'Operating Expenses'!DE54</f>
        <v>17070.244764703959</v>
      </c>
      <c r="DF33" s="60">
        <f>'Operating Expenses'!DF54</f>
        <v>17141.37078455689</v>
      </c>
      <c r="DG33" s="60">
        <f>'Operating Expenses'!DG54</f>
        <v>17212.793162825878</v>
      </c>
      <c r="DH33" s="60">
        <f>'Operating Expenses'!DH54</f>
        <v>17284.513134337652</v>
      </c>
      <c r="DI33" s="60">
        <f>'Operating Expenses'!DI54</f>
        <v>17356.531939064058</v>
      </c>
      <c r="DJ33" s="60">
        <f>'Operating Expenses'!DJ54</f>
        <v>17428.850822143493</v>
      </c>
      <c r="DK33" s="60">
        <f>'Operating Expenses'!DK54</f>
        <v>17501.47103390242</v>
      </c>
      <c r="DL33" s="60">
        <f>'Operating Expenses'!DL54</f>
        <v>17574.393829877015</v>
      </c>
      <c r="DM33" s="60">
        <f>'Operating Expenses'!DM54</f>
        <v>17647.620470834838</v>
      </c>
      <c r="DN33" s="60">
        <f>'Operating Expenses'!DN54</f>
        <v>17721.152222796649</v>
      </c>
      <c r="DO33" s="60">
        <f>'Operating Expenses'!DO54</f>
        <v>17794.990357058301</v>
      </c>
      <c r="DP33" s="60">
        <f>'Operating Expenses'!DP54</f>
        <v>17869.136150212707</v>
      </c>
      <c r="DQ33" s="60">
        <f>'Operating Expenses'!DQ54</f>
        <v>17943.590884171928</v>
      </c>
      <c r="DR33" s="60">
        <f>'Operating Expenses'!DR54</f>
        <v>18018.355846189308</v>
      </c>
      <c r="DS33" s="60">
        <f>'Operating Expenses'!DS54</f>
        <v>18093.432328881765</v>
      </c>
      <c r="DT33" s="60">
        <f>'Operating Expenses'!DT54</f>
        <v>18168.821630252103</v>
      </c>
      <c r="DU33" s="60">
        <f>'Operating Expenses'!DU54</f>
        <v>18244.525053711488</v>
      </c>
      <c r="DV33" s="60">
        <f>'Operating Expenses'!DV54</f>
        <v>18320.543908101954</v>
      </c>
      <c r="DW33" s="60">
        <f>'Operating Expenses'!DW54</f>
        <v>18396.879507719044</v>
      </c>
      <c r="DX33" s="60">
        <f>'Operating Expenses'!DX54</f>
        <v>18473.533172334541</v>
      </c>
      <c r="DY33" s="60">
        <f>'Operating Expenses'!DY54</f>
        <v>18550.506227219266</v>
      </c>
      <c r="DZ33" s="60">
        <f>'Operating Expenses'!DZ54</f>
        <v>18627.800003166012</v>
      </c>
      <c r="EA33" s="60">
        <f>'Operating Expenses'!EA54</f>
        <v>18705.41583651254</v>
      </c>
      <c r="EB33" s="60" t="s">
        <v>2</v>
      </c>
    </row>
    <row r="34" spans="1:132" x14ac:dyDescent="0.3">
      <c r="B34" s="51" t="s">
        <v>14</v>
      </c>
      <c r="L34" s="60">
        <f>'Operating Expenses'!L64</f>
        <v>0</v>
      </c>
      <c r="M34" s="60">
        <f>'Operating Expenses'!M64</f>
        <v>0</v>
      </c>
      <c r="N34" s="60">
        <f>'Operating Expenses'!N64</f>
        <v>0</v>
      </c>
      <c r="O34" s="60">
        <f>'Operating Expenses'!O64</f>
        <v>0</v>
      </c>
      <c r="P34" s="60">
        <f>'Operating Expenses'!P64</f>
        <v>0</v>
      </c>
      <c r="Q34" s="60">
        <f>'Operating Expenses'!Q64</f>
        <v>0</v>
      </c>
      <c r="R34" s="60">
        <f>'Operating Expenses'!R64</f>
        <v>0</v>
      </c>
      <c r="S34" s="60">
        <f>'Operating Expenses'!S64</f>
        <v>0</v>
      </c>
      <c r="T34" s="60">
        <f>'Operating Expenses'!T64</f>
        <v>0</v>
      </c>
      <c r="U34" s="60">
        <f>'Operating Expenses'!U64</f>
        <v>0</v>
      </c>
      <c r="V34" s="60">
        <f>'Operating Expenses'!V64</f>
        <v>0</v>
      </c>
      <c r="W34" s="60">
        <f>'Operating Expenses'!W64</f>
        <v>0</v>
      </c>
      <c r="X34" s="60">
        <f>'Operating Expenses'!X64</f>
        <v>0</v>
      </c>
      <c r="Y34" s="60">
        <f>'Operating Expenses'!Y64</f>
        <v>0</v>
      </c>
      <c r="Z34" s="60">
        <f>'Operating Expenses'!Z64</f>
        <v>0</v>
      </c>
      <c r="AA34" s="60">
        <f>'Operating Expenses'!AA64</f>
        <v>0</v>
      </c>
      <c r="AB34" s="60">
        <f>'Operating Expenses'!AB64</f>
        <v>0</v>
      </c>
      <c r="AC34" s="60">
        <f>'Operating Expenses'!AC64</f>
        <v>0</v>
      </c>
      <c r="AD34" s="60">
        <f>'Operating Expenses'!AD64</f>
        <v>0</v>
      </c>
      <c r="AE34" s="60">
        <f>'Operating Expenses'!AE64</f>
        <v>0</v>
      </c>
      <c r="AF34" s="60">
        <f>'Operating Expenses'!AF64</f>
        <v>0</v>
      </c>
      <c r="AG34" s="60">
        <f>'Operating Expenses'!AG64</f>
        <v>0</v>
      </c>
      <c r="AH34" s="60">
        <f>'Operating Expenses'!AH64</f>
        <v>0</v>
      </c>
      <c r="AI34" s="60">
        <f>'Operating Expenses'!AI64</f>
        <v>0</v>
      </c>
      <c r="AJ34" s="60">
        <f>'Operating Expenses'!AJ64</f>
        <v>0</v>
      </c>
      <c r="AK34" s="60">
        <f>'Operating Expenses'!AK64</f>
        <v>0</v>
      </c>
      <c r="AL34" s="60">
        <f>'Operating Expenses'!AL64</f>
        <v>0</v>
      </c>
      <c r="AM34" s="60">
        <f>'Operating Expenses'!AM64</f>
        <v>0</v>
      </c>
      <c r="AN34" s="60">
        <f>'Operating Expenses'!AN64</f>
        <v>0</v>
      </c>
      <c r="AO34" s="60">
        <f>'Operating Expenses'!AO64</f>
        <v>0</v>
      </c>
      <c r="AP34" s="60">
        <f>'Operating Expenses'!AP64</f>
        <v>0</v>
      </c>
      <c r="AQ34" s="60">
        <f>'Operating Expenses'!AQ64</f>
        <v>0</v>
      </c>
      <c r="AR34" s="60">
        <f>'Operating Expenses'!AR64</f>
        <v>0</v>
      </c>
      <c r="AS34" s="60">
        <f>'Operating Expenses'!AS64</f>
        <v>0</v>
      </c>
      <c r="AT34" s="60">
        <f>'Operating Expenses'!AT64</f>
        <v>0</v>
      </c>
      <c r="AU34" s="60">
        <f>'Operating Expenses'!AU64</f>
        <v>0</v>
      </c>
      <c r="AV34" s="60">
        <f>'Operating Expenses'!AV64</f>
        <v>0</v>
      </c>
      <c r="AW34" s="60">
        <f>'Operating Expenses'!AW64</f>
        <v>0</v>
      </c>
      <c r="AX34" s="60">
        <f>'Operating Expenses'!AX64</f>
        <v>0</v>
      </c>
      <c r="AY34" s="60">
        <f>'Operating Expenses'!AY64</f>
        <v>0</v>
      </c>
      <c r="AZ34" s="60">
        <f>'Operating Expenses'!AZ64</f>
        <v>0</v>
      </c>
      <c r="BA34" s="60">
        <f>'Operating Expenses'!BA64</f>
        <v>0</v>
      </c>
      <c r="BB34" s="60">
        <f>'Operating Expenses'!BB64</f>
        <v>0</v>
      </c>
      <c r="BC34" s="60">
        <f>'Operating Expenses'!BC64</f>
        <v>0</v>
      </c>
      <c r="BD34" s="60">
        <f>'Operating Expenses'!BD64</f>
        <v>0</v>
      </c>
      <c r="BE34" s="60">
        <f>'Operating Expenses'!BE64</f>
        <v>0</v>
      </c>
      <c r="BF34" s="60">
        <f>'Operating Expenses'!BF64</f>
        <v>0</v>
      </c>
      <c r="BG34" s="60">
        <f>'Operating Expenses'!BG64</f>
        <v>0</v>
      </c>
      <c r="BH34" s="60">
        <f>'Operating Expenses'!BH64</f>
        <v>0</v>
      </c>
      <c r="BI34" s="60">
        <f>'Operating Expenses'!BI64</f>
        <v>0</v>
      </c>
      <c r="BJ34" s="60">
        <f>'Operating Expenses'!BJ64</f>
        <v>14227.2</v>
      </c>
      <c r="BK34" s="60">
        <f>'Operating Expenses'!BK64</f>
        <v>14286.480000000001</v>
      </c>
      <c r="BL34" s="60">
        <f>'Operating Expenses'!BL64</f>
        <v>14346.007000000001</v>
      </c>
      <c r="BM34" s="60">
        <f>'Operating Expenses'!BM64</f>
        <v>14405.782029166667</v>
      </c>
      <c r="BN34" s="60">
        <f>'Operating Expenses'!BN64</f>
        <v>14465.806120954861</v>
      </c>
      <c r="BO34" s="60">
        <f>'Operating Expenses'!BO64</f>
        <v>14526.080313125507</v>
      </c>
      <c r="BP34" s="60">
        <f>'Operating Expenses'!BP64</f>
        <v>14586.605647763528</v>
      </c>
      <c r="BQ34" s="60">
        <f>'Operating Expenses'!BQ64</f>
        <v>14647.383171295876</v>
      </c>
      <c r="BR34" s="60">
        <f>'Operating Expenses'!BR64</f>
        <v>14708.413934509608</v>
      </c>
      <c r="BS34" s="60">
        <f>'Operating Expenses'!BS64</f>
        <v>14769.698992570065</v>
      </c>
      <c r="BT34" s="60">
        <f>'Operating Expenses'!BT64</f>
        <v>14831.239405039105</v>
      </c>
      <c r="BU34" s="60">
        <f>'Operating Expenses'!BU64</f>
        <v>14893.036235893434</v>
      </c>
      <c r="BV34" s="60">
        <f>'Operating Expenses'!BV64</f>
        <v>14955.09055354299</v>
      </c>
      <c r="BW34" s="60">
        <f>'Operating Expenses'!BW64</f>
        <v>15017.403430849419</v>
      </c>
      <c r="BX34" s="60">
        <f>'Operating Expenses'!BX64</f>
        <v>15079.975945144624</v>
      </c>
      <c r="BY34" s="60">
        <f>'Operating Expenses'!BY64</f>
        <v>15142.809178249392</v>
      </c>
      <c r="BZ34" s="60">
        <f>'Operating Expenses'!BZ64</f>
        <v>15205.904216492101</v>
      </c>
      <c r="CA34" s="60">
        <f>'Operating Expenses'!CA64</f>
        <v>15269.262150727483</v>
      </c>
      <c r="CB34" s="60">
        <f>'Operating Expenses'!CB64</f>
        <v>15332.884076355514</v>
      </c>
      <c r="CC34" s="60">
        <f>'Operating Expenses'!CC64</f>
        <v>15396.771093340327</v>
      </c>
      <c r="CD34" s="60">
        <f>'Operating Expenses'!CD64</f>
        <v>15460.924306229246</v>
      </c>
      <c r="CE34" s="60">
        <f>'Operating Expenses'!CE64</f>
        <v>15525.344824171869</v>
      </c>
      <c r="CF34" s="60">
        <f>'Operating Expenses'!CF64</f>
        <v>15590.033760939252</v>
      </c>
      <c r="CG34" s="60">
        <f>'Operating Expenses'!CG64</f>
        <v>15654.992234943164</v>
      </c>
      <c r="CH34" s="60">
        <f>'Operating Expenses'!CH64</f>
        <v>15720.221369255425</v>
      </c>
      <c r="CI34" s="60">
        <f>'Operating Expenses'!CI64</f>
        <v>15785.72229162732</v>
      </c>
      <c r="CJ34" s="60">
        <f>'Operating Expenses'!CJ64</f>
        <v>15851.496134509101</v>
      </c>
      <c r="CK34" s="60">
        <f>'Operating Expenses'!CK64</f>
        <v>15917.544035069555</v>
      </c>
      <c r="CL34" s="60">
        <f>'Operating Expenses'!CL64</f>
        <v>15983.86713521568</v>
      </c>
      <c r="CM34" s="60">
        <f>'Operating Expenses'!CM64</f>
        <v>16050.466581612412</v>
      </c>
      <c r="CN34" s="60">
        <f>'Operating Expenses'!CN64</f>
        <v>16117.343525702463</v>
      </c>
      <c r="CO34" s="60">
        <f>'Operating Expenses'!CO64</f>
        <v>16184.49912372622</v>
      </c>
      <c r="CP34" s="60">
        <f>'Operating Expenses'!CP64</f>
        <v>16251.93453674175</v>
      </c>
      <c r="CQ34" s="60">
        <f>'Operating Expenses'!CQ64</f>
        <v>16319.650930644841</v>
      </c>
      <c r="CR34" s="60">
        <f>'Operating Expenses'!CR64</f>
        <v>16387.649476189192</v>
      </c>
      <c r="CS34" s="60">
        <f>'Operating Expenses'!CS64</f>
        <v>16455.931349006649</v>
      </c>
      <c r="CT34" s="60">
        <f>'Operating Expenses'!CT64</f>
        <v>16524.49772962751</v>
      </c>
      <c r="CU34" s="60">
        <f>'Operating Expenses'!CU64</f>
        <v>16593.349803500954</v>
      </c>
      <c r="CV34" s="60">
        <f>'Operating Expenses'!CV64</f>
        <v>16662.488761015542</v>
      </c>
      <c r="CW34" s="60">
        <f>'Operating Expenses'!CW64</f>
        <v>16731.915797519774</v>
      </c>
      <c r="CX34" s="60">
        <f>'Operating Expenses'!CX64</f>
        <v>16801.632113342774</v>
      </c>
      <c r="CY34" s="60">
        <f>'Operating Expenses'!CY64</f>
        <v>16871.638913815033</v>
      </c>
      <c r="CZ34" s="60">
        <f>'Operating Expenses'!CZ64</f>
        <v>16941.937409289261</v>
      </c>
      <c r="DA34" s="60">
        <f>'Operating Expenses'!DA64</f>
        <v>17012.528815161302</v>
      </c>
      <c r="DB34" s="60">
        <f>'Operating Expenses'!DB64</f>
        <v>17083.414351891141</v>
      </c>
      <c r="DC34" s="60">
        <f>'Operating Expenses'!DC64</f>
        <v>17154.595245024018</v>
      </c>
      <c r="DD34" s="60">
        <f>'Operating Expenses'!DD64</f>
        <v>17226.072725211619</v>
      </c>
      <c r="DE34" s="60">
        <f>'Operating Expenses'!DE64</f>
        <v>17297.848028233337</v>
      </c>
      <c r="DF34" s="60">
        <f>'Operating Expenses'!DF64</f>
        <v>17369.922395017642</v>
      </c>
      <c r="DG34" s="60">
        <f>'Operating Expenses'!DG64</f>
        <v>17442.297071663546</v>
      </c>
      <c r="DH34" s="60">
        <f>'Operating Expenses'!DH64</f>
        <v>17514.973309462144</v>
      </c>
      <c r="DI34" s="60">
        <f>'Operating Expenses'!DI64</f>
        <v>17587.952364918241</v>
      </c>
      <c r="DJ34" s="60">
        <f>'Operating Expenses'!DJ64</f>
        <v>17661.235499772065</v>
      </c>
      <c r="DK34" s="60">
        <f>'Operating Expenses'!DK64</f>
        <v>17734.823981021116</v>
      </c>
      <c r="DL34" s="60">
        <f>'Operating Expenses'!DL64</f>
        <v>17808.719080942035</v>
      </c>
      <c r="DM34" s="60">
        <f>'Operating Expenses'!DM64</f>
        <v>17882.922077112627</v>
      </c>
      <c r="DN34" s="60">
        <f>'Operating Expenses'!DN64</f>
        <v>17957.43425243393</v>
      </c>
      <c r="DO34" s="60">
        <f>'Operating Expenses'!DO64</f>
        <v>18032.256895152401</v>
      </c>
      <c r="DP34" s="60">
        <f>'Operating Expenses'!DP64</f>
        <v>18107.391298882205</v>
      </c>
      <c r="DQ34" s="60">
        <f>'Operating Expenses'!DQ64</f>
        <v>18182.838762627551</v>
      </c>
      <c r="DR34" s="60">
        <f>'Operating Expenses'!DR64</f>
        <v>18258.600590805163</v>
      </c>
      <c r="DS34" s="60">
        <f>'Operating Expenses'!DS64</f>
        <v>18334.678093266852</v>
      </c>
      <c r="DT34" s="60">
        <f>'Operating Expenses'!DT64</f>
        <v>18411.07258532213</v>
      </c>
      <c r="DU34" s="60">
        <f>'Operating Expenses'!DU64</f>
        <v>18487.78538776097</v>
      </c>
      <c r="DV34" s="60">
        <f>'Operating Expenses'!DV64</f>
        <v>18564.817826876646</v>
      </c>
      <c r="DW34" s="60">
        <f>'Operating Expenses'!DW64</f>
        <v>18642.171234488629</v>
      </c>
      <c r="DX34" s="60">
        <f>'Operating Expenses'!DX64</f>
        <v>18719.846947965667</v>
      </c>
      <c r="DY34" s="60">
        <f>'Operating Expenses'!DY64</f>
        <v>18797.846310248857</v>
      </c>
      <c r="DZ34" s="60">
        <f>'Operating Expenses'!DZ64</f>
        <v>18876.170669874889</v>
      </c>
      <c r="EA34" s="60">
        <f>'Operating Expenses'!EA64</f>
        <v>18954.821380999372</v>
      </c>
      <c r="EB34" s="60" t="s">
        <v>2</v>
      </c>
    </row>
    <row r="35" spans="1:132" x14ac:dyDescent="0.3">
      <c r="B35" s="51" t="s">
        <v>15</v>
      </c>
      <c r="L35" s="60">
        <f>'Operating Expenses'!L72</f>
        <v>0</v>
      </c>
      <c r="M35" s="60">
        <f>'Operating Expenses'!M72</f>
        <v>0</v>
      </c>
      <c r="N35" s="60">
        <f>'Operating Expenses'!N72</f>
        <v>0</v>
      </c>
      <c r="O35" s="60">
        <f>'Operating Expenses'!O72</f>
        <v>0</v>
      </c>
      <c r="P35" s="60">
        <f>'Operating Expenses'!P72</f>
        <v>0</v>
      </c>
      <c r="Q35" s="60">
        <f>'Operating Expenses'!Q72</f>
        <v>0</v>
      </c>
      <c r="R35" s="60">
        <f>'Operating Expenses'!R72</f>
        <v>0</v>
      </c>
      <c r="S35" s="60">
        <f>'Operating Expenses'!S72</f>
        <v>0</v>
      </c>
      <c r="T35" s="60">
        <f>'Operating Expenses'!T72</f>
        <v>0</v>
      </c>
      <c r="U35" s="60">
        <f>'Operating Expenses'!U72</f>
        <v>0</v>
      </c>
      <c r="V35" s="60">
        <f>'Operating Expenses'!V72</f>
        <v>0</v>
      </c>
      <c r="W35" s="60">
        <f>'Operating Expenses'!W72</f>
        <v>0</v>
      </c>
      <c r="X35" s="60">
        <f>'Operating Expenses'!X72</f>
        <v>0</v>
      </c>
      <c r="Y35" s="60">
        <f>'Operating Expenses'!Y72</f>
        <v>0</v>
      </c>
      <c r="Z35" s="60">
        <f>'Operating Expenses'!Z72</f>
        <v>0</v>
      </c>
      <c r="AA35" s="60">
        <f>'Operating Expenses'!AA72</f>
        <v>0</v>
      </c>
      <c r="AB35" s="60">
        <f>'Operating Expenses'!AB72</f>
        <v>0</v>
      </c>
      <c r="AC35" s="60">
        <f>'Operating Expenses'!AC72</f>
        <v>0</v>
      </c>
      <c r="AD35" s="60">
        <f>'Operating Expenses'!AD72</f>
        <v>0</v>
      </c>
      <c r="AE35" s="60">
        <f>'Operating Expenses'!AE72</f>
        <v>0</v>
      </c>
      <c r="AF35" s="60">
        <f>'Operating Expenses'!AF72</f>
        <v>0</v>
      </c>
      <c r="AG35" s="60">
        <f>'Operating Expenses'!AG72</f>
        <v>0</v>
      </c>
      <c r="AH35" s="60">
        <f>'Operating Expenses'!AH72</f>
        <v>0</v>
      </c>
      <c r="AI35" s="60">
        <f>'Operating Expenses'!AI72</f>
        <v>0</v>
      </c>
      <c r="AJ35" s="60">
        <f>'Operating Expenses'!AJ72</f>
        <v>0</v>
      </c>
      <c r="AK35" s="60">
        <f>'Operating Expenses'!AK72</f>
        <v>0</v>
      </c>
      <c r="AL35" s="60">
        <f>'Operating Expenses'!AL72</f>
        <v>0</v>
      </c>
      <c r="AM35" s="60">
        <f>'Operating Expenses'!AM72</f>
        <v>0</v>
      </c>
      <c r="AN35" s="60">
        <f>'Operating Expenses'!AN72</f>
        <v>0</v>
      </c>
      <c r="AO35" s="60">
        <f>'Operating Expenses'!AO72</f>
        <v>0</v>
      </c>
      <c r="AP35" s="60">
        <f>'Operating Expenses'!AP72</f>
        <v>0</v>
      </c>
      <c r="AQ35" s="60">
        <f>'Operating Expenses'!AQ72</f>
        <v>0</v>
      </c>
      <c r="AR35" s="60">
        <f>'Operating Expenses'!AR72</f>
        <v>0</v>
      </c>
      <c r="AS35" s="60">
        <f>'Operating Expenses'!AS72</f>
        <v>0</v>
      </c>
      <c r="AT35" s="60">
        <f>'Operating Expenses'!AT72</f>
        <v>0</v>
      </c>
      <c r="AU35" s="60">
        <f>'Operating Expenses'!AU72</f>
        <v>0</v>
      </c>
      <c r="AV35" s="60">
        <f>'Operating Expenses'!AV72</f>
        <v>0</v>
      </c>
      <c r="AW35" s="60">
        <f>'Operating Expenses'!AW72</f>
        <v>0</v>
      </c>
      <c r="AX35" s="60">
        <f>'Operating Expenses'!AX72</f>
        <v>0</v>
      </c>
      <c r="AY35" s="60">
        <f>'Operating Expenses'!AY72</f>
        <v>0</v>
      </c>
      <c r="AZ35" s="60">
        <f>'Operating Expenses'!AZ72</f>
        <v>0</v>
      </c>
      <c r="BA35" s="60">
        <f>'Operating Expenses'!BA72</f>
        <v>0</v>
      </c>
      <c r="BB35" s="60">
        <f>'Operating Expenses'!BB72</f>
        <v>0</v>
      </c>
      <c r="BC35" s="60">
        <f>'Operating Expenses'!BC72</f>
        <v>0</v>
      </c>
      <c r="BD35" s="60">
        <f>'Operating Expenses'!BD72</f>
        <v>0</v>
      </c>
      <c r="BE35" s="60">
        <f>'Operating Expenses'!BE72</f>
        <v>0</v>
      </c>
      <c r="BF35" s="60">
        <f>'Operating Expenses'!BF72</f>
        <v>0</v>
      </c>
      <c r="BG35" s="60">
        <f>'Operating Expenses'!BG72</f>
        <v>0</v>
      </c>
      <c r="BH35" s="60">
        <f>'Operating Expenses'!BH72</f>
        <v>0</v>
      </c>
      <c r="BI35" s="60">
        <f>'Operating Expenses'!BI72</f>
        <v>0</v>
      </c>
      <c r="BJ35" s="60">
        <f>'Operating Expenses'!BJ72</f>
        <v>627759</v>
      </c>
      <c r="BK35" s="60">
        <f>'Operating Expenses'!BK72</f>
        <v>630374.66250000009</v>
      </c>
      <c r="BL35" s="60">
        <f>'Operating Expenses'!BL72</f>
        <v>633001.22359375004</v>
      </c>
      <c r="BM35" s="60">
        <f>'Operating Expenses'!BM72</f>
        <v>635638.72869205731</v>
      </c>
      <c r="BN35" s="60">
        <f>'Operating Expenses'!BN72</f>
        <v>638287.22339494084</v>
      </c>
      <c r="BO35" s="60">
        <f>'Operating Expenses'!BO72</f>
        <v>640946.75349241984</v>
      </c>
      <c r="BP35" s="60">
        <f>'Operating Expenses'!BP72</f>
        <v>643617.36496530473</v>
      </c>
      <c r="BQ35" s="60">
        <f>'Operating Expenses'!BQ72</f>
        <v>646299.10398599366</v>
      </c>
      <c r="BR35" s="60">
        <f>'Operating Expenses'!BR72</f>
        <v>648992.01691926864</v>
      </c>
      <c r="BS35" s="60">
        <f>'Operating Expenses'!BS72</f>
        <v>651696.15032309887</v>
      </c>
      <c r="BT35" s="60">
        <f>'Operating Expenses'!BT72</f>
        <v>654411.55094944511</v>
      </c>
      <c r="BU35" s="60">
        <f>'Operating Expenses'!BU72</f>
        <v>657138.26574506785</v>
      </c>
      <c r="BV35" s="60">
        <f>'Operating Expenses'!BV72</f>
        <v>659876.34185233887</v>
      </c>
      <c r="BW35" s="60">
        <f>'Operating Expenses'!BW72</f>
        <v>662625.82661005692</v>
      </c>
      <c r="BX35" s="60">
        <f>'Operating Expenses'!BX72</f>
        <v>665386.76755426545</v>
      </c>
      <c r="BY35" s="60">
        <f>'Operating Expenses'!BY72</f>
        <v>668159.21241907496</v>
      </c>
      <c r="BZ35" s="60">
        <f>'Operating Expenses'!BZ72</f>
        <v>670943.20913748769</v>
      </c>
      <c r="CA35" s="60">
        <f>'Operating Expenses'!CA72</f>
        <v>673738.8058422273</v>
      </c>
      <c r="CB35" s="60">
        <f>'Operating Expenses'!CB72</f>
        <v>676546.05086656986</v>
      </c>
      <c r="CC35" s="60">
        <f>'Operating Expenses'!CC72</f>
        <v>679364.9927451805</v>
      </c>
      <c r="CD35" s="60">
        <f>'Operating Expenses'!CD72</f>
        <v>682195.68021495221</v>
      </c>
      <c r="CE35" s="60">
        <f>'Operating Expenses'!CE72</f>
        <v>685038.16221584775</v>
      </c>
      <c r="CF35" s="60">
        <f>'Operating Expenses'!CF72</f>
        <v>687892.48789174715</v>
      </c>
      <c r="CG35" s="60">
        <f>'Operating Expenses'!CG72</f>
        <v>690758.70659129601</v>
      </c>
      <c r="CH35" s="60">
        <f>'Operating Expenses'!CH72</f>
        <v>693636.86786875979</v>
      </c>
      <c r="CI35" s="60">
        <f>'Operating Expenses'!CI72</f>
        <v>696527.02148487966</v>
      </c>
      <c r="CJ35" s="60">
        <f>'Operating Expenses'!CJ72</f>
        <v>699429.2174077332</v>
      </c>
      <c r="CK35" s="60">
        <f>'Operating Expenses'!CK72</f>
        <v>702343.50581359887</v>
      </c>
      <c r="CL35" s="60">
        <f>'Operating Expenses'!CL72</f>
        <v>705269.93708782224</v>
      </c>
      <c r="CM35" s="60">
        <f>'Operating Expenses'!CM72</f>
        <v>708208.561825688</v>
      </c>
      <c r="CN35" s="60">
        <f>'Operating Expenses'!CN72</f>
        <v>711159.4308332951</v>
      </c>
      <c r="CO35" s="60">
        <f>'Operating Expenses'!CO72</f>
        <v>714122.59512843378</v>
      </c>
      <c r="CP35" s="60">
        <f>'Operating Expenses'!CP72</f>
        <v>717098.10594146897</v>
      </c>
      <c r="CQ35" s="60">
        <f>'Operating Expenses'!CQ72</f>
        <v>720086.01471622509</v>
      </c>
      <c r="CR35" s="60">
        <f>'Operating Expenses'!CR72</f>
        <v>723086.37311087607</v>
      </c>
      <c r="CS35" s="60">
        <f>'Operating Expenses'!CS72</f>
        <v>726099.23299883795</v>
      </c>
      <c r="CT35" s="60">
        <f>'Operating Expenses'!CT72</f>
        <v>729124.64646966639</v>
      </c>
      <c r="CU35" s="60">
        <f>'Operating Expenses'!CU72</f>
        <v>732162.66582995665</v>
      </c>
      <c r="CV35" s="60">
        <f>'Operating Expenses'!CV72</f>
        <v>735213.34360424802</v>
      </c>
      <c r="CW35" s="60">
        <f>'Operating Expenses'!CW72</f>
        <v>738276.73253593245</v>
      </c>
      <c r="CX35" s="60">
        <f>'Operating Expenses'!CX72</f>
        <v>741352.88558816549</v>
      </c>
      <c r="CY35" s="60">
        <f>'Operating Expenses'!CY72</f>
        <v>744441.85594478284</v>
      </c>
      <c r="CZ35" s="60">
        <f>'Operating Expenses'!CZ72</f>
        <v>747543.69701121934</v>
      </c>
      <c r="DA35" s="60">
        <f>'Operating Expenses'!DA72</f>
        <v>750658.46241543279</v>
      </c>
      <c r="DB35" s="60">
        <f>'Operating Expenses'!DB72</f>
        <v>753786.20600883046</v>
      </c>
      <c r="DC35" s="60">
        <f>'Operating Expenses'!DC72</f>
        <v>756926.98186720058</v>
      </c>
      <c r="DD35" s="60">
        <f>'Operating Expenses'!DD72</f>
        <v>760080.8442916472</v>
      </c>
      <c r="DE35" s="60">
        <f>'Operating Expenses'!DE72</f>
        <v>763247.84780952893</v>
      </c>
      <c r="DF35" s="60">
        <f>'Operating Expenses'!DF72</f>
        <v>766428.04717540205</v>
      </c>
      <c r="DG35" s="60">
        <f>'Operating Expenses'!DG72</f>
        <v>769621.49737196625</v>
      </c>
      <c r="DH35" s="60">
        <f>'Operating Expenses'!DH72</f>
        <v>772828.25361101609</v>
      </c>
      <c r="DI35" s="60">
        <f>'Operating Expenses'!DI72</f>
        <v>776048.37133439537</v>
      </c>
      <c r="DJ35" s="60">
        <f>'Operating Expenses'!DJ72</f>
        <v>779281.90621495526</v>
      </c>
      <c r="DK35" s="60">
        <f>'Operating Expenses'!DK72</f>
        <v>782528.9141575176</v>
      </c>
      <c r="DL35" s="60">
        <f>'Operating Expenses'!DL72</f>
        <v>785789.45129984058</v>
      </c>
      <c r="DM35" s="60">
        <f>'Operating Expenses'!DM72</f>
        <v>789063.57401359</v>
      </c>
      <c r="DN35" s="60">
        <f>'Operating Expenses'!DN72</f>
        <v>792351.33890531317</v>
      </c>
      <c r="DO35" s="60">
        <f>'Operating Expenses'!DO72</f>
        <v>795652.80281741871</v>
      </c>
      <c r="DP35" s="60">
        <f>'Operating Expenses'!DP72</f>
        <v>798968.022829158</v>
      </c>
      <c r="DQ35" s="60">
        <f>'Operating Expenses'!DQ72</f>
        <v>802297.05625761277</v>
      </c>
      <c r="DR35" s="60">
        <f>'Operating Expenses'!DR72</f>
        <v>805639.960658686</v>
      </c>
      <c r="DS35" s="60">
        <f>'Operating Expenses'!DS72</f>
        <v>808996.79382809729</v>
      </c>
      <c r="DT35" s="60">
        <f>'Operating Expenses'!DT72</f>
        <v>812367.61380238098</v>
      </c>
      <c r="DU35" s="60">
        <f>'Operating Expenses'!DU72</f>
        <v>815752.47885989095</v>
      </c>
      <c r="DV35" s="60">
        <f>'Operating Expenses'!DV72</f>
        <v>819151.44752180704</v>
      </c>
      <c r="DW35" s="60">
        <f>'Operating Expenses'!DW72</f>
        <v>822564.57855314785</v>
      </c>
      <c r="DX35" s="60">
        <f>'Operating Expenses'!DX72</f>
        <v>825991.93096378585</v>
      </c>
      <c r="DY35" s="60">
        <f>'Operating Expenses'!DY72</f>
        <v>829433.5640094683</v>
      </c>
      <c r="DZ35" s="60">
        <f>'Operating Expenses'!DZ72</f>
        <v>832889.53719284129</v>
      </c>
      <c r="EA35" s="60">
        <f>'Operating Expenses'!EA72</f>
        <v>836359.91026447807</v>
      </c>
      <c r="EB35" s="60" t="s">
        <v>2</v>
      </c>
    </row>
    <row r="36" spans="1:132" x14ac:dyDescent="0.3">
      <c r="B36" s="51" t="s">
        <v>22</v>
      </c>
      <c r="L36" s="60">
        <f>'Operating Expenses'!L79</f>
        <v>0</v>
      </c>
      <c r="M36" s="60">
        <f>'Operating Expenses'!M79</f>
        <v>0</v>
      </c>
      <c r="N36" s="60">
        <f>'Operating Expenses'!N79</f>
        <v>0</v>
      </c>
      <c r="O36" s="60">
        <f>'Operating Expenses'!O79</f>
        <v>0</v>
      </c>
      <c r="P36" s="60">
        <f>'Operating Expenses'!P79</f>
        <v>0</v>
      </c>
      <c r="Q36" s="60">
        <f>'Operating Expenses'!Q79</f>
        <v>0</v>
      </c>
      <c r="R36" s="60">
        <f>'Operating Expenses'!R79</f>
        <v>0</v>
      </c>
      <c r="S36" s="60">
        <f>'Operating Expenses'!S79</f>
        <v>0</v>
      </c>
      <c r="T36" s="60">
        <f>'Operating Expenses'!T79</f>
        <v>0</v>
      </c>
      <c r="U36" s="60">
        <f>'Operating Expenses'!U79</f>
        <v>0</v>
      </c>
      <c r="V36" s="60">
        <f>'Operating Expenses'!V79</f>
        <v>0</v>
      </c>
      <c r="W36" s="60">
        <f>'Operating Expenses'!W79</f>
        <v>0</v>
      </c>
      <c r="X36" s="60">
        <f>'Operating Expenses'!X79</f>
        <v>0</v>
      </c>
      <c r="Y36" s="60">
        <f>'Operating Expenses'!Y79</f>
        <v>0</v>
      </c>
      <c r="Z36" s="60">
        <f>'Operating Expenses'!Z79</f>
        <v>0</v>
      </c>
      <c r="AA36" s="60">
        <f>'Operating Expenses'!AA79</f>
        <v>0</v>
      </c>
      <c r="AB36" s="60">
        <f>'Operating Expenses'!AB79</f>
        <v>0</v>
      </c>
      <c r="AC36" s="60">
        <f>'Operating Expenses'!AC79</f>
        <v>0</v>
      </c>
      <c r="AD36" s="60">
        <f>'Operating Expenses'!AD79</f>
        <v>0</v>
      </c>
      <c r="AE36" s="60">
        <f>'Operating Expenses'!AE79</f>
        <v>0</v>
      </c>
      <c r="AF36" s="60">
        <f>'Operating Expenses'!AF79</f>
        <v>0</v>
      </c>
      <c r="AG36" s="60">
        <f>'Operating Expenses'!AG79</f>
        <v>0</v>
      </c>
      <c r="AH36" s="60">
        <f>'Operating Expenses'!AH79</f>
        <v>0</v>
      </c>
      <c r="AI36" s="60">
        <f>'Operating Expenses'!AI79</f>
        <v>0</v>
      </c>
      <c r="AJ36" s="60">
        <f>'Operating Expenses'!AJ79</f>
        <v>0</v>
      </c>
      <c r="AK36" s="60">
        <f>'Operating Expenses'!AK79</f>
        <v>0</v>
      </c>
      <c r="AL36" s="60">
        <f>'Operating Expenses'!AL79</f>
        <v>0</v>
      </c>
      <c r="AM36" s="60">
        <f>'Operating Expenses'!AM79</f>
        <v>0</v>
      </c>
      <c r="AN36" s="60">
        <f>'Operating Expenses'!AN79</f>
        <v>0</v>
      </c>
      <c r="AO36" s="60">
        <f>'Operating Expenses'!AO79</f>
        <v>0</v>
      </c>
      <c r="AP36" s="60">
        <f>'Operating Expenses'!AP79</f>
        <v>0</v>
      </c>
      <c r="AQ36" s="60">
        <f>'Operating Expenses'!AQ79</f>
        <v>0</v>
      </c>
      <c r="AR36" s="60">
        <f>'Operating Expenses'!AR79</f>
        <v>0</v>
      </c>
      <c r="AS36" s="60">
        <f>'Operating Expenses'!AS79</f>
        <v>0</v>
      </c>
      <c r="AT36" s="60">
        <f>'Operating Expenses'!AT79</f>
        <v>0</v>
      </c>
      <c r="AU36" s="60">
        <f>'Operating Expenses'!AU79</f>
        <v>0</v>
      </c>
      <c r="AV36" s="60">
        <f>'Operating Expenses'!AV79</f>
        <v>0</v>
      </c>
      <c r="AW36" s="60">
        <f>'Operating Expenses'!AW79</f>
        <v>0</v>
      </c>
      <c r="AX36" s="60">
        <f>'Operating Expenses'!AX79</f>
        <v>0</v>
      </c>
      <c r="AY36" s="60">
        <f>'Operating Expenses'!AY79</f>
        <v>0</v>
      </c>
      <c r="AZ36" s="60">
        <f>'Operating Expenses'!AZ79</f>
        <v>0</v>
      </c>
      <c r="BA36" s="60">
        <f>'Operating Expenses'!BA79</f>
        <v>0</v>
      </c>
      <c r="BB36" s="60">
        <f>'Operating Expenses'!BB79</f>
        <v>0</v>
      </c>
      <c r="BC36" s="60">
        <f>'Operating Expenses'!BC79</f>
        <v>0</v>
      </c>
      <c r="BD36" s="60">
        <f>'Operating Expenses'!BD79</f>
        <v>0</v>
      </c>
      <c r="BE36" s="60">
        <f>'Operating Expenses'!BE79</f>
        <v>0</v>
      </c>
      <c r="BF36" s="60">
        <f>'Operating Expenses'!BF79</f>
        <v>0</v>
      </c>
      <c r="BG36" s="60">
        <f>'Operating Expenses'!BG79</f>
        <v>0</v>
      </c>
      <c r="BH36" s="60">
        <f>'Operating Expenses'!BH79</f>
        <v>0</v>
      </c>
      <c r="BI36" s="60">
        <f>'Operating Expenses'!BI79</f>
        <v>0</v>
      </c>
      <c r="BJ36" s="60">
        <f>'Operating Expenses'!BJ79</f>
        <v>74140.11</v>
      </c>
      <c r="BK36" s="60">
        <f>'Operating Expenses'!BK79</f>
        <v>74449.027124999993</v>
      </c>
      <c r="BL36" s="60">
        <f>'Operating Expenses'!BL79</f>
        <v>74759.231404687496</v>
      </c>
      <c r="BM36" s="60">
        <f>'Operating Expenses'!BM79</f>
        <v>75070.728202207029</v>
      </c>
      <c r="BN36" s="60">
        <f>'Operating Expenses'!BN79</f>
        <v>75383.522903049554</v>
      </c>
      <c r="BO36" s="60">
        <f>'Operating Expenses'!BO79</f>
        <v>75697.620915145584</v>
      </c>
      <c r="BP36" s="60">
        <f>'Operating Expenses'!BP79</f>
        <v>76013.027668958704</v>
      </c>
      <c r="BQ36" s="60">
        <f>'Operating Expenses'!BQ79</f>
        <v>76329.74861757936</v>
      </c>
      <c r="BR36" s="60">
        <f>'Operating Expenses'!BR79</f>
        <v>76647.78923681927</v>
      </c>
      <c r="BS36" s="60">
        <f>'Operating Expenses'!BS79</f>
        <v>76967.155025306012</v>
      </c>
      <c r="BT36" s="60">
        <f>'Operating Expenses'!BT79</f>
        <v>77287.851504578124</v>
      </c>
      <c r="BU36" s="60">
        <f>'Operating Expenses'!BU79</f>
        <v>77609.884219180516</v>
      </c>
      <c r="BV36" s="60">
        <f>'Operating Expenses'!BV79</f>
        <v>77933.258736760443</v>
      </c>
      <c r="BW36" s="60">
        <f>'Operating Expenses'!BW79</f>
        <v>78257.980648163604</v>
      </c>
      <c r="BX36" s="60">
        <f>'Operating Expenses'!BX79</f>
        <v>78584.055567530944</v>
      </c>
      <c r="BY36" s="60">
        <f>'Operating Expenses'!BY79</f>
        <v>78911.489132395654</v>
      </c>
      <c r="BZ36" s="60">
        <f>'Operating Expenses'!BZ79</f>
        <v>79240.287003780628</v>
      </c>
      <c r="CA36" s="60">
        <f>'Operating Expenses'!CA79</f>
        <v>79570.454866296393</v>
      </c>
      <c r="CB36" s="60">
        <f>'Operating Expenses'!CB79</f>
        <v>79901.998428239283</v>
      </c>
      <c r="CC36" s="60">
        <f>'Operating Expenses'!CC79</f>
        <v>80234.923421690284</v>
      </c>
      <c r="CD36" s="60">
        <f>'Operating Expenses'!CD79</f>
        <v>80569.23560261399</v>
      </c>
      <c r="CE36" s="60">
        <f>'Operating Expenses'!CE79</f>
        <v>80904.940750958223</v>
      </c>
      <c r="CF36" s="60">
        <f>'Operating Expenses'!CF79</f>
        <v>81242.044670753879</v>
      </c>
      <c r="CG36" s="60">
        <f>'Operating Expenses'!CG79</f>
        <v>81580.553190215345</v>
      </c>
      <c r="CH36" s="60">
        <f>'Operating Expenses'!CH79</f>
        <v>81920.472161841244</v>
      </c>
      <c r="CI36" s="60">
        <f>'Operating Expenses'!CI79</f>
        <v>82261.807462515586</v>
      </c>
      <c r="CJ36" s="60">
        <f>'Operating Expenses'!CJ79</f>
        <v>82604.564993609412</v>
      </c>
      <c r="CK36" s="60">
        <f>'Operating Expenses'!CK79</f>
        <v>82948.750681082776</v>
      </c>
      <c r="CL36" s="60">
        <f>'Operating Expenses'!CL79</f>
        <v>83294.37047558729</v>
      </c>
      <c r="CM36" s="60">
        <f>'Operating Expenses'!CM79</f>
        <v>83641.430352568903</v>
      </c>
      <c r="CN36" s="60">
        <f>'Operating Expenses'!CN79</f>
        <v>83989.936312371283</v>
      </c>
      <c r="CO36" s="60">
        <f>'Operating Expenses'!CO79</f>
        <v>84339.894380339494</v>
      </c>
      <c r="CP36" s="60">
        <f>'Operating Expenses'!CP79</f>
        <v>84691.310606924235</v>
      </c>
      <c r="CQ36" s="60">
        <f>'Operating Expenses'!CQ79</f>
        <v>85044.191067786422</v>
      </c>
      <c r="CR36" s="60">
        <f>'Operating Expenses'!CR79</f>
        <v>85398.541863902181</v>
      </c>
      <c r="CS36" s="60">
        <f>'Operating Expenses'!CS79</f>
        <v>85754.369121668453</v>
      </c>
      <c r="CT36" s="60">
        <f>'Operating Expenses'!CT79</f>
        <v>86111.678993008725</v>
      </c>
      <c r="CU36" s="60">
        <f>'Operating Expenses'!CU79</f>
        <v>86470.477655479597</v>
      </c>
      <c r="CV36" s="60">
        <f>'Operating Expenses'!CV79</f>
        <v>86830.77131237743</v>
      </c>
      <c r="CW36" s="60">
        <f>'Operating Expenses'!CW79</f>
        <v>87192.566192845668</v>
      </c>
      <c r="CX36" s="60">
        <f>'Operating Expenses'!CX79</f>
        <v>87555.868551982538</v>
      </c>
      <c r="CY36" s="60">
        <f>'Operating Expenses'!CY79</f>
        <v>87920.684670949122</v>
      </c>
      <c r="CZ36" s="60">
        <f>'Operating Expenses'!CZ79</f>
        <v>88287.020857078052</v>
      </c>
      <c r="DA36" s="60">
        <f>'Operating Expenses'!DA79</f>
        <v>88654.883443982544</v>
      </c>
      <c r="DB36" s="60">
        <f>'Operating Expenses'!DB79</f>
        <v>89024.278791665798</v>
      </c>
      <c r="DC36" s="60">
        <f>'Operating Expenses'!DC79</f>
        <v>89395.213286631071</v>
      </c>
      <c r="DD36" s="60">
        <f>'Operating Expenses'!DD79</f>
        <v>89767.693341992039</v>
      </c>
      <c r="DE36" s="60">
        <f>'Operating Expenses'!DE79</f>
        <v>90141.725397583679</v>
      </c>
      <c r="DF36" s="60">
        <f>'Operating Expenses'!DF79</f>
        <v>90517.315920073597</v>
      </c>
      <c r="DG36" s="60">
        <f>'Operating Expenses'!DG79</f>
        <v>90894.471403073927</v>
      </c>
      <c r="DH36" s="60">
        <f>'Operating Expenses'!DH79</f>
        <v>91273.198367253382</v>
      </c>
      <c r="DI36" s="60">
        <f>'Operating Expenses'!DI79</f>
        <v>91653.503360450282</v>
      </c>
      <c r="DJ36" s="60">
        <f>'Operating Expenses'!DJ79</f>
        <v>92035.392957785487</v>
      </c>
      <c r="DK36" s="60">
        <f>'Operating Expenses'!DK79</f>
        <v>92418.873761776253</v>
      </c>
      <c r="DL36" s="60">
        <f>'Operating Expenses'!DL79</f>
        <v>92803.952402450333</v>
      </c>
      <c r="DM36" s="60">
        <f>'Operating Expenses'!DM79</f>
        <v>93190.635537460534</v>
      </c>
      <c r="DN36" s="60">
        <f>'Operating Expenses'!DN79</f>
        <v>93578.92985219993</v>
      </c>
      <c r="DO36" s="60">
        <f>'Operating Expenses'!DO79</f>
        <v>93968.842059917442</v>
      </c>
      <c r="DP36" s="60">
        <f>'Operating Expenses'!DP79</f>
        <v>94360.378901833785</v>
      </c>
      <c r="DQ36" s="60">
        <f>'Operating Expenses'!DQ79</f>
        <v>94753.547147258068</v>
      </c>
      <c r="DR36" s="60">
        <f>'Operating Expenses'!DR79</f>
        <v>95148.353593704989</v>
      </c>
      <c r="DS36" s="60">
        <f>'Operating Expenses'!DS79</f>
        <v>95544.805067012072</v>
      </c>
      <c r="DT36" s="60">
        <f>'Operating Expenses'!DT79</f>
        <v>95942.908421457963</v>
      </c>
      <c r="DU36" s="60">
        <f>'Operating Expenses'!DU79</f>
        <v>96342.67053988071</v>
      </c>
      <c r="DV36" s="60">
        <f>'Operating Expenses'!DV79</f>
        <v>96744.098333796865</v>
      </c>
      <c r="DW36" s="60">
        <f>'Operating Expenses'!DW79</f>
        <v>97147.198743521018</v>
      </c>
      <c r="DX36" s="60">
        <f>'Operating Expenses'!DX79</f>
        <v>97551.978738285688</v>
      </c>
      <c r="DY36" s="60">
        <f>'Operating Expenses'!DY79</f>
        <v>97958.445316361875</v>
      </c>
      <c r="DZ36" s="60">
        <f>'Operating Expenses'!DZ79</f>
        <v>98366.60550518005</v>
      </c>
      <c r="EA36" s="60">
        <f>'Operating Expenses'!EA79</f>
        <v>98776.466361451632</v>
      </c>
    </row>
    <row r="37" spans="1:132" x14ac:dyDescent="0.3">
      <c r="BT37" s="60"/>
      <c r="EB37" s="60" t="s">
        <v>2</v>
      </c>
    </row>
    <row r="38" spans="1:132" ht="17.25" x14ac:dyDescent="0.35">
      <c r="A38" s="97" t="s">
        <v>23</v>
      </c>
      <c r="B38" s="97"/>
      <c r="C38" s="97"/>
      <c r="D38" s="97"/>
      <c r="E38" s="97"/>
      <c r="F38" s="97"/>
      <c r="G38" s="97"/>
      <c r="H38" s="97"/>
      <c r="I38" s="97"/>
      <c r="J38" s="97"/>
      <c r="K38" s="97"/>
      <c r="L38" s="98">
        <f t="shared" ref="L38:AQ38" si="65">SUM(L25:L37)</f>
        <v>8039573.916666667</v>
      </c>
      <c r="M38" s="98">
        <f t="shared" si="65"/>
        <v>15693108.414651042</v>
      </c>
      <c r="N38" s="98">
        <f t="shared" si="65"/>
        <v>15693108.414651042</v>
      </c>
      <c r="O38" s="98">
        <f t="shared" si="65"/>
        <v>15693108.414651042</v>
      </c>
      <c r="P38" s="98">
        <f t="shared" si="65"/>
        <v>15693108.414651042</v>
      </c>
      <c r="Q38" s="98">
        <f t="shared" si="65"/>
        <v>2699358.4146510419</v>
      </c>
      <c r="R38" s="98">
        <f t="shared" si="65"/>
        <v>2699358.4146510419</v>
      </c>
      <c r="S38" s="98">
        <f t="shared" si="65"/>
        <v>2699358.4146510419</v>
      </c>
      <c r="T38" s="98">
        <f t="shared" si="65"/>
        <v>2699358.4146510419</v>
      </c>
      <c r="U38" s="98">
        <f t="shared" si="65"/>
        <v>19158218.414651044</v>
      </c>
      <c r="V38" s="98">
        <f t="shared" si="65"/>
        <v>19158218.414651044</v>
      </c>
      <c r="W38" s="98">
        <f t="shared" si="65"/>
        <v>19158218.414651044</v>
      </c>
      <c r="X38" s="98">
        <f t="shared" si="65"/>
        <v>24819573.875017315</v>
      </c>
      <c r="Y38" s="98">
        <f t="shared" si="65"/>
        <v>10492622.138906207</v>
      </c>
      <c r="Z38" s="98">
        <f t="shared" si="65"/>
        <v>11167413.805572873</v>
      </c>
      <c r="AA38" s="98">
        <f t="shared" si="65"/>
        <v>11167413.805572873</v>
      </c>
      <c r="AB38" s="98">
        <f t="shared" si="65"/>
        <v>10897497.138906207</v>
      </c>
      <c r="AC38" s="98">
        <f t="shared" si="65"/>
        <v>10897497.138906207</v>
      </c>
      <c r="AD38" s="98">
        <f t="shared" si="65"/>
        <v>10897497.138906207</v>
      </c>
      <c r="AE38" s="98">
        <f t="shared" si="65"/>
        <v>9832364.4465985149</v>
      </c>
      <c r="AF38" s="98">
        <f t="shared" si="65"/>
        <v>9562447.7799318489</v>
      </c>
      <c r="AG38" s="98">
        <f t="shared" si="65"/>
        <v>9157572.7799318489</v>
      </c>
      <c r="AH38" s="98">
        <f t="shared" si="65"/>
        <v>9157572.7799318489</v>
      </c>
      <c r="AI38" s="98">
        <f t="shared" si="65"/>
        <v>9157572.7799318489</v>
      </c>
      <c r="AJ38" s="98">
        <f t="shared" si="65"/>
        <v>14698472.09943014</v>
      </c>
      <c r="AK38" s="98">
        <f t="shared" si="65"/>
        <v>9386512.0994301438</v>
      </c>
      <c r="AL38" s="98">
        <f t="shared" si="65"/>
        <v>9386512.0994301438</v>
      </c>
      <c r="AM38" s="98">
        <f t="shared" si="65"/>
        <v>9386512.0994301438</v>
      </c>
      <c r="AN38" s="98">
        <f t="shared" si="65"/>
        <v>9386512.0994301438</v>
      </c>
      <c r="AO38" s="98">
        <f t="shared" si="65"/>
        <v>9386512.0994301438</v>
      </c>
      <c r="AP38" s="98">
        <f t="shared" si="65"/>
        <v>9386512.0994301438</v>
      </c>
      <c r="AQ38" s="98">
        <f t="shared" si="65"/>
        <v>9386512.0994301438</v>
      </c>
      <c r="AR38" s="98">
        <f t="shared" ref="AR38:BS38" si="66">SUM(AR25:AR37)</f>
        <v>9386512.0994301438</v>
      </c>
      <c r="AS38" s="98">
        <f t="shared" si="66"/>
        <v>9386512.0994301438</v>
      </c>
      <c r="AT38" s="98">
        <f t="shared" si="66"/>
        <v>9386512.0994301438</v>
      </c>
      <c r="AU38" s="98">
        <f t="shared" si="66"/>
        <v>9386512.0994301438</v>
      </c>
      <c r="AV38" s="98">
        <f t="shared" si="66"/>
        <v>15065933.901915895</v>
      </c>
      <c r="AW38" s="98">
        <f t="shared" si="66"/>
        <v>9621174.9019158967</v>
      </c>
      <c r="AX38" s="98">
        <f t="shared" si="66"/>
        <v>9621174.9019158967</v>
      </c>
      <c r="AY38" s="98">
        <f t="shared" si="66"/>
        <v>9621174.9019158967</v>
      </c>
      <c r="AZ38" s="98">
        <f t="shared" si="66"/>
        <v>9621174.9019158967</v>
      </c>
      <c r="BA38" s="98">
        <f t="shared" si="66"/>
        <v>9621174.9019158967</v>
      </c>
      <c r="BB38" s="98">
        <f t="shared" si="66"/>
        <v>9621174.9019158967</v>
      </c>
      <c r="BC38" s="98">
        <f t="shared" si="66"/>
        <v>10032367.638895065</v>
      </c>
      <c r="BD38" s="98">
        <f t="shared" si="66"/>
        <v>10032367.638895065</v>
      </c>
      <c r="BE38" s="98">
        <f t="shared" si="66"/>
        <v>9917844.4628133327</v>
      </c>
      <c r="BF38" s="98">
        <f t="shared" si="66"/>
        <v>9917844.4628133327</v>
      </c>
      <c r="BG38" s="98">
        <f t="shared" si="66"/>
        <v>9939113.0526570827</v>
      </c>
      <c r="BH38" s="98">
        <f t="shared" si="66"/>
        <v>15833869.767743038</v>
      </c>
      <c r="BI38" s="98">
        <f t="shared" si="66"/>
        <v>807995.86038434226</v>
      </c>
      <c r="BJ38" s="98">
        <f t="shared" si="66"/>
        <v>2267739.6999748796</v>
      </c>
      <c r="BK38" s="98">
        <f t="shared" si="66"/>
        <v>2611914.5204945635</v>
      </c>
      <c r="BL38" s="98">
        <f t="shared" si="66"/>
        <v>2955571.4368231408</v>
      </c>
      <c r="BM38" s="98">
        <f t="shared" si="66"/>
        <v>3543743.2625018312</v>
      </c>
      <c r="BN38" s="98">
        <f t="shared" si="66"/>
        <v>3893176.6847055079</v>
      </c>
      <c r="BO38" s="98">
        <f t="shared" si="66"/>
        <v>4200811.042056595</v>
      </c>
      <c r="BP38" s="98">
        <f t="shared" si="66"/>
        <v>4215095.7769802287</v>
      </c>
      <c r="BQ38" s="98">
        <f t="shared" si="66"/>
        <v>4229440.0316327102</v>
      </c>
      <c r="BR38" s="98">
        <f t="shared" si="66"/>
        <v>4243844.0540129123</v>
      </c>
      <c r="BS38" s="98">
        <f t="shared" si="66"/>
        <v>3485833.4327686885</v>
      </c>
      <c r="BT38" s="98">
        <f t="shared" ref="BT38" si="67">SUM(BT25:BT37)</f>
        <v>3500357.7387385592</v>
      </c>
      <c r="BU38" s="98">
        <f t="shared" ref="BU38:EA38" si="68">SUM(BU25:BU37)</f>
        <v>3514942.562649969</v>
      </c>
      <c r="BV38" s="98">
        <f t="shared" si="68"/>
        <v>3529588.1566610103</v>
      </c>
      <c r="BW38" s="98">
        <f t="shared" si="68"/>
        <v>3544294.7739804313</v>
      </c>
      <c r="BX38" s="98">
        <f t="shared" si="68"/>
        <v>3559062.6688720165</v>
      </c>
      <c r="BY38" s="98">
        <f t="shared" si="68"/>
        <v>3573892.0966589833</v>
      </c>
      <c r="BZ38" s="98">
        <f t="shared" si="68"/>
        <v>3588783.3137283963</v>
      </c>
      <c r="CA38" s="98">
        <f t="shared" si="68"/>
        <v>3603736.5775355976</v>
      </c>
      <c r="CB38" s="98">
        <f t="shared" si="68"/>
        <v>3618752.1466086619</v>
      </c>
      <c r="CC38" s="98">
        <f t="shared" si="68"/>
        <v>3633830.2805528655</v>
      </c>
      <c r="CD38" s="98">
        <f t="shared" si="68"/>
        <v>3648971.240055169</v>
      </c>
      <c r="CE38" s="98">
        <f t="shared" si="68"/>
        <v>3664175.2868887326</v>
      </c>
      <c r="CF38" s="98">
        <f t="shared" si="68"/>
        <v>3679442.6839174349</v>
      </c>
      <c r="CG38" s="98">
        <f t="shared" si="68"/>
        <v>3694773.6951004234</v>
      </c>
      <c r="CH38" s="98">
        <f t="shared" si="68"/>
        <v>3710168.5854966752</v>
      </c>
      <c r="CI38" s="98">
        <f t="shared" si="68"/>
        <v>3725627.621269579</v>
      </c>
      <c r="CJ38" s="98">
        <f t="shared" si="68"/>
        <v>3741151.0696915356</v>
      </c>
      <c r="CK38" s="98">
        <f t="shared" si="68"/>
        <v>3756739.1991485832</v>
      </c>
      <c r="CL38" s="98">
        <f t="shared" si="68"/>
        <v>3772392.2791450359</v>
      </c>
      <c r="CM38" s="98">
        <f t="shared" si="68"/>
        <v>3788110.5803081393</v>
      </c>
      <c r="CN38" s="98">
        <f t="shared" si="68"/>
        <v>3803894.3743927577</v>
      </c>
      <c r="CO38" s="98">
        <f t="shared" si="68"/>
        <v>3819743.9342860598</v>
      </c>
      <c r="CP38" s="98">
        <f t="shared" si="68"/>
        <v>3835659.5340122515</v>
      </c>
      <c r="CQ38" s="98">
        <f t="shared" si="68"/>
        <v>3851641.4487373033</v>
      </c>
      <c r="CR38" s="98">
        <f t="shared" si="68"/>
        <v>3867689.9547737078</v>
      </c>
      <c r="CS38" s="98">
        <f t="shared" si="68"/>
        <v>3883805.3295852649</v>
      </c>
      <c r="CT38" s="98">
        <f t="shared" si="68"/>
        <v>3899987.8517918703</v>
      </c>
      <c r="CU38" s="98">
        <f t="shared" si="68"/>
        <v>3916237.8011743366</v>
      </c>
      <c r="CV38" s="98">
        <f t="shared" si="68"/>
        <v>3932555.458679229</v>
      </c>
      <c r="CW38" s="98">
        <f t="shared" si="68"/>
        <v>3948941.1064237272</v>
      </c>
      <c r="CX38" s="98">
        <f t="shared" si="68"/>
        <v>3965395.0277004917</v>
      </c>
      <c r="CY38" s="98">
        <f t="shared" si="68"/>
        <v>3981917.5069825761</v>
      </c>
      <c r="CZ38" s="98">
        <f t="shared" si="68"/>
        <v>3998508.8299283371</v>
      </c>
      <c r="DA38" s="98">
        <f t="shared" si="68"/>
        <v>4015169.283386373</v>
      </c>
      <c r="DB38" s="98">
        <f t="shared" si="68"/>
        <v>4031899.1554004829</v>
      </c>
      <c r="DC38" s="98">
        <f t="shared" si="68"/>
        <v>4048698.7352146511</v>
      </c>
      <c r="DD38" s="98">
        <f t="shared" si="68"/>
        <v>4065568.3132780455</v>
      </c>
      <c r="DE38" s="98">
        <f t="shared" si="68"/>
        <v>4082508.1812500362</v>
      </c>
      <c r="DF38" s="98">
        <f t="shared" si="68"/>
        <v>4099518.6320052454</v>
      </c>
      <c r="DG38" s="98">
        <f t="shared" si="68"/>
        <v>4116599.9596385998</v>
      </c>
      <c r="DH38" s="98">
        <f t="shared" si="68"/>
        <v>4133752.4594704276</v>
      </c>
      <c r="DI38" s="98">
        <f t="shared" si="68"/>
        <v>4150976.4280515546</v>
      </c>
      <c r="DJ38" s="98">
        <f t="shared" si="68"/>
        <v>4168272.1631684364</v>
      </c>
      <c r="DK38" s="98">
        <f t="shared" si="68"/>
        <v>4185639.9638483045</v>
      </c>
      <c r="DL38" s="98">
        <f t="shared" si="68"/>
        <v>4203080.1303643389</v>
      </c>
      <c r="DM38" s="98">
        <f t="shared" si="68"/>
        <v>4220592.9642408583</v>
      </c>
      <c r="DN38" s="98">
        <f t="shared" si="68"/>
        <v>4238178.7682585279</v>
      </c>
      <c r="DO38" s="98">
        <f t="shared" si="68"/>
        <v>4255837.8464596048</v>
      </c>
      <c r="DP38" s="98">
        <f t="shared" si="68"/>
        <v>4273570.5041531855</v>
      </c>
      <c r="DQ38" s="98">
        <f t="shared" si="68"/>
        <v>4291377.0479204906</v>
      </c>
      <c r="DR38" s="98">
        <f t="shared" si="68"/>
        <v>4309257.7856201585</v>
      </c>
      <c r="DS38" s="98">
        <f t="shared" si="68"/>
        <v>4327213.0263935765</v>
      </c>
      <c r="DT38" s="98">
        <f t="shared" si="68"/>
        <v>4345243.0806702161</v>
      </c>
      <c r="DU38" s="98">
        <f t="shared" si="68"/>
        <v>4363348.2601730097</v>
      </c>
      <c r="DV38" s="98">
        <f t="shared" si="68"/>
        <v>4381528.8779237298</v>
      </c>
      <c r="DW38" s="98">
        <f t="shared" si="68"/>
        <v>4399785.2482484123</v>
      </c>
      <c r="DX38" s="98">
        <f t="shared" si="68"/>
        <v>4418117.686782781</v>
      </c>
      <c r="DY38" s="98">
        <f t="shared" si="68"/>
        <v>4436526.5104777087</v>
      </c>
      <c r="DZ38" s="98">
        <f t="shared" si="68"/>
        <v>4455012.0376046998</v>
      </c>
      <c r="EA38" s="98">
        <f t="shared" si="68"/>
        <v>4473574.5877613854</v>
      </c>
      <c r="EB38" s="60" t="s">
        <v>2</v>
      </c>
    </row>
    <row r="39" spans="1:132" x14ac:dyDescent="0.3">
      <c r="BT39" s="60"/>
      <c r="EB39" s="60" t="s">
        <v>2</v>
      </c>
    </row>
    <row r="40" spans="1:132" s="96" customFormat="1" x14ac:dyDescent="0.3">
      <c r="A40" s="95" t="s">
        <v>24</v>
      </c>
      <c r="B40" s="95"/>
      <c r="C40" s="95"/>
      <c r="D40" s="95"/>
      <c r="E40" s="95"/>
      <c r="F40" s="95"/>
      <c r="G40" s="95"/>
      <c r="H40" s="95"/>
      <c r="I40" s="95"/>
      <c r="J40" s="95"/>
      <c r="K40" s="95"/>
      <c r="EB40" s="96" t="s">
        <v>2</v>
      </c>
    </row>
    <row r="41" spans="1:132" x14ac:dyDescent="0.3">
      <c r="B41" s="51" t="s">
        <v>25</v>
      </c>
      <c r="C41" s="51" t="s">
        <v>26</v>
      </c>
      <c r="L41" s="60">
        <f>IFERROR(VLOOKUP(L$5,'Debt Service'!$E$19:$G$54,3),0)</f>
        <v>2018758.875</v>
      </c>
      <c r="M41" s="60">
        <f>IFERROR(VLOOKUP(M$5,'Debt Service'!$E$19:$G$54,3),0)</f>
        <v>2018758.875</v>
      </c>
      <c r="N41" s="60">
        <f>IFERROR(VLOOKUP(N$5,'Debt Service'!$E$19:$G$54,3),0)</f>
        <v>2018758.875</v>
      </c>
      <c r="O41" s="60">
        <f>IFERROR(VLOOKUP(O$5,'Debt Service'!$E$19:$G$54,3),0)</f>
        <v>2018758.875</v>
      </c>
      <c r="P41" s="60">
        <f>IFERROR(VLOOKUP(P$5,'Debt Service'!$E$19:$G$54,3),0)</f>
        <v>2018758.875</v>
      </c>
      <c r="Q41" s="60">
        <f>IFERROR(VLOOKUP(Q$5,'Debt Service'!$E$19:$G$54,3),0)</f>
        <v>2018758.875</v>
      </c>
      <c r="R41" s="60">
        <f>IFERROR(VLOOKUP(R$5,'Debt Service'!$E$19:$G$54,3),0)</f>
        <v>2018758.875</v>
      </c>
      <c r="S41" s="60">
        <f>IFERROR(VLOOKUP(S$5,'Debt Service'!$E$19:$G$54,3),0)</f>
        <v>2018758.875</v>
      </c>
      <c r="T41" s="60">
        <f>IFERROR(VLOOKUP(T$5,'Debt Service'!$E$19:$G$54,3),0)</f>
        <v>2018758.875</v>
      </c>
      <c r="U41" s="60">
        <f>IFERROR(VLOOKUP(U$5,'Debt Service'!$E$19:$G$54,3),0)</f>
        <v>2018758.875</v>
      </c>
      <c r="V41" s="60">
        <f>IFERROR(VLOOKUP(V$5,'Debt Service'!$E$19:$G$54,3),0)</f>
        <v>2018758.875</v>
      </c>
      <c r="W41" s="60">
        <f>IFERROR(VLOOKUP(W$5,'Debt Service'!$E$19:$G$54,3),0)</f>
        <v>2018758.875</v>
      </c>
      <c r="X41" s="60">
        <f>IFERROR(VLOOKUP(X$5,'Debt Service'!$E$19:$G$54,3),0)</f>
        <v>2018758.875</v>
      </c>
      <c r="Y41" s="60">
        <f>IFERROR(VLOOKUP(Y$5,'Debt Service'!$E$19:$G$54,3),0)</f>
        <v>2018758.875</v>
      </c>
      <c r="Z41" s="60">
        <f>IFERROR(VLOOKUP(Z$5,'Debt Service'!$E$19:$G$54,3),0)</f>
        <v>2018758.875</v>
      </c>
      <c r="AA41" s="60">
        <f>IFERROR(VLOOKUP(AA$5,'Debt Service'!$E$19:$G$54,3),0)</f>
        <v>2018758.875</v>
      </c>
      <c r="AB41" s="60">
        <f>IFERROR(VLOOKUP(AB$5,'Debt Service'!$E$19:$G$54,3),0)</f>
        <v>2018758.875</v>
      </c>
      <c r="AC41" s="60">
        <f>IFERROR(VLOOKUP(AC$5,'Debt Service'!$E$19:$G$54,3),0)</f>
        <v>2018758.875</v>
      </c>
      <c r="AD41" s="60">
        <f>IFERROR(VLOOKUP(AD$5,'Debt Service'!$E$19:$G$54,3),0)</f>
        <v>2018758.875</v>
      </c>
      <c r="AE41" s="60">
        <f>IFERROR(VLOOKUP(AE$5,'Debt Service'!$E$19:$G$54,3),0)</f>
        <v>2018758.875</v>
      </c>
      <c r="AF41" s="60">
        <f>IFERROR(VLOOKUP(AF$5,'Debt Service'!$E$19:$G$54,3),0)</f>
        <v>2018758.875</v>
      </c>
      <c r="AG41" s="60">
        <f>IFERROR(VLOOKUP(AG$5,'Debt Service'!$E$19:$G$54,3),0)</f>
        <v>2018758.875</v>
      </c>
      <c r="AH41" s="60">
        <f>IFERROR(VLOOKUP(AH$5,'Debt Service'!$E$19:$G$54,3),0)</f>
        <v>2018758.875</v>
      </c>
      <c r="AI41" s="60">
        <f>IFERROR(VLOOKUP(AI$5,'Debt Service'!$E$19:$G$54,3),0)</f>
        <v>2018758.875</v>
      </c>
      <c r="AJ41" s="60">
        <f>IFERROR(VLOOKUP(AJ$5,'Debt Service'!$E$19:$G$54,3),0)</f>
        <v>0</v>
      </c>
      <c r="AK41" s="60">
        <f>IFERROR(VLOOKUP(AK$5,'Debt Service'!$E$19:$G$54,3),0)</f>
        <v>0</v>
      </c>
      <c r="AL41" s="60">
        <f>IFERROR(VLOOKUP(AL$5,'Debt Service'!$E$19:$G$54,3),0)</f>
        <v>0</v>
      </c>
      <c r="AM41" s="60">
        <f>IFERROR(VLOOKUP(AM$5,'Debt Service'!$E$19:$G$54,3),0)</f>
        <v>0</v>
      </c>
      <c r="AN41" s="60">
        <f>IFERROR(VLOOKUP(AN$5,'Debt Service'!$E$19:$G$54,3),0)</f>
        <v>0</v>
      </c>
      <c r="AO41" s="60">
        <f>IFERROR(VLOOKUP(AO$5,'Debt Service'!$E$19:$G$54,3),0)</f>
        <v>0</v>
      </c>
      <c r="AP41" s="60">
        <f>IFERROR(VLOOKUP(AP$5,'Debt Service'!$E$19:$G$54,3),0)</f>
        <v>0</v>
      </c>
      <c r="AQ41" s="60">
        <f>IFERROR(VLOOKUP(AQ$5,'Debt Service'!$E$19:$G$54,3),0)</f>
        <v>0</v>
      </c>
      <c r="AR41" s="60">
        <f>IFERROR(VLOOKUP(AR$5,'Debt Service'!$E$19:$G$54,3),0)</f>
        <v>0</v>
      </c>
      <c r="AS41" s="60">
        <f>IFERROR(VLOOKUP(AS$5,'Debt Service'!$E$19:$G$54,3),0)</f>
        <v>0</v>
      </c>
      <c r="AT41" s="60">
        <f>IFERROR(VLOOKUP(AT$5,'Debt Service'!$E$19:$G$54,3),0)</f>
        <v>0</v>
      </c>
      <c r="AU41" s="60">
        <f>IFERROR(VLOOKUP(AU$5,'Debt Service'!$E$19:$G$54,3),0)</f>
        <v>0</v>
      </c>
      <c r="AV41" s="60">
        <f>IFERROR(VLOOKUP(AV$5,'Debt Service'!$E$19:$G$54,3),0)</f>
        <v>0</v>
      </c>
      <c r="AW41" s="60">
        <f>IFERROR(VLOOKUP(AW$5,'Debt Service'!$E$19:$G$54,3),0)</f>
        <v>0</v>
      </c>
      <c r="AX41" s="60">
        <f>IFERROR(VLOOKUP(AX$5,'Debt Service'!$E$19:$G$54,3),0)</f>
        <v>0</v>
      </c>
      <c r="AY41" s="60">
        <f>IFERROR(VLOOKUP(AY$5,'Debt Service'!$E$19:$G$54,3),0)</f>
        <v>0</v>
      </c>
      <c r="AZ41" s="60">
        <f>IFERROR(VLOOKUP(AZ$5,'Debt Service'!$E$19:$G$54,3),0)</f>
        <v>0</v>
      </c>
      <c r="BA41" s="60">
        <f>IFERROR(VLOOKUP(BA$5,'Debt Service'!$E$19:$G$54,3),0)</f>
        <v>0</v>
      </c>
      <c r="BB41" s="60">
        <f>IFERROR(VLOOKUP(BB$5,'Debt Service'!$E$19:$G$54,3),0)</f>
        <v>0</v>
      </c>
      <c r="BC41" s="60">
        <f>IFERROR(VLOOKUP(BC$5,'Debt Service'!$E$19:$G$54,3),0)</f>
        <v>0</v>
      </c>
      <c r="BD41" s="60">
        <f>IFERROR(VLOOKUP(BD$5,'Debt Service'!$E$19:$G$54,3),0)</f>
        <v>0</v>
      </c>
      <c r="BE41" s="60">
        <f>IFERROR(VLOOKUP(BE$5,'Debt Service'!$E$19:$G$54,3),0)</f>
        <v>0</v>
      </c>
      <c r="BF41" s="60">
        <f>IFERROR(VLOOKUP(BF$5,'Debt Service'!$E$19:$G$54,3),0)</f>
        <v>0</v>
      </c>
      <c r="BG41" s="60">
        <f>IFERROR(VLOOKUP(BG$5,'Debt Service'!$E$19:$G$54,3),0)</f>
        <v>0</v>
      </c>
      <c r="BH41" s="60">
        <f>IFERROR(VLOOKUP(BH$5,'Debt Service'!$E$19:$G$54,3),0)</f>
        <v>0</v>
      </c>
      <c r="BI41" s="60">
        <f>IFERROR(VLOOKUP(BI$5,'Debt Service'!$E$19:$G$54,3),0)</f>
        <v>0</v>
      </c>
      <c r="BJ41" s="60">
        <f>IFERROR(VLOOKUP(BJ$5,'Debt Service'!$E$19:$G$54,3),0)</f>
        <v>0</v>
      </c>
      <c r="BK41" s="60">
        <f>IFERROR(VLOOKUP(BK$5,'Debt Service'!$E$19:$G$54,3),0)</f>
        <v>0</v>
      </c>
      <c r="BL41" s="60">
        <f>IFERROR(VLOOKUP(BL$5,'Debt Service'!$E$19:$G$54,3),0)</f>
        <v>0</v>
      </c>
      <c r="BM41" s="60">
        <f>IFERROR(VLOOKUP(BM$5,'Debt Service'!$E$19:$G$54,3),0)</f>
        <v>0</v>
      </c>
      <c r="BN41" s="60">
        <f>IFERROR(VLOOKUP(BN$5,'Debt Service'!$E$19:$G$54,3),0)</f>
        <v>0</v>
      </c>
      <c r="BO41" s="60">
        <f>IFERROR(VLOOKUP(BO$5,'Debt Service'!$E$19:$G$54,3),0)</f>
        <v>0</v>
      </c>
      <c r="BP41" s="60">
        <f>IFERROR(VLOOKUP(BP$5,'Debt Service'!$E$19:$G$54,3),0)</f>
        <v>0</v>
      </c>
      <c r="BQ41" s="60">
        <f>IFERROR(VLOOKUP(BQ$5,'Debt Service'!$E$19:$G$54,3),0)</f>
        <v>0</v>
      </c>
      <c r="BR41" s="60">
        <f>IFERROR(VLOOKUP(BR$5,'Debt Service'!$E$19:$G$54,3),0)</f>
        <v>0</v>
      </c>
      <c r="BS41" s="60">
        <f>IFERROR(VLOOKUP(BS$5,'Debt Service'!$E$19:$G$54,3),0)</f>
        <v>0</v>
      </c>
      <c r="BT41" s="60">
        <f>IFERROR(VLOOKUP(BT$5,'Debt Service'!$E$19:$G$54,3),0)</f>
        <v>0</v>
      </c>
      <c r="BU41" s="60">
        <f>IFERROR(VLOOKUP(BU$5,'Debt Service'!$E$19:$G$54,3),0)</f>
        <v>0</v>
      </c>
      <c r="BV41" s="60">
        <f>IFERROR(VLOOKUP(BV$5,'Debt Service'!$E$19:$G$54,3),0)</f>
        <v>0</v>
      </c>
      <c r="BW41" s="60">
        <f>IFERROR(VLOOKUP(BW$5,'Debt Service'!$E$19:$G$54,3),0)</f>
        <v>0</v>
      </c>
      <c r="BX41" s="60">
        <f>IFERROR(VLOOKUP(BX$5,'Debt Service'!$E$19:$G$54,3),0)</f>
        <v>0</v>
      </c>
      <c r="BY41" s="60">
        <f>IFERROR(VLOOKUP(BY$5,'Debt Service'!$E$19:$G$54,3),0)</f>
        <v>0</v>
      </c>
      <c r="BZ41" s="60">
        <f>IFERROR(VLOOKUP(BZ$5,'Debt Service'!$E$19:$G$54,3),0)</f>
        <v>0</v>
      </c>
      <c r="CA41" s="60">
        <f>IFERROR(VLOOKUP(CA$5,'Debt Service'!$E$19:$G$54,3),0)</f>
        <v>0</v>
      </c>
      <c r="CB41" s="60">
        <f>IFERROR(VLOOKUP(CB$5,'Debt Service'!$E$19:$G$54,3),0)</f>
        <v>0</v>
      </c>
      <c r="CC41" s="60">
        <f>IFERROR(VLOOKUP(CC$5,'Debt Service'!$E$19:$G$54,3),0)</f>
        <v>0</v>
      </c>
      <c r="CD41" s="60">
        <f>IFERROR(VLOOKUP(CD$5,'Debt Service'!$E$19:$G$54,3),0)</f>
        <v>0</v>
      </c>
      <c r="CE41" s="60">
        <f>IFERROR(VLOOKUP(CE$5,'Debt Service'!$E$19:$G$54,3),0)</f>
        <v>0</v>
      </c>
      <c r="CF41" s="60">
        <f>IFERROR(VLOOKUP(CF$5,'Debt Service'!$E$19:$G$54,3),0)</f>
        <v>0</v>
      </c>
      <c r="CG41" s="60">
        <f>IFERROR(VLOOKUP(CG$5,'Debt Service'!$E$19:$G$54,3),0)</f>
        <v>0</v>
      </c>
      <c r="CH41" s="60">
        <f>IFERROR(VLOOKUP(CH$5,'Debt Service'!$E$19:$G$54,3),0)</f>
        <v>0</v>
      </c>
      <c r="CI41" s="60">
        <f>IFERROR(VLOOKUP(CI$5,'Debt Service'!$E$19:$G$54,3),0)</f>
        <v>0</v>
      </c>
      <c r="CJ41" s="60">
        <f>IFERROR(VLOOKUP(CJ$5,'Debt Service'!$E$19:$G$54,3),0)</f>
        <v>0</v>
      </c>
      <c r="CK41" s="60">
        <f>IFERROR(VLOOKUP(CK$5,'Debt Service'!$E$19:$G$54,3),0)</f>
        <v>0</v>
      </c>
      <c r="CL41" s="60">
        <f>IFERROR(VLOOKUP(CL$5,'Debt Service'!$E$19:$G$54,3),0)</f>
        <v>0</v>
      </c>
      <c r="CM41" s="60">
        <f>IFERROR(VLOOKUP(CM$5,'Debt Service'!$E$19:$G$54,3),0)</f>
        <v>0</v>
      </c>
      <c r="CN41" s="60">
        <f>IFERROR(VLOOKUP(CN$5,'Debt Service'!$E$19:$G$54,3),0)</f>
        <v>0</v>
      </c>
      <c r="CO41" s="60">
        <f>IFERROR(VLOOKUP(CO$5,'Debt Service'!$E$19:$G$54,3),0)</f>
        <v>0</v>
      </c>
      <c r="CP41" s="60">
        <f>IFERROR(VLOOKUP(CP$5,'Debt Service'!$E$19:$G$54,3),0)</f>
        <v>0</v>
      </c>
      <c r="CQ41" s="60">
        <f>IFERROR(VLOOKUP(CQ$5,'Debt Service'!$E$19:$G$54,3),0)</f>
        <v>0</v>
      </c>
      <c r="CR41" s="60">
        <f>IFERROR(VLOOKUP(CR$5,'Debt Service'!$E$19:$G$54,3),0)</f>
        <v>0</v>
      </c>
      <c r="CS41" s="60">
        <f>IFERROR(VLOOKUP(CS$5,'Debt Service'!$E$19:$G$54,3),0)</f>
        <v>0</v>
      </c>
      <c r="CT41" s="60">
        <f>IFERROR(VLOOKUP(CT$5,'Debt Service'!$E$19:$G$54,3),0)</f>
        <v>0</v>
      </c>
      <c r="CU41" s="60">
        <f>IFERROR(VLOOKUP(CU$5,'Debt Service'!$E$19:$G$54,3),0)</f>
        <v>0</v>
      </c>
      <c r="CV41" s="60">
        <f>IFERROR(VLOOKUP(CV$5,'Debt Service'!$E$19:$G$54,3),0)</f>
        <v>0</v>
      </c>
      <c r="CW41" s="60">
        <f>IFERROR(VLOOKUP(CW$5,'Debt Service'!$E$19:$G$54,3),0)</f>
        <v>0</v>
      </c>
      <c r="CX41" s="60">
        <f>IFERROR(VLOOKUP(CX$5,'Debt Service'!$E$19:$G$54,3),0)</f>
        <v>0</v>
      </c>
      <c r="CY41" s="60">
        <f>IFERROR(VLOOKUP(CY$5,'Debt Service'!$E$19:$G$54,3),0)</f>
        <v>0</v>
      </c>
      <c r="CZ41" s="60">
        <f>IFERROR(VLOOKUP(CZ$5,'Debt Service'!$E$19:$G$54,3),0)</f>
        <v>0</v>
      </c>
      <c r="DA41" s="60">
        <f>IFERROR(VLOOKUP(DA$5,'Debt Service'!$E$19:$G$54,3),0)</f>
        <v>0</v>
      </c>
      <c r="DB41" s="60">
        <f>IFERROR(VLOOKUP(DB$5,'Debt Service'!$E$19:$G$54,3),0)</f>
        <v>0</v>
      </c>
      <c r="DC41" s="60">
        <f>IFERROR(VLOOKUP(DC$5,'Debt Service'!$E$19:$G$54,3),0)</f>
        <v>0</v>
      </c>
      <c r="DD41" s="60">
        <f>IFERROR(VLOOKUP(DD$5,'Debt Service'!$E$19:$G$54,3),0)</f>
        <v>0</v>
      </c>
      <c r="DE41" s="60">
        <f>IFERROR(VLOOKUP(DE$5,'Debt Service'!$E$19:$G$54,3),0)</f>
        <v>0</v>
      </c>
      <c r="DF41" s="60">
        <f>IFERROR(VLOOKUP(DF$5,'Debt Service'!$E$19:$G$54,3),0)</f>
        <v>0</v>
      </c>
      <c r="DG41" s="60">
        <f>IFERROR(VLOOKUP(DG$5,'Debt Service'!$E$19:$G$54,3),0)</f>
        <v>0</v>
      </c>
      <c r="DH41" s="60">
        <f>IFERROR(VLOOKUP(DH$5,'Debt Service'!$E$19:$G$54,3),0)</f>
        <v>0</v>
      </c>
      <c r="DI41" s="60">
        <f>IFERROR(VLOOKUP(DI$5,'Debt Service'!$E$19:$G$54,3),0)</f>
        <v>0</v>
      </c>
      <c r="DJ41" s="60">
        <f>IFERROR(VLOOKUP(DJ$5,'Debt Service'!$E$19:$G$54,3),0)</f>
        <v>0</v>
      </c>
      <c r="DK41" s="60">
        <f>IFERROR(VLOOKUP(DK$5,'Debt Service'!$E$19:$G$54,3),0)</f>
        <v>0</v>
      </c>
      <c r="DL41" s="60">
        <f>IFERROR(VLOOKUP(DL$5,'Debt Service'!$E$19:$G$54,3),0)</f>
        <v>0</v>
      </c>
      <c r="DM41" s="60">
        <f>IFERROR(VLOOKUP(DM$5,'Debt Service'!$E$19:$G$54,3),0)</f>
        <v>0</v>
      </c>
      <c r="DN41" s="60">
        <f>IFERROR(VLOOKUP(DN$5,'Debt Service'!$E$19:$G$54,3),0)</f>
        <v>0</v>
      </c>
      <c r="DO41" s="60">
        <f>IFERROR(VLOOKUP(DO$5,'Debt Service'!$E$19:$G$54,3),0)</f>
        <v>0</v>
      </c>
      <c r="DP41" s="60">
        <f>IFERROR(VLOOKUP(DP$5,'Debt Service'!$E$19:$G$54,3),0)</f>
        <v>0</v>
      </c>
      <c r="DQ41" s="60">
        <f>IFERROR(VLOOKUP(DQ$5,'Debt Service'!$E$19:$G$54,3),0)</f>
        <v>0</v>
      </c>
      <c r="DR41" s="60">
        <f>IFERROR(VLOOKUP(DR$5,'Debt Service'!$E$19:$G$54,3),0)</f>
        <v>0</v>
      </c>
      <c r="DS41" s="60">
        <f>IFERROR(VLOOKUP(DS$5,'Debt Service'!$E$19:$G$54,3),0)</f>
        <v>0</v>
      </c>
      <c r="DT41" s="60">
        <f>IFERROR(VLOOKUP(DT$5,'Debt Service'!$E$19:$G$54,3),0)</f>
        <v>0</v>
      </c>
      <c r="DU41" s="60">
        <f>IFERROR(VLOOKUP(DU$5,'Debt Service'!$E$19:$G$54,3),0)</f>
        <v>0</v>
      </c>
      <c r="DV41" s="60">
        <f>IFERROR(VLOOKUP(DV$5,'Debt Service'!$E$19:$G$54,3),0)</f>
        <v>0</v>
      </c>
      <c r="DW41" s="60">
        <f>IFERROR(VLOOKUP(DW$5,'Debt Service'!$E$19:$G$54,3),0)</f>
        <v>0</v>
      </c>
      <c r="DX41" s="60">
        <f>IFERROR(VLOOKUP(DX$5,'Debt Service'!$E$19:$G$54,3),0)</f>
        <v>0</v>
      </c>
      <c r="DY41" s="60">
        <f>IFERROR(VLOOKUP(DY$5,'Debt Service'!$E$19:$G$54,3),0)</f>
        <v>0</v>
      </c>
      <c r="DZ41" s="60">
        <f>IFERROR(VLOOKUP(DZ$5,'Debt Service'!$E$19:$G$54,3),0)</f>
        <v>0</v>
      </c>
      <c r="EA41" s="60">
        <f>IFERROR(VLOOKUP(EA$5,'Debt Service'!$E$19:$G$54,3),0)</f>
        <v>0</v>
      </c>
      <c r="EB41" s="60" t="s">
        <v>2</v>
      </c>
    </row>
    <row r="42" spans="1:132" x14ac:dyDescent="0.3">
      <c r="B42" s="51" t="s">
        <v>27</v>
      </c>
      <c r="C42" s="51" t="s">
        <v>28</v>
      </c>
      <c r="L42" s="60">
        <f>IFERROR(VLOOKUP(L$5,'Debt Service'!$J$19:$L$54,3),0)</f>
        <v>2272910.895779137</v>
      </c>
      <c r="M42" s="60">
        <f>IFERROR(VLOOKUP(M$5,'Debt Service'!$J$19:$L$54,3),0)</f>
        <v>2272910.895779137</v>
      </c>
      <c r="N42" s="60">
        <f>IFERROR(VLOOKUP(N$5,'Debt Service'!$J$19:$L$54,3),0)</f>
        <v>2272910.895779137</v>
      </c>
      <c r="O42" s="60">
        <f>IFERROR(VLOOKUP(O$5,'Debt Service'!$J$19:$L$54,3),0)</f>
        <v>2272910.895779137</v>
      </c>
      <c r="P42" s="60">
        <f>IFERROR(VLOOKUP(P$5,'Debt Service'!$J$19:$L$54,3),0)</f>
        <v>2272910.895779137</v>
      </c>
      <c r="Q42" s="60">
        <f>IFERROR(VLOOKUP(Q$5,'Debt Service'!$J$19:$L$54,3),0)</f>
        <v>2272910.895779137</v>
      </c>
      <c r="R42" s="60">
        <f>IFERROR(VLOOKUP(R$5,'Debt Service'!$J$19:$L$54,3),0)</f>
        <v>2272910.895779137</v>
      </c>
      <c r="S42" s="60">
        <f>IFERROR(VLOOKUP(S$5,'Debt Service'!$J$19:$L$54,3),0)</f>
        <v>2272910.895779137</v>
      </c>
      <c r="T42" s="60">
        <f>IFERROR(VLOOKUP(T$5,'Debt Service'!$J$19:$L$54,3),0)</f>
        <v>2272910.895779137</v>
      </c>
      <c r="U42" s="60">
        <f>IFERROR(VLOOKUP(U$5,'Debt Service'!$J$19:$L$54,3),0)</f>
        <v>2272910.895779137</v>
      </c>
      <c r="V42" s="60">
        <f>IFERROR(VLOOKUP(V$5,'Debt Service'!$J$19:$L$54,3),0)</f>
        <v>2272910.895779137</v>
      </c>
      <c r="W42" s="60">
        <f>IFERROR(VLOOKUP(W$5,'Debt Service'!$J$19:$L$54,3),0)</f>
        <v>2272910.895779137</v>
      </c>
      <c r="X42" s="60">
        <f>IFERROR(VLOOKUP(X$5,'Debt Service'!$J$19:$L$54,3),0)</f>
        <v>2272910.895779137</v>
      </c>
      <c r="Y42" s="60">
        <f>IFERROR(VLOOKUP(Y$5,'Debt Service'!$J$19:$L$54,3),0)</f>
        <v>2272910.895779137</v>
      </c>
      <c r="Z42" s="60">
        <f>IFERROR(VLOOKUP(Z$5,'Debt Service'!$J$19:$L$54,3),0)</f>
        <v>2272910.895779137</v>
      </c>
      <c r="AA42" s="60">
        <f>IFERROR(VLOOKUP(AA$5,'Debt Service'!$J$19:$L$54,3),0)</f>
        <v>2272910.895779137</v>
      </c>
      <c r="AB42" s="60">
        <f>IFERROR(VLOOKUP(AB$5,'Debt Service'!$J$19:$L$54,3),0)</f>
        <v>2272910.895779137</v>
      </c>
      <c r="AC42" s="60">
        <f>IFERROR(VLOOKUP(AC$5,'Debt Service'!$J$19:$L$54,3),0)</f>
        <v>2272910.895779137</v>
      </c>
      <c r="AD42" s="60">
        <f>IFERROR(VLOOKUP(AD$5,'Debt Service'!$J$19:$L$54,3),0)</f>
        <v>2272910.895779137</v>
      </c>
      <c r="AE42" s="60">
        <f>IFERROR(VLOOKUP(AE$5,'Debt Service'!$J$19:$L$54,3),0)</f>
        <v>2272910.895779137</v>
      </c>
      <c r="AF42" s="60">
        <f>IFERROR(VLOOKUP(AF$5,'Debt Service'!$J$19:$L$54,3),0)</f>
        <v>2272910.895779137</v>
      </c>
      <c r="AG42" s="60">
        <f>IFERROR(VLOOKUP(AG$5,'Debt Service'!$J$19:$L$54,3),0)</f>
        <v>2272910.895779137</v>
      </c>
      <c r="AH42" s="60">
        <f>IFERROR(VLOOKUP(AH$5,'Debt Service'!$J$19:$L$54,3),0)</f>
        <v>2272910.895779137</v>
      </c>
      <c r="AI42" s="60">
        <f>IFERROR(VLOOKUP(AI$5,'Debt Service'!$J$19:$L$54,3),0)</f>
        <v>2272910.895779137</v>
      </c>
      <c r="AJ42" s="60">
        <f>IFERROR(VLOOKUP(AJ$5,'Debt Service'!$J$19:$L$54,3),0)</f>
        <v>0</v>
      </c>
      <c r="AK42" s="60">
        <f>IFERROR(VLOOKUP(AK$5,'Debt Service'!$J$19:$L$54,3),0)</f>
        <v>0</v>
      </c>
      <c r="AL42" s="60">
        <f>IFERROR(VLOOKUP(AL$5,'Debt Service'!$J$19:$L$54,3),0)</f>
        <v>0</v>
      </c>
      <c r="AM42" s="60">
        <f>IFERROR(VLOOKUP(AM$5,'Debt Service'!$J$19:$L$54,3),0)</f>
        <v>0</v>
      </c>
      <c r="AN42" s="60">
        <f>IFERROR(VLOOKUP(AN$5,'Debt Service'!$J$19:$L$54,3),0)</f>
        <v>0</v>
      </c>
      <c r="AO42" s="60">
        <f>IFERROR(VLOOKUP(AO$5,'Debt Service'!$J$19:$L$54,3),0)</f>
        <v>0</v>
      </c>
      <c r="AP42" s="60">
        <f>IFERROR(VLOOKUP(AP$5,'Debt Service'!$J$19:$L$54,3),0)</f>
        <v>0</v>
      </c>
      <c r="AQ42" s="60">
        <f>IFERROR(VLOOKUP(AQ$5,'Debt Service'!$J$19:$L$54,3),0)</f>
        <v>0</v>
      </c>
      <c r="AR42" s="60">
        <f>IFERROR(VLOOKUP(AR$5,'Debt Service'!$J$19:$L$54,3),0)</f>
        <v>0</v>
      </c>
      <c r="AS42" s="60">
        <f>IFERROR(VLOOKUP(AS$5,'Debt Service'!$J$19:$L$54,3),0)</f>
        <v>0</v>
      </c>
      <c r="AT42" s="60">
        <f>IFERROR(VLOOKUP(AT$5,'Debt Service'!$J$19:$L$54,3),0)</f>
        <v>0</v>
      </c>
      <c r="AU42" s="60">
        <f>IFERROR(VLOOKUP(AU$5,'Debt Service'!$J$19:$L$54,3),0)</f>
        <v>0</v>
      </c>
      <c r="AV42" s="60">
        <f>IFERROR(VLOOKUP(AV$5,'Debt Service'!$J$19:$L$54,3),0)</f>
        <v>0</v>
      </c>
      <c r="AW42" s="60">
        <f>IFERROR(VLOOKUP(AW$5,'Debt Service'!$J$19:$L$54,3),0)</f>
        <v>0</v>
      </c>
      <c r="AX42" s="60">
        <f>IFERROR(VLOOKUP(AX$5,'Debt Service'!$J$19:$L$54,3),0)</f>
        <v>0</v>
      </c>
      <c r="AY42" s="60">
        <f>IFERROR(VLOOKUP(AY$5,'Debt Service'!$J$19:$L$54,3),0)</f>
        <v>0</v>
      </c>
      <c r="AZ42" s="60">
        <f>IFERROR(VLOOKUP(AZ$5,'Debt Service'!$J$19:$L$54,3),0)</f>
        <v>0</v>
      </c>
      <c r="BA42" s="60">
        <f>IFERROR(VLOOKUP(BA$5,'Debt Service'!$J$19:$L$54,3),0)</f>
        <v>0</v>
      </c>
      <c r="BB42" s="60">
        <f>IFERROR(VLOOKUP(BB$5,'Debt Service'!$J$19:$L$54,3),0)</f>
        <v>0</v>
      </c>
      <c r="BC42" s="60">
        <f>IFERROR(VLOOKUP(BC$5,'Debt Service'!$J$19:$L$54,3),0)</f>
        <v>0</v>
      </c>
      <c r="BD42" s="60">
        <f>IFERROR(VLOOKUP(BD$5,'Debt Service'!$J$19:$L$54,3),0)</f>
        <v>0</v>
      </c>
      <c r="BE42" s="60">
        <f>IFERROR(VLOOKUP(BE$5,'Debt Service'!$J$19:$L$54,3),0)</f>
        <v>0</v>
      </c>
      <c r="BF42" s="60">
        <f>IFERROR(VLOOKUP(BF$5,'Debt Service'!$J$19:$L$54,3),0)</f>
        <v>0</v>
      </c>
      <c r="BG42" s="60">
        <f>IFERROR(VLOOKUP(BG$5,'Debt Service'!$J$19:$L$54,3),0)</f>
        <v>0</v>
      </c>
      <c r="BH42" s="60">
        <f>IFERROR(VLOOKUP(BH$5,'Debt Service'!$J$19:$L$54,3),0)</f>
        <v>0</v>
      </c>
      <c r="BI42" s="60">
        <f>IFERROR(VLOOKUP(BI$5,'Debt Service'!$J$19:$L$54,3),0)</f>
        <v>0</v>
      </c>
      <c r="BJ42" s="60">
        <f>IFERROR(VLOOKUP(BJ$5,'Debt Service'!$J$19:$L$54,3),0)</f>
        <v>0</v>
      </c>
      <c r="BK42" s="60">
        <f>IFERROR(VLOOKUP(BK$5,'Debt Service'!$J$19:$L$54,3),0)</f>
        <v>0</v>
      </c>
      <c r="BL42" s="60">
        <f>IFERROR(VLOOKUP(BL$5,'Debt Service'!$J$19:$L$54,3),0)</f>
        <v>0</v>
      </c>
      <c r="BM42" s="60">
        <f>IFERROR(VLOOKUP(BM$5,'Debt Service'!$J$19:$L$54,3),0)</f>
        <v>0</v>
      </c>
      <c r="BN42" s="60">
        <f>IFERROR(VLOOKUP(BN$5,'Debt Service'!$J$19:$L$54,3),0)</f>
        <v>0</v>
      </c>
      <c r="BO42" s="60">
        <f>IFERROR(VLOOKUP(BO$5,'Debt Service'!$J$19:$L$54,3),0)</f>
        <v>0</v>
      </c>
      <c r="BP42" s="60">
        <f>IFERROR(VLOOKUP(BP$5,'Debt Service'!$J$19:$L$54,3),0)</f>
        <v>0</v>
      </c>
      <c r="BQ42" s="60">
        <f>IFERROR(VLOOKUP(BQ$5,'Debt Service'!$J$19:$L$54,3),0)</f>
        <v>0</v>
      </c>
      <c r="BR42" s="60">
        <f>IFERROR(VLOOKUP(BR$5,'Debt Service'!$J$19:$L$54,3),0)</f>
        <v>0</v>
      </c>
      <c r="BS42" s="60">
        <f>IFERROR(VLOOKUP(BS$5,'Debt Service'!$J$19:$L$54,3),0)</f>
        <v>0</v>
      </c>
      <c r="BT42" s="60">
        <f>IFERROR(VLOOKUP(BT$5,'Debt Service'!$J$19:$L$54,3),0)</f>
        <v>0</v>
      </c>
      <c r="BU42" s="60">
        <f>IFERROR(VLOOKUP(BU$5,'Debt Service'!$J$19:$L$54,3),0)</f>
        <v>0</v>
      </c>
      <c r="BV42" s="60">
        <f>IFERROR(VLOOKUP(BV$5,'Debt Service'!$J$19:$L$54,3),0)</f>
        <v>0</v>
      </c>
      <c r="BW42" s="60">
        <f>IFERROR(VLOOKUP(BW$5,'Debt Service'!$J$19:$L$54,3),0)</f>
        <v>0</v>
      </c>
      <c r="BX42" s="60">
        <f>IFERROR(VLOOKUP(BX$5,'Debt Service'!$J$19:$L$54,3),0)</f>
        <v>0</v>
      </c>
      <c r="BY42" s="60">
        <f>IFERROR(VLOOKUP(BY$5,'Debt Service'!$J$19:$L$54,3),0)</f>
        <v>0</v>
      </c>
      <c r="BZ42" s="60">
        <f>IFERROR(VLOOKUP(BZ$5,'Debt Service'!$J$19:$L$54,3),0)</f>
        <v>0</v>
      </c>
      <c r="CA42" s="60">
        <f>IFERROR(VLOOKUP(CA$5,'Debt Service'!$J$19:$L$54,3),0)</f>
        <v>0</v>
      </c>
      <c r="CB42" s="60">
        <f>IFERROR(VLOOKUP(CB$5,'Debt Service'!$J$19:$L$54,3),0)</f>
        <v>0</v>
      </c>
      <c r="CC42" s="60">
        <f>IFERROR(VLOOKUP(CC$5,'Debt Service'!$J$19:$L$54,3),0)</f>
        <v>0</v>
      </c>
      <c r="CD42" s="60">
        <f>IFERROR(VLOOKUP(CD$5,'Debt Service'!$J$19:$L$54,3),0)</f>
        <v>0</v>
      </c>
      <c r="CE42" s="60">
        <f>IFERROR(VLOOKUP(CE$5,'Debt Service'!$J$19:$L$54,3),0)</f>
        <v>0</v>
      </c>
      <c r="CF42" s="60">
        <f>IFERROR(VLOOKUP(CF$5,'Debt Service'!$J$19:$L$54,3),0)</f>
        <v>0</v>
      </c>
      <c r="CG42" s="60">
        <f>IFERROR(VLOOKUP(CG$5,'Debt Service'!$J$19:$L$54,3),0)</f>
        <v>0</v>
      </c>
      <c r="CH42" s="60">
        <f>IFERROR(VLOOKUP(CH$5,'Debt Service'!$J$19:$L$54,3),0)</f>
        <v>0</v>
      </c>
      <c r="CI42" s="60">
        <f>IFERROR(VLOOKUP(CI$5,'Debt Service'!$J$19:$L$54,3),0)</f>
        <v>0</v>
      </c>
      <c r="CJ42" s="60">
        <f>IFERROR(VLOOKUP(CJ$5,'Debt Service'!$J$19:$L$54,3),0)</f>
        <v>0</v>
      </c>
      <c r="CK42" s="60">
        <f>IFERROR(VLOOKUP(CK$5,'Debt Service'!$J$19:$L$54,3),0)</f>
        <v>0</v>
      </c>
      <c r="CL42" s="60">
        <f>IFERROR(VLOOKUP(CL$5,'Debt Service'!$J$19:$L$54,3),0)</f>
        <v>0</v>
      </c>
      <c r="CM42" s="60">
        <f>IFERROR(VLOOKUP(CM$5,'Debt Service'!$J$19:$L$54,3),0)</f>
        <v>0</v>
      </c>
      <c r="CN42" s="60">
        <f>IFERROR(VLOOKUP(CN$5,'Debt Service'!$J$19:$L$54,3),0)</f>
        <v>0</v>
      </c>
      <c r="CO42" s="60">
        <f>IFERROR(VLOOKUP(CO$5,'Debt Service'!$J$19:$L$54,3),0)</f>
        <v>0</v>
      </c>
      <c r="CP42" s="60">
        <f>IFERROR(VLOOKUP(CP$5,'Debt Service'!$J$19:$L$54,3),0)</f>
        <v>0</v>
      </c>
      <c r="CQ42" s="60">
        <f>IFERROR(VLOOKUP(CQ$5,'Debt Service'!$J$19:$L$54,3),0)</f>
        <v>0</v>
      </c>
      <c r="CR42" s="60">
        <f>IFERROR(VLOOKUP(CR$5,'Debt Service'!$J$19:$L$54,3),0)</f>
        <v>0</v>
      </c>
      <c r="CS42" s="60">
        <f>IFERROR(VLOOKUP(CS$5,'Debt Service'!$J$19:$L$54,3),0)</f>
        <v>0</v>
      </c>
      <c r="CT42" s="60">
        <f>IFERROR(VLOOKUP(CT$5,'Debt Service'!$J$19:$L$54,3),0)</f>
        <v>0</v>
      </c>
      <c r="CU42" s="60">
        <f>IFERROR(VLOOKUP(CU$5,'Debt Service'!$J$19:$L$54,3),0)</f>
        <v>0</v>
      </c>
      <c r="CV42" s="60">
        <f>IFERROR(VLOOKUP(CV$5,'Debt Service'!$J$19:$L$54,3),0)</f>
        <v>0</v>
      </c>
      <c r="CW42" s="60">
        <f>IFERROR(VLOOKUP(CW$5,'Debt Service'!$J$19:$L$54,3),0)</f>
        <v>0</v>
      </c>
      <c r="CX42" s="60">
        <f>IFERROR(VLOOKUP(CX$5,'Debt Service'!$J$19:$L$54,3),0)</f>
        <v>0</v>
      </c>
      <c r="CY42" s="60">
        <f>IFERROR(VLOOKUP(CY$5,'Debt Service'!$J$19:$L$54,3),0)</f>
        <v>0</v>
      </c>
      <c r="CZ42" s="60">
        <f>IFERROR(VLOOKUP(CZ$5,'Debt Service'!$J$19:$L$54,3),0)</f>
        <v>0</v>
      </c>
      <c r="DA42" s="60">
        <f>IFERROR(VLOOKUP(DA$5,'Debt Service'!$J$19:$L$54,3),0)</f>
        <v>0</v>
      </c>
      <c r="DB42" s="60">
        <f>IFERROR(VLOOKUP(DB$5,'Debt Service'!$J$19:$L$54,3),0)</f>
        <v>0</v>
      </c>
      <c r="DC42" s="60">
        <f>IFERROR(VLOOKUP(DC$5,'Debt Service'!$J$19:$L$54,3),0)</f>
        <v>0</v>
      </c>
      <c r="DD42" s="60">
        <f>IFERROR(VLOOKUP(DD$5,'Debt Service'!$J$19:$L$54,3),0)</f>
        <v>0</v>
      </c>
      <c r="DE42" s="60">
        <f>IFERROR(VLOOKUP(DE$5,'Debt Service'!$J$19:$L$54,3),0)</f>
        <v>0</v>
      </c>
      <c r="DF42" s="60">
        <f>IFERROR(VLOOKUP(DF$5,'Debt Service'!$J$19:$L$54,3),0)</f>
        <v>0</v>
      </c>
      <c r="DG42" s="60">
        <f>IFERROR(VLOOKUP(DG$5,'Debt Service'!$J$19:$L$54,3),0)</f>
        <v>0</v>
      </c>
      <c r="DH42" s="60">
        <f>IFERROR(VLOOKUP(DH$5,'Debt Service'!$J$19:$L$54,3),0)</f>
        <v>0</v>
      </c>
      <c r="DI42" s="60">
        <f>IFERROR(VLOOKUP(DI$5,'Debt Service'!$J$19:$L$54,3),0)</f>
        <v>0</v>
      </c>
      <c r="DJ42" s="60">
        <f>IFERROR(VLOOKUP(DJ$5,'Debt Service'!$J$19:$L$54,3),0)</f>
        <v>0</v>
      </c>
      <c r="DK42" s="60">
        <f>IFERROR(VLOOKUP(DK$5,'Debt Service'!$J$19:$L$54,3),0)</f>
        <v>0</v>
      </c>
      <c r="DL42" s="60">
        <f>IFERROR(VLOOKUP(DL$5,'Debt Service'!$J$19:$L$54,3),0)</f>
        <v>0</v>
      </c>
      <c r="DM42" s="60">
        <f>IFERROR(VLOOKUP(DM$5,'Debt Service'!$J$19:$L$54,3),0)</f>
        <v>0</v>
      </c>
      <c r="DN42" s="60">
        <f>IFERROR(VLOOKUP(DN$5,'Debt Service'!$J$19:$L$54,3),0)</f>
        <v>0</v>
      </c>
      <c r="DO42" s="60">
        <f>IFERROR(VLOOKUP(DO$5,'Debt Service'!$J$19:$L$54,3),0)</f>
        <v>0</v>
      </c>
      <c r="DP42" s="60">
        <f>IFERROR(VLOOKUP(DP$5,'Debt Service'!$J$19:$L$54,3),0)</f>
        <v>0</v>
      </c>
      <c r="DQ42" s="60">
        <f>IFERROR(VLOOKUP(DQ$5,'Debt Service'!$J$19:$L$54,3),0)</f>
        <v>0</v>
      </c>
      <c r="DR42" s="60">
        <f>IFERROR(VLOOKUP(DR$5,'Debt Service'!$J$19:$L$54,3),0)</f>
        <v>0</v>
      </c>
      <c r="DS42" s="60">
        <f>IFERROR(VLOOKUP(DS$5,'Debt Service'!$J$19:$L$54,3),0)</f>
        <v>0</v>
      </c>
      <c r="DT42" s="60">
        <f>IFERROR(VLOOKUP(DT$5,'Debt Service'!$J$19:$L$54,3),0)</f>
        <v>0</v>
      </c>
      <c r="DU42" s="60">
        <f>IFERROR(VLOOKUP(DU$5,'Debt Service'!$J$19:$L$54,3),0)</f>
        <v>0</v>
      </c>
      <c r="DV42" s="60">
        <f>IFERROR(VLOOKUP(DV$5,'Debt Service'!$J$19:$L$54,3),0)</f>
        <v>0</v>
      </c>
      <c r="DW42" s="60">
        <f>IFERROR(VLOOKUP(DW$5,'Debt Service'!$J$19:$L$54,3),0)</f>
        <v>0</v>
      </c>
      <c r="DX42" s="60">
        <f>IFERROR(VLOOKUP(DX$5,'Debt Service'!$J$19:$L$54,3),0)</f>
        <v>0</v>
      </c>
      <c r="DY42" s="60">
        <f>IFERROR(VLOOKUP(DY$5,'Debt Service'!$J$19:$L$54,3),0)</f>
        <v>0</v>
      </c>
      <c r="DZ42" s="60">
        <f>IFERROR(VLOOKUP(DZ$5,'Debt Service'!$J$19:$L$54,3),0)</f>
        <v>0</v>
      </c>
      <c r="EA42" s="60">
        <f>IFERROR(VLOOKUP(EA$5,'Debt Service'!$J$19:$L$54,3),0)</f>
        <v>0</v>
      </c>
      <c r="EB42" s="60" t="s">
        <v>2</v>
      </c>
    </row>
    <row r="43" spans="1:132" x14ac:dyDescent="0.3">
      <c r="B43" s="51" t="s">
        <v>25</v>
      </c>
      <c r="C43" s="51" t="s">
        <v>29</v>
      </c>
      <c r="L43" s="60">
        <f>IFERROR(VLOOKUP(L$5,'Debt Service'!$N$19:$V$318,3),0)</f>
        <v>0</v>
      </c>
      <c r="M43" s="60">
        <f>IFERROR(VLOOKUP(M$5,'Debt Service'!$N$19:$V$318,3),0)</f>
        <v>0</v>
      </c>
      <c r="N43" s="60">
        <f>IFERROR(VLOOKUP(N$5,'Debt Service'!$N$19:$V$318,3),0)</f>
        <v>0</v>
      </c>
      <c r="O43" s="60">
        <f>IFERROR(VLOOKUP(O$5,'Debt Service'!$N$19:$V$318,3),0)</f>
        <v>0</v>
      </c>
      <c r="P43" s="60">
        <f>IFERROR(VLOOKUP(P$5,'Debt Service'!$N$19:$V$318,3),0)</f>
        <v>0</v>
      </c>
      <c r="Q43" s="60">
        <f>IFERROR(VLOOKUP(Q$5,'Debt Service'!$N$19:$V$318,3),0)</f>
        <v>0</v>
      </c>
      <c r="R43" s="60">
        <f>IFERROR(VLOOKUP(R$5,'Debt Service'!$N$19:$V$318,3),0)</f>
        <v>0</v>
      </c>
      <c r="S43" s="60">
        <f>IFERROR(VLOOKUP(S$5,'Debt Service'!$N$19:$V$318,3),0)</f>
        <v>0</v>
      </c>
      <c r="T43" s="60">
        <f>IFERROR(VLOOKUP(T$5,'Debt Service'!$N$19:$V$318,3),0)</f>
        <v>0</v>
      </c>
      <c r="U43" s="60">
        <f>IFERROR(VLOOKUP(U$5,'Debt Service'!$N$19:$V$318,3),0)</f>
        <v>0</v>
      </c>
      <c r="V43" s="60">
        <f>IFERROR(VLOOKUP(V$5,'Debt Service'!$N$19:$V$318,3),0)</f>
        <v>0</v>
      </c>
      <c r="W43" s="60">
        <f>IFERROR(VLOOKUP(W$5,'Debt Service'!$N$19:$V$318,3),0)</f>
        <v>0</v>
      </c>
      <c r="X43" s="60">
        <f>IFERROR(VLOOKUP(X$5,'Debt Service'!$N$19:$V$318,3),0)</f>
        <v>0</v>
      </c>
      <c r="Y43" s="60">
        <f>IFERROR(VLOOKUP(Y$5,'Debt Service'!$N$19:$V$318,3),0)</f>
        <v>0</v>
      </c>
      <c r="Z43" s="60">
        <f>IFERROR(VLOOKUP(Z$5,'Debt Service'!$N$19:$V$318,3),0)</f>
        <v>0</v>
      </c>
      <c r="AA43" s="60">
        <f>IFERROR(VLOOKUP(AA$5,'Debt Service'!$N$19:$V$318,3),0)</f>
        <v>0</v>
      </c>
      <c r="AB43" s="60">
        <f>IFERROR(VLOOKUP(AB$5,'Debt Service'!$N$19:$V$318,3),0)</f>
        <v>0</v>
      </c>
      <c r="AC43" s="60">
        <f>IFERROR(VLOOKUP(AC$5,'Debt Service'!$N$19:$V$318,3),0)</f>
        <v>0</v>
      </c>
      <c r="AD43" s="60">
        <f>IFERROR(VLOOKUP(AD$5,'Debt Service'!$N$19:$V$318,3),0)</f>
        <v>0</v>
      </c>
      <c r="AE43" s="60">
        <f>IFERROR(VLOOKUP(AE$5,'Debt Service'!$N$19:$V$318,3),0)</f>
        <v>0</v>
      </c>
      <c r="AF43" s="60">
        <f>IFERROR(VLOOKUP(AF$5,'Debt Service'!$N$19:$V$318,3),0)</f>
        <v>0</v>
      </c>
      <c r="AG43" s="60">
        <f>IFERROR(VLOOKUP(AG$5,'Debt Service'!$N$19:$V$318,3),0)</f>
        <v>0</v>
      </c>
      <c r="AH43" s="60">
        <f>IFERROR(VLOOKUP(AH$5,'Debt Service'!$N$19:$V$318,3),0)</f>
        <v>0</v>
      </c>
      <c r="AI43" s="60">
        <f>IFERROR(VLOOKUP(AI$5,'Debt Service'!$N$19:$V$318,3),0)</f>
        <v>1</v>
      </c>
      <c r="AJ43" s="60">
        <f>IFERROR(VLOOKUP(AJ$5,'Debt Service'!$N$19:$V$318,3),0)</f>
        <v>2</v>
      </c>
      <c r="AK43" s="60">
        <f>IFERROR(VLOOKUP(AK$5,'Debt Service'!$N$19:$V$318,3),0)</f>
        <v>3</v>
      </c>
      <c r="AL43" s="60">
        <f>IFERROR(VLOOKUP(AL$5,'Debt Service'!$N$19:$V$318,3),0)</f>
        <v>4</v>
      </c>
      <c r="AM43" s="60">
        <f>IFERROR(VLOOKUP(AM$5,'Debt Service'!$N$19:$V$318,3),0)</f>
        <v>5</v>
      </c>
      <c r="AN43" s="60">
        <f>IFERROR(VLOOKUP(AN$5,'Debt Service'!$N$19:$V$318,3),0)</f>
        <v>6</v>
      </c>
      <c r="AO43" s="60">
        <f>IFERROR(VLOOKUP(AO$5,'Debt Service'!$N$19:$V$318,3),0)</f>
        <v>7</v>
      </c>
      <c r="AP43" s="60">
        <f>IFERROR(VLOOKUP(AP$5,'Debt Service'!$N$19:$V$318,3),0)</f>
        <v>8</v>
      </c>
      <c r="AQ43" s="60">
        <f>IFERROR(VLOOKUP(AQ$5,'Debt Service'!$N$19:$V$318,3),0)</f>
        <v>9</v>
      </c>
      <c r="AR43" s="60">
        <f>IFERROR(VLOOKUP(AR$5,'Debt Service'!$N$19:$V$318,3),0)</f>
        <v>10</v>
      </c>
      <c r="AS43" s="60">
        <f>IFERROR(VLOOKUP(AS$5,'Debt Service'!$N$19:$V$318,3),0)</f>
        <v>11</v>
      </c>
      <c r="AT43" s="60">
        <f>IFERROR(VLOOKUP(AT$5,'Debt Service'!$N$19:$V$318,3),0)</f>
        <v>12</v>
      </c>
      <c r="AU43" s="60">
        <f>IFERROR(VLOOKUP(AU$5,'Debt Service'!$N$19:$V$318,3),0)</f>
        <v>13</v>
      </c>
      <c r="AV43" s="60">
        <f>IFERROR(VLOOKUP(AV$5,'Debt Service'!$N$19:$V$318,3),0)</f>
        <v>14</v>
      </c>
      <c r="AW43" s="60">
        <f>IFERROR(VLOOKUP(AW$5,'Debt Service'!$N$19:$V$318,3),0)</f>
        <v>15</v>
      </c>
      <c r="AX43" s="60">
        <f>IFERROR(VLOOKUP(AX$5,'Debt Service'!$N$19:$V$318,3),0)</f>
        <v>16</v>
      </c>
      <c r="AY43" s="60">
        <f>IFERROR(VLOOKUP(AY$5,'Debt Service'!$N$19:$V$318,3),0)</f>
        <v>17</v>
      </c>
      <c r="AZ43" s="60">
        <f>IFERROR(VLOOKUP(AZ$5,'Debt Service'!$N$19:$V$318,3),0)</f>
        <v>18</v>
      </c>
      <c r="BA43" s="60">
        <f>IFERROR(VLOOKUP(BA$5,'Debt Service'!$N$19:$V$318,3),0)</f>
        <v>19</v>
      </c>
      <c r="BB43" s="60">
        <f>IFERROR(VLOOKUP(BB$5,'Debt Service'!$N$19:$V$318,3),0)</f>
        <v>20</v>
      </c>
      <c r="BC43" s="60">
        <f>IFERROR(VLOOKUP(BC$5,'Debt Service'!$N$19:$V$318,3),0)</f>
        <v>21</v>
      </c>
      <c r="BD43" s="60">
        <f>IFERROR(VLOOKUP(BD$5,'Debt Service'!$N$19:$V$318,3),0)</f>
        <v>22</v>
      </c>
      <c r="BE43" s="60">
        <f>IFERROR(VLOOKUP(BE$5,'Debt Service'!$N$19:$V$318,3),0)</f>
        <v>23</v>
      </c>
      <c r="BF43" s="60">
        <f>IFERROR(VLOOKUP(BF$5,'Debt Service'!$N$19:$V$318,3),0)</f>
        <v>24</v>
      </c>
      <c r="BG43" s="60">
        <f>IFERROR(VLOOKUP(BG$5,'Debt Service'!$N$19:$V$318,3),0)</f>
        <v>25</v>
      </c>
      <c r="BH43" s="60">
        <f>IFERROR(VLOOKUP(BH$5,'Debt Service'!$N$19:$V$318,3),0)</f>
        <v>26</v>
      </c>
      <c r="BI43" s="60">
        <f>IFERROR(VLOOKUP(BI$5,'Debt Service'!$N$19:$V$318,3),0)</f>
        <v>27</v>
      </c>
      <c r="BJ43" s="60">
        <f>IFERROR(VLOOKUP(BJ$5,'Debt Service'!$N$19:$V$318,3),0)</f>
        <v>28</v>
      </c>
      <c r="BK43" s="60">
        <f>IFERROR(VLOOKUP(BK$5,'Debt Service'!$N$19:$V$318,3),0)</f>
        <v>29</v>
      </c>
      <c r="BL43" s="60">
        <f>IFERROR(VLOOKUP(BL$5,'Debt Service'!$N$19:$V$318,3),0)</f>
        <v>30</v>
      </c>
      <c r="BM43" s="60">
        <f>IFERROR(VLOOKUP(BM$5,'Debt Service'!$N$19:$V$318,3),0)</f>
        <v>31</v>
      </c>
      <c r="BN43" s="60">
        <f>IFERROR(VLOOKUP(BN$5,'Debt Service'!$N$19:$V$318,3),0)</f>
        <v>32</v>
      </c>
      <c r="BO43" s="60">
        <f>IFERROR(VLOOKUP(BO$5,'Debt Service'!$N$19:$V$318,3),0)</f>
        <v>33</v>
      </c>
      <c r="BP43" s="60">
        <f>IFERROR(VLOOKUP(BP$5,'Debt Service'!$N$19:$V$318,3),0)</f>
        <v>34</v>
      </c>
      <c r="BQ43" s="60">
        <f>IFERROR(VLOOKUP(BQ$5,'Debt Service'!$N$19:$V$318,3),0)</f>
        <v>35</v>
      </c>
      <c r="BR43" s="60">
        <f>IFERROR(VLOOKUP(BR$5,'Debt Service'!$N$19:$V$318,3),0)</f>
        <v>36</v>
      </c>
      <c r="BS43" s="60">
        <f>IFERROR(VLOOKUP(BS$5,'Debt Service'!$N$19:$V$318,3),0)</f>
        <v>37</v>
      </c>
      <c r="BT43" s="60">
        <f>IFERROR(VLOOKUP(BT$5,'Debt Service'!$N$19:$V$318,3),0)</f>
        <v>38</v>
      </c>
      <c r="BU43" s="60">
        <f>IFERROR(VLOOKUP(BU$5,'Debt Service'!$N$19:$V$318,3),0)</f>
        <v>39</v>
      </c>
      <c r="BV43" s="60">
        <f>IFERROR(VLOOKUP(BV$5,'Debt Service'!$N$19:$V$318,3),0)</f>
        <v>40</v>
      </c>
      <c r="BW43" s="60">
        <f>IFERROR(VLOOKUP(BW$5,'Debt Service'!$N$19:$V$318,3),0)</f>
        <v>41</v>
      </c>
      <c r="BX43" s="60">
        <f>IFERROR(VLOOKUP(BX$5,'Debt Service'!$N$19:$V$318,3),0)</f>
        <v>42</v>
      </c>
      <c r="BY43" s="60">
        <f>IFERROR(VLOOKUP(BY$5,'Debt Service'!$N$19:$V$318,3),0)</f>
        <v>43</v>
      </c>
      <c r="BZ43" s="60">
        <f>IFERROR(VLOOKUP(BZ$5,'Debt Service'!$N$19:$V$318,3),0)</f>
        <v>44</v>
      </c>
      <c r="CA43" s="60">
        <f>IFERROR(VLOOKUP(CA$5,'Debt Service'!$N$19:$V$318,3),0)</f>
        <v>45</v>
      </c>
      <c r="CB43" s="60">
        <f>IFERROR(VLOOKUP(CB$5,'Debt Service'!$N$19:$V$318,3),0)</f>
        <v>46</v>
      </c>
      <c r="CC43" s="60">
        <f>IFERROR(VLOOKUP(CC$5,'Debt Service'!$N$19:$V$318,3),0)</f>
        <v>47</v>
      </c>
      <c r="CD43" s="60">
        <f>IFERROR(VLOOKUP(CD$5,'Debt Service'!$N$19:$V$318,3),0)</f>
        <v>48</v>
      </c>
      <c r="CE43" s="60">
        <f>IFERROR(VLOOKUP(CE$5,'Debt Service'!$N$19:$V$318,3),0)</f>
        <v>49</v>
      </c>
      <c r="CF43" s="60">
        <f>IFERROR(VLOOKUP(CF$5,'Debt Service'!$N$19:$V$318,3),0)</f>
        <v>50</v>
      </c>
      <c r="CG43" s="60">
        <f>IFERROR(VLOOKUP(CG$5,'Debt Service'!$N$19:$V$318,3),0)</f>
        <v>51</v>
      </c>
      <c r="CH43" s="60">
        <f>IFERROR(VLOOKUP(CH$5,'Debt Service'!$N$19:$V$318,3),0)</f>
        <v>52</v>
      </c>
      <c r="CI43" s="60">
        <f>IFERROR(VLOOKUP(CI$5,'Debt Service'!$N$19:$V$318,3),0)</f>
        <v>53</v>
      </c>
      <c r="CJ43" s="60">
        <f>IFERROR(VLOOKUP(CJ$5,'Debt Service'!$N$19:$V$318,3),0)</f>
        <v>54</v>
      </c>
      <c r="CK43" s="60">
        <f>IFERROR(VLOOKUP(CK$5,'Debt Service'!$N$19:$V$318,3),0)</f>
        <v>55</v>
      </c>
      <c r="CL43" s="60">
        <f>IFERROR(VLOOKUP(CL$5,'Debt Service'!$N$19:$V$318,3),0)</f>
        <v>56</v>
      </c>
      <c r="CM43" s="60">
        <f>IFERROR(VLOOKUP(CM$5,'Debt Service'!$N$19:$V$318,3),0)</f>
        <v>57</v>
      </c>
      <c r="CN43" s="60">
        <f>IFERROR(VLOOKUP(CN$5,'Debt Service'!$N$19:$V$318,3),0)</f>
        <v>58</v>
      </c>
      <c r="CO43" s="60">
        <f>IFERROR(VLOOKUP(CO$5,'Debt Service'!$N$19:$V$318,3),0)</f>
        <v>59</v>
      </c>
      <c r="CP43" s="60">
        <f>IFERROR(VLOOKUP(CP$5,'Debt Service'!$N$19:$V$318,3),0)</f>
        <v>60</v>
      </c>
      <c r="CQ43" s="60">
        <f>IFERROR(VLOOKUP(CQ$5,'Debt Service'!$N$19:$V$318,3),0)</f>
        <v>61</v>
      </c>
      <c r="CR43" s="60">
        <f>IFERROR(VLOOKUP(CR$5,'Debt Service'!$N$19:$V$318,3),0)</f>
        <v>62</v>
      </c>
      <c r="CS43" s="60">
        <f>IFERROR(VLOOKUP(CS$5,'Debt Service'!$N$19:$V$318,3),0)</f>
        <v>63</v>
      </c>
      <c r="CT43" s="60">
        <f>IFERROR(VLOOKUP(CT$5,'Debt Service'!$N$19:$V$318,3),0)</f>
        <v>64</v>
      </c>
      <c r="CU43" s="60">
        <f>IFERROR(VLOOKUP(CU$5,'Debt Service'!$N$19:$V$318,3),0)</f>
        <v>65</v>
      </c>
      <c r="CV43" s="60">
        <f>IFERROR(VLOOKUP(CV$5,'Debt Service'!$N$19:$V$318,3),0)</f>
        <v>66</v>
      </c>
      <c r="CW43" s="60">
        <f>IFERROR(VLOOKUP(CW$5,'Debt Service'!$N$19:$V$318,3),0)</f>
        <v>67</v>
      </c>
      <c r="CX43" s="60">
        <f>IFERROR(VLOOKUP(CX$5,'Debt Service'!$N$19:$V$318,3),0)</f>
        <v>68</v>
      </c>
      <c r="CY43" s="60">
        <f>IFERROR(VLOOKUP(CY$5,'Debt Service'!$N$19:$V$318,3),0)</f>
        <v>69</v>
      </c>
      <c r="CZ43" s="60">
        <f>IFERROR(VLOOKUP(CZ$5,'Debt Service'!$N$19:$V$318,3),0)</f>
        <v>70</v>
      </c>
      <c r="DA43" s="60">
        <f>IFERROR(VLOOKUP(DA$5,'Debt Service'!$N$19:$V$318,3),0)</f>
        <v>71</v>
      </c>
      <c r="DB43" s="60">
        <f>IFERROR(VLOOKUP(DB$5,'Debt Service'!$N$19:$V$318,3),0)</f>
        <v>72</v>
      </c>
      <c r="DC43" s="60">
        <f>IFERROR(VLOOKUP(DC$5,'Debt Service'!$N$19:$V$318,3),0)</f>
        <v>73</v>
      </c>
      <c r="DD43" s="60">
        <f>IFERROR(VLOOKUP(DD$5,'Debt Service'!$N$19:$V$318,3),0)</f>
        <v>74</v>
      </c>
      <c r="DE43" s="60">
        <f>IFERROR(VLOOKUP(DE$5,'Debt Service'!$N$19:$V$318,3),0)</f>
        <v>75</v>
      </c>
      <c r="DF43" s="60">
        <f>IFERROR(VLOOKUP(DF$5,'Debt Service'!$N$19:$V$318,3),0)</f>
        <v>76</v>
      </c>
      <c r="DG43" s="60">
        <f>IFERROR(VLOOKUP(DG$5,'Debt Service'!$N$19:$V$318,3),0)</f>
        <v>77</v>
      </c>
      <c r="DH43" s="60">
        <f>IFERROR(VLOOKUP(DH$5,'Debt Service'!$N$19:$V$318,3),0)</f>
        <v>78</v>
      </c>
      <c r="DI43" s="60">
        <f>IFERROR(VLOOKUP(DI$5,'Debt Service'!$N$19:$V$318,3),0)</f>
        <v>79</v>
      </c>
      <c r="DJ43" s="60">
        <f>IFERROR(VLOOKUP(DJ$5,'Debt Service'!$N$19:$V$318,3),0)</f>
        <v>80</v>
      </c>
      <c r="DK43" s="60">
        <f>IFERROR(VLOOKUP(DK$5,'Debt Service'!$N$19:$V$318,3),0)</f>
        <v>81</v>
      </c>
      <c r="DL43" s="60">
        <f>IFERROR(VLOOKUP(DL$5,'Debt Service'!$N$19:$V$318,3),0)</f>
        <v>82</v>
      </c>
      <c r="DM43" s="60">
        <f>IFERROR(VLOOKUP(DM$5,'Debt Service'!$N$19:$V$318,3),0)</f>
        <v>83</v>
      </c>
      <c r="DN43" s="60">
        <f>IFERROR(VLOOKUP(DN$5,'Debt Service'!$N$19:$V$318,3),0)</f>
        <v>84</v>
      </c>
      <c r="DO43" s="60">
        <f>IFERROR(VLOOKUP(DO$5,'Debt Service'!$N$19:$V$318,3),0)</f>
        <v>85</v>
      </c>
      <c r="DP43" s="60">
        <f>IFERROR(VLOOKUP(DP$5,'Debt Service'!$N$19:$V$318,3),0)</f>
        <v>86</v>
      </c>
      <c r="DQ43" s="60">
        <f>IFERROR(VLOOKUP(DQ$5,'Debt Service'!$N$19:$V$318,3),0)</f>
        <v>87</v>
      </c>
      <c r="DR43" s="60">
        <f>IFERROR(VLOOKUP(DR$5,'Debt Service'!$N$19:$V$318,3),0)</f>
        <v>88</v>
      </c>
      <c r="DS43" s="60">
        <f>IFERROR(VLOOKUP(DS$5,'Debt Service'!$N$19:$V$318,3),0)</f>
        <v>89</v>
      </c>
      <c r="DT43" s="60">
        <f>IFERROR(VLOOKUP(DT$5,'Debt Service'!$N$19:$V$318,3),0)</f>
        <v>90</v>
      </c>
      <c r="DU43" s="60">
        <f>IFERROR(VLOOKUP(DU$5,'Debt Service'!$N$19:$V$318,3),0)</f>
        <v>91</v>
      </c>
      <c r="DV43" s="60">
        <f>IFERROR(VLOOKUP(DV$5,'Debt Service'!$N$19:$V$318,3),0)</f>
        <v>92</v>
      </c>
      <c r="DW43" s="60">
        <f>IFERROR(VLOOKUP(DW$5,'Debt Service'!$N$19:$V$318,3),0)</f>
        <v>93</v>
      </c>
      <c r="DX43" s="60">
        <f>IFERROR(VLOOKUP(DX$5,'Debt Service'!$N$19:$V$318,3),0)</f>
        <v>94</v>
      </c>
      <c r="DY43" s="60">
        <f>IFERROR(VLOOKUP(DY$5,'Debt Service'!$N$19:$V$318,3),0)</f>
        <v>95</v>
      </c>
      <c r="DZ43" s="60">
        <f>IFERROR(VLOOKUP(DZ$5,'Debt Service'!$N$19:$V$318,3),0)</f>
        <v>96</v>
      </c>
      <c r="EA43" s="60">
        <f>IFERROR(VLOOKUP(EA$5,'Debt Service'!$N$19:$V$318,3),0)</f>
        <v>97</v>
      </c>
      <c r="EB43" s="60" t="s">
        <v>2</v>
      </c>
    </row>
    <row r="44" spans="1:132" x14ac:dyDescent="0.3">
      <c r="B44" s="51" t="s">
        <v>30</v>
      </c>
      <c r="C44" s="51" t="s">
        <v>31</v>
      </c>
      <c r="L44" s="60">
        <f>IF(L43=0,IFERROR(VLOOKUP(L$5,'Debt Service'!$AG$42:$AL$103,5),0),0)</f>
        <v>0</v>
      </c>
      <c r="M44" s="60">
        <f>IF(M43=0,IFERROR(VLOOKUP(M$5,'Debt Service'!$AG$42:$AL$103,5),0),0)</f>
        <v>0</v>
      </c>
      <c r="N44" s="60">
        <f>IF(N43=0,IFERROR(VLOOKUP(N$5,'Debt Service'!$AG$42:$AL$103,5),0),0)</f>
        <v>0</v>
      </c>
      <c r="O44" s="60">
        <f>IF(O43=0,IFERROR(VLOOKUP(O$5,'Debt Service'!$AG$42:$AL$103,5),0),0)</f>
        <v>0</v>
      </c>
      <c r="P44" s="60">
        <f>IF(P43=0,IFERROR(VLOOKUP(P$5,'Debt Service'!$AG$42:$AL$103,5),0),0)</f>
        <v>0</v>
      </c>
      <c r="Q44" s="60">
        <f>IF(Q43=0,IFERROR(VLOOKUP(Q$5,'Debt Service'!$AG$42:$AL$103,5),0),0)</f>
        <v>0</v>
      </c>
      <c r="R44" s="60">
        <f>IF(R43=0,IFERROR(VLOOKUP(R$5,'Debt Service'!$AG$42:$AL$103,5),0),0)</f>
        <v>0</v>
      </c>
      <c r="S44" s="60">
        <f>IF(S43=0,IFERROR(VLOOKUP(S$5,'Debt Service'!$AG$42:$AL$103,5),0),0)</f>
        <v>0</v>
      </c>
      <c r="T44" s="60">
        <f>IF(T43=0,IFERROR(VLOOKUP(T$5,'Debt Service'!$AG$42:$AL$103,5),0),0)</f>
        <v>0</v>
      </c>
      <c r="U44" s="60">
        <f>IF(U43=0,IFERROR(VLOOKUP(U$5,'Debt Service'!$AG$42:$AL$103,5),0),0)</f>
        <v>0</v>
      </c>
      <c r="V44" s="60">
        <f>IF(V43=0,IFERROR(VLOOKUP(V$5,'Debt Service'!$AG$42:$AL$103,5),0),0)</f>
        <v>0</v>
      </c>
      <c r="W44" s="60">
        <f>IF(W43=0,IFERROR(VLOOKUP(W$5,'Debt Service'!$AG$42:$AL$103,5),0),0)</f>
        <v>0</v>
      </c>
      <c r="X44" s="60">
        <f>IF(X43=0,IFERROR(VLOOKUP(X$5,'Debt Service'!$AG$42:$AL$103,5),0),0)</f>
        <v>0</v>
      </c>
      <c r="Y44" s="60">
        <f>IF(Y43=0,IFERROR(VLOOKUP(Y$5,'Debt Service'!$AG$42:$AL$103,5),0),0)</f>
        <v>0</v>
      </c>
      <c r="Z44" s="60">
        <f>IF(Z43=0,IFERROR(VLOOKUP(Z$5,'Debt Service'!$AG$42:$AL$103,5),0),0)</f>
        <v>0</v>
      </c>
      <c r="AA44" s="60">
        <f>IF(AA43=0,IFERROR(VLOOKUP(AA$5,'Debt Service'!$AG$42:$AL$103,5),0),0)</f>
        <v>0</v>
      </c>
      <c r="AB44" s="60">
        <f>IF(AB43=0,IFERROR(VLOOKUP(AB$5,'Debt Service'!$AG$42:$AL$103,5),0),0)</f>
        <v>0</v>
      </c>
      <c r="AC44" s="60">
        <f>IF(AC43=0,IFERROR(VLOOKUP(AC$5,'Debt Service'!$AG$42:$AL$103,5),0),0)</f>
        <v>0</v>
      </c>
      <c r="AD44" s="60">
        <f>IF(AD43=0,IFERROR(VLOOKUP(AD$5,'Debt Service'!$AG$42:$AL$103,5),0),0)</f>
        <v>0</v>
      </c>
      <c r="AE44" s="60">
        <f>IF(AE43=0,IFERROR(VLOOKUP(AE$5,'Debt Service'!$AG$42:$AL$103,5),0),0)</f>
        <v>0</v>
      </c>
      <c r="AF44" s="60">
        <f>IF(AF43=0,IFERROR(VLOOKUP(AF$5,'Debt Service'!$AG$42:$AL$103,5),0),0)</f>
        <v>0</v>
      </c>
      <c r="AG44" s="60">
        <f>IF(AG43=0,IFERROR(VLOOKUP(AG$5,'Debt Service'!$AG$42:$AL$103,5),0),0)</f>
        <v>0</v>
      </c>
      <c r="AH44" s="60">
        <f>IF(AH43=0,IFERROR(VLOOKUP(AH$5,'Debt Service'!$AG$42:$AL$103,5),0),0)</f>
        <v>0</v>
      </c>
      <c r="AI44" s="60">
        <f>IF(AI43=0,IFERROR(VLOOKUP(AI$5,'Debt Service'!$AG$42:$AL$103,5),0),0)</f>
        <v>0</v>
      </c>
      <c r="AJ44" s="60">
        <f>IF(AJ43=0,IFERROR(VLOOKUP(AJ$5,'Debt Service'!$AG$42:$AL$103,5),0),0)</f>
        <v>0</v>
      </c>
      <c r="AK44" s="60">
        <f>IF(AK43=0,IFERROR(VLOOKUP(AK$5,'Debt Service'!$AG$42:$AL$103,5),0),0)</f>
        <v>0</v>
      </c>
      <c r="AL44" s="60">
        <f>IF(AL43=0,IFERROR(VLOOKUP(AL$5,'Debt Service'!$AG$42:$AL$103,5),0),0)</f>
        <v>0</v>
      </c>
      <c r="AM44" s="60">
        <f>IF(AM43=0,IFERROR(VLOOKUP(AM$5,'Debt Service'!$AG$42:$AL$103,5),0),0)</f>
        <v>0</v>
      </c>
      <c r="AN44" s="60">
        <f>IF(AN43=0,IFERROR(VLOOKUP(AN$5,'Debt Service'!$AG$42:$AL$103,5),0),0)</f>
        <v>0</v>
      </c>
      <c r="AO44" s="60">
        <f>IF(AO43=0,IFERROR(VLOOKUP(AO$5,'Debt Service'!$AG$42:$AL$103,5),0),0)</f>
        <v>0</v>
      </c>
      <c r="AP44" s="60">
        <f>IF(AP43=0,IFERROR(VLOOKUP(AP$5,'Debt Service'!$AG$42:$AL$103,5),0),0)</f>
        <v>0</v>
      </c>
      <c r="AQ44" s="60">
        <f>IF(AQ43=0,IFERROR(VLOOKUP(AQ$5,'Debt Service'!$AG$42:$AL$103,5),0),0)</f>
        <v>0</v>
      </c>
      <c r="AR44" s="60">
        <f>IF(AR43=0,IFERROR(VLOOKUP(AR$5,'Debt Service'!$AG$42:$AL$103,5),0),0)</f>
        <v>0</v>
      </c>
      <c r="AS44" s="60">
        <f>IF(AS43=0,IFERROR(VLOOKUP(AS$5,'Debt Service'!$AG$42:$AL$103,5),0),0)</f>
        <v>0</v>
      </c>
      <c r="AT44" s="60">
        <f>IF(AT43=0,IFERROR(VLOOKUP(AT$5,'Debt Service'!$AG$42:$AL$103,5),0),0)</f>
        <v>0</v>
      </c>
      <c r="AU44" s="60">
        <f>IF(AU43=0,IFERROR(VLOOKUP(AU$5,'Debt Service'!$AG$42:$AL$103,5),0),0)</f>
        <v>0</v>
      </c>
      <c r="AV44" s="60">
        <f>IF(AV43=0,IFERROR(VLOOKUP(AV$5,'Debt Service'!$AG$42:$AL$103,5),0),0)</f>
        <v>0</v>
      </c>
      <c r="AW44" s="60">
        <f>IF(AW43=0,IFERROR(VLOOKUP(AW$5,'Debt Service'!$AG$42:$AL$103,5),0),0)</f>
        <v>0</v>
      </c>
      <c r="AX44" s="60">
        <f>IF(AX43=0,IFERROR(VLOOKUP(AX$5,'Debt Service'!$AG$42:$AL$103,5),0),0)</f>
        <v>0</v>
      </c>
      <c r="AY44" s="60">
        <f>IF(AY43=0,IFERROR(VLOOKUP(AY$5,'Debt Service'!$AG$42:$AL$103,5),0),0)</f>
        <v>0</v>
      </c>
      <c r="AZ44" s="60">
        <f>IF(AZ43=0,IFERROR(VLOOKUP(AZ$5,'Debt Service'!$AG$42:$AL$103,5),0),0)</f>
        <v>0</v>
      </c>
      <c r="BA44" s="60">
        <f>IF(BA43=0,IFERROR(VLOOKUP(BA$5,'Debt Service'!$AG$42:$AL$103,5),0),0)</f>
        <v>0</v>
      </c>
      <c r="BB44" s="60">
        <f>IF(BB43=0,IFERROR(VLOOKUP(BB$5,'Debt Service'!$AG$42:$AL$103,5),0),0)</f>
        <v>0</v>
      </c>
      <c r="BC44" s="60">
        <f>IF(BC43=0,IFERROR(VLOOKUP(BC$5,'Debt Service'!$AG$42:$AL$103,5),0),0)</f>
        <v>0</v>
      </c>
      <c r="BD44" s="60">
        <f>IF(BD43=0,IFERROR(VLOOKUP(BD$5,'Debt Service'!$AG$42:$AL$103,5),0),0)</f>
        <v>0</v>
      </c>
      <c r="BE44" s="60">
        <f>IF(BE43=0,IFERROR(VLOOKUP(BE$5,'Debt Service'!$AG$42:$AL$103,5),0),0)</f>
        <v>0</v>
      </c>
      <c r="BF44" s="60">
        <f>IF(BF43=0,IFERROR(VLOOKUP(BF$5,'Debt Service'!$AG$42:$AL$103,5),0),0)</f>
        <v>0</v>
      </c>
      <c r="BG44" s="60">
        <f>IF(BG43=0,IFERROR(VLOOKUP(BG$5,'Debt Service'!$AG$42:$AL$103,5),0),0)</f>
        <v>0</v>
      </c>
      <c r="BH44" s="60">
        <f>IF(BH43=0,IFERROR(VLOOKUP(BH$5,'Debt Service'!$AG$42:$AL$103,5),0),0)</f>
        <v>0</v>
      </c>
      <c r="BI44" s="60">
        <f>IF(BI43=0,IFERROR(VLOOKUP(BI$5,'Debt Service'!$AG$42:$AL$103,5),0),0)</f>
        <v>0</v>
      </c>
      <c r="BJ44" s="60">
        <f>IF(BJ43=0,IFERROR(VLOOKUP(BJ$5,'Debt Service'!$AG$42:$AL$103,5),0),0)</f>
        <v>0</v>
      </c>
      <c r="BK44" s="60">
        <f>IF(BK43=0,IFERROR(VLOOKUP(BK$5,'Debt Service'!$AG$42:$AL$103,5),0),0)</f>
        <v>0</v>
      </c>
      <c r="BL44" s="60">
        <f>IF(BL43=0,IFERROR(VLOOKUP(BL$5,'Debt Service'!$AG$42:$AL$103,5),0),0)</f>
        <v>0</v>
      </c>
      <c r="BM44" s="60">
        <f>IF(BM43=0,IFERROR(VLOOKUP(BM$5,'Debt Service'!$AG$42:$AL$103,5),0),0)</f>
        <v>0</v>
      </c>
      <c r="BN44" s="60">
        <f>IF(BN43=0,IFERROR(VLOOKUP(BN$5,'Debt Service'!$AG$42:$AL$103,5),0),0)</f>
        <v>0</v>
      </c>
      <c r="BO44" s="60">
        <f>IF(BO43=0,IFERROR(VLOOKUP(BO$5,'Debt Service'!$AG$42:$AL$103,5),0),0)</f>
        <v>0</v>
      </c>
      <c r="BP44" s="60">
        <f>IF(BP43=0,IFERROR(VLOOKUP(BP$5,'Debt Service'!$AG$42:$AL$103,5),0),0)</f>
        <v>0</v>
      </c>
      <c r="BQ44" s="60">
        <f>IF(BQ43=0,IFERROR(VLOOKUP(BQ$5,'Debt Service'!$AG$42:$AL$103,5),0),0)</f>
        <v>0</v>
      </c>
      <c r="BR44" s="60">
        <f>IF(BR43=0,IFERROR(VLOOKUP(BR$5,'Debt Service'!$AG$42:$AL$103,5),0),0)</f>
        <v>0</v>
      </c>
      <c r="BS44" s="60">
        <f>IF(BS43=0,IFERROR(VLOOKUP(BS$5,'Debt Service'!$AG$42:$AL$103,5),0),0)</f>
        <v>0</v>
      </c>
      <c r="BT44" s="60">
        <f>IF(BT43=0,IFERROR(VLOOKUP(BT$5,'Debt Service'!$AG$42:$AL$103,5),0),0)</f>
        <v>0</v>
      </c>
      <c r="BU44" s="60">
        <f>IF(BU43=0,IFERROR(VLOOKUP(BU$5,'Debt Service'!$AG$42:$AL$103,5),0),0)</f>
        <v>0</v>
      </c>
      <c r="BV44" s="60">
        <f>IF(BV43=0,IFERROR(VLOOKUP(BV$5,'Debt Service'!$AG$42:$AL$103,5),0),0)</f>
        <v>0</v>
      </c>
      <c r="BW44" s="60">
        <f>IF(BW43=0,IFERROR(VLOOKUP(BW$5,'Debt Service'!$AG$42:$AL$103,5),0),0)</f>
        <v>0</v>
      </c>
      <c r="BX44" s="60">
        <f>IF(BX43=0,IFERROR(VLOOKUP(BX$5,'Debt Service'!$AG$42:$AL$103,5),0),0)</f>
        <v>0</v>
      </c>
      <c r="BY44" s="60">
        <f>IF(BY43=0,IFERROR(VLOOKUP(BY$5,'Debt Service'!$AG$42:$AL$103,5),0),0)</f>
        <v>0</v>
      </c>
      <c r="BZ44" s="60">
        <f>IF(BZ43=0,IFERROR(VLOOKUP(BZ$5,'Debt Service'!$AG$42:$AL$103,5),0),0)</f>
        <v>0</v>
      </c>
      <c r="CA44" s="60">
        <f>IF(CA43=0,IFERROR(VLOOKUP(CA$5,'Debt Service'!$AG$42:$AL$103,5),0),0)</f>
        <v>0</v>
      </c>
      <c r="CB44" s="60">
        <f>IF(CB43=0,IFERROR(VLOOKUP(CB$5,'Debt Service'!$AG$42:$AL$103,5),0),0)</f>
        <v>0</v>
      </c>
      <c r="CC44" s="60">
        <f>IF(CC43=0,IFERROR(VLOOKUP(CC$5,'Debt Service'!$AG$42:$AL$103,5),0),0)</f>
        <v>0</v>
      </c>
      <c r="CD44" s="60">
        <f>IF(CD43=0,IFERROR(VLOOKUP(CD$5,'Debt Service'!$AG$42:$AL$103,5),0),0)</f>
        <v>0</v>
      </c>
      <c r="CE44" s="60">
        <f>IF(CE43=0,IFERROR(VLOOKUP(CE$5,'Debt Service'!$AG$42:$AL$103,5),0),0)</f>
        <v>0</v>
      </c>
      <c r="CF44" s="60">
        <f>IF(CF43=0,IFERROR(VLOOKUP(CF$5,'Debt Service'!$AG$42:$AL$103,5),0),0)</f>
        <v>0</v>
      </c>
      <c r="CG44" s="60">
        <f>IF(CG43=0,IFERROR(VLOOKUP(CG$5,'Debt Service'!$AG$42:$AL$103,5),0),0)</f>
        <v>0</v>
      </c>
      <c r="CH44" s="60">
        <f>IF(CH43=0,IFERROR(VLOOKUP(CH$5,'Debt Service'!$AG$42:$AL$103,5),0),0)</f>
        <v>0</v>
      </c>
      <c r="CI44" s="60">
        <f>IF(CI43=0,IFERROR(VLOOKUP(CI$5,'Debt Service'!$AG$42:$AL$103,5),0),0)</f>
        <v>0</v>
      </c>
      <c r="CJ44" s="60">
        <f>IF(CJ43=0,IFERROR(VLOOKUP(CJ$5,'Debt Service'!$AG$42:$AL$103,5),0),0)</f>
        <v>0</v>
      </c>
      <c r="CK44" s="60">
        <f>IF(CK43=0,IFERROR(VLOOKUP(CK$5,'Debt Service'!$AG$42:$AL$103,5),0),0)</f>
        <v>0</v>
      </c>
      <c r="CL44" s="60">
        <f>IF(CL43=0,IFERROR(VLOOKUP(CL$5,'Debt Service'!$AG$42:$AL$103,5),0),0)</f>
        <v>0</v>
      </c>
      <c r="CM44" s="60">
        <f>IF(CM43=0,IFERROR(VLOOKUP(CM$5,'Debt Service'!$AG$42:$AL$103,5),0),0)</f>
        <v>0</v>
      </c>
      <c r="CN44" s="60">
        <f>IF(CN43=0,IFERROR(VLOOKUP(CN$5,'Debt Service'!$AG$42:$AL$103,5),0),0)</f>
        <v>0</v>
      </c>
      <c r="CO44" s="60">
        <f>IF(CO43=0,IFERROR(VLOOKUP(CO$5,'Debt Service'!$AG$42:$AL$103,5),0),0)</f>
        <v>0</v>
      </c>
      <c r="CP44" s="60">
        <f>IF(CP43=0,IFERROR(VLOOKUP(CP$5,'Debt Service'!$AG$42:$AL$103,5),0),0)</f>
        <v>0</v>
      </c>
      <c r="CQ44" s="60">
        <f>IF(CQ43=0,IFERROR(VLOOKUP(CQ$5,'Debt Service'!$AG$42:$AL$103,5),0),0)</f>
        <v>0</v>
      </c>
      <c r="CR44" s="60">
        <f>IF(CR43=0,IFERROR(VLOOKUP(CR$5,'Debt Service'!$AG$42:$AL$103,5),0),0)</f>
        <v>0</v>
      </c>
      <c r="CS44" s="60">
        <f>IF(CS43=0,IFERROR(VLOOKUP(CS$5,'Debt Service'!$AG$42:$AL$103,5),0),0)</f>
        <v>0</v>
      </c>
      <c r="CT44" s="60">
        <f>IF(CT43=0,IFERROR(VLOOKUP(CT$5,'Debt Service'!$AG$42:$AL$103,5),0),0)</f>
        <v>0</v>
      </c>
      <c r="CU44" s="60">
        <f>IF(CU43=0,IFERROR(VLOOKUP(CU$5,'Debt Service'!$AG$42:$AL$103,5),0),0)</f>
        <v>0</v>
      </c>
      <c r="CV44" s="60">
        <f>IF(CV43=0,IFERROR(VLOOKUP(CV$5,'Debt Service'!$AG$42:$AL$103,5),0),0)</f>
        <v>0</v>
      </c>
      <c r="CW44" s="60">
        <f>IF(CW43=0,IFERROR(VLOOKUP(CW$5,'Debt Service'!$AG$42:$AL$103,5),0),0)</f>
        <v>0</v>
      </c>
      <c r="CX44" s="60">
        <f>IF(CX43=0,IFERROR(VLOOKUP(CX$5,'Debt Service'!$AG$42:$AL$103,5),0),0)</f>
        <v>0</v>
      </c>
      <c r="CY44" s="60">
        <f>IF(CY43=0,IFERROR(VLOOKUP(CY$5,'Debt Service'!$AG$42:$AL$103,5),0),0)</f>
        <v>0</v>
      </c>
      <c r="CZ44" s="60">
        <f>IF(CZ43=0,IFERROR(VLOOKUP(CZ$5,'Debt Service'!$AG$42:$AL$103,5),0),0)</f>
        <v>0</v>
      </c>
      <c r="DA44" s="60">
        <f>IF(DA43=0,IFERROR(VLOOKUP(DA$5,'Debt Service'!$AG$42:$AL$103,5),0),0)</f>
        <v>0</v>
      </c>
      <c r="DB44" s="60">
        <f>IF(DB43=0,IFERROR(VLOOKUP(DB$5,'Debt Service'!$AG$42:$AL$103,5),0),0)</f>
        <v>0</v>
      </c>
      <c r="DC44" s="60">
        <f>IF(DC43=0,IFERROR(VLOOKUP(DC$5,'Debt Service'!$AG$42:$AL$103,5),0),0)</f>
        <v>0</v>
      </c>
      <c r="DD44" s="60">
        <f>IF(DD43=0,IFERROR(VLOOKUP(DD$5,'Debt Service'!$AG$42:$AL$103,5),0),0)</f>
        <v>0</v>
      </c>
      <c r="DE44" s="60">
        <f>IF(DE43=0,IFERROR(VLOOKUP(DE$5,'Debt Service'!$AG$42:$AL$103,5),0),0)</f>
        <v>0</v>
      </c>
      <c r="DF44" s="60">
        <f>IF(DF43=0,IFERROR(VLOOKUP(DF$5,'Debt Service'!$AG$42:$AL$103,5),0),0)</f>
        <v>0</v>
      </c>
      <c r="DG44" s="60">
        <f>IF(DG43=0,IFERROR(VLOOKUP(DG$5,'Debt Service'!$AG$42:$AL$103,5),0),0)</f>
        <v>0</v>
      </c>
      <c r="DH44" s="60">
        <f>IF(DH43=0,IFERROR(VLOOKUP(DH$5,'Debt Service'!$AG$42:$AL$103,5),0),0)</f>
        <v>0</v>
      </c>
      <c r="DI44" s="60">
        <f>IF(DI43=0,IFERROR(VLOOKUP(DI$5,'Debt Service'!$AG$42:$AL$103,5),0),0)</f>
        <v>0</v>
      </c>
      <c r="DJ44" s="60">
        <f>IF(DJ43=0,IFERROR(VLOOKUP(DJ$5,'Debt Service'!$AG$42:$AL$103,5),0),0)</f>
        <v>0</v>
      </c>
      <c r="DK44" s="60">
        <f>IF(DK43=0,IFERROR(VLOOKUP(DK$5,'Debt Service'!$AG$42:$AL$103,5),0),0)</f>
        <v>0</v>
      </c>
      <c r="DL44" s="60">
        <f>IF(DL43=0,IFERROR(VLOOKUP(DL$5,'Debt Service'!$AG$42:$AL$103,5),0),0)</f>
        <v>0</v>
      </c>
      <c r="DM44" s="60">
        <f>IF(DM43=0,IFERROR(VLOOKUP(DM$5,'Debt Service'!$AG$42:$AL$103,5),0),0)</f>
        <v>0</v>
      </c>
      <c r="DN44" s="60">
        <f>IF(DN43=0,IFERROR(VLOOKUP(DN$5,'Debt Service'!$AG$42:$AL$103,5),0),0)</f>
        <v>0</v>
      </c>
      <c r="DO44" s="60">
        <f>IF(DO43=0,IFERROR(VLOOKUP(DO$5,'Debt Service'!$AG$42:$AL$103,5),0),0)</f>
        <v>0</v>
      </c>
      <c r="DP44" s="60">
        <f>IF(DP43=0,IFERROR(VLOOKUP(DP$5,'Debt Service'!$AG$42:$AL$103,5),0),0)</f>
        <v>0</v>
      </c>
      <c r="DQ44" s="60">
        <f>IF(DQ43=0,IFERROR(VLOOKUP(DQ$5,'Debt Service'!$AG$42:$AL$103,5),0),0)</f>
        <v>0</v>
      </c>
      <c r="DR44" s="60">
        <f>IF(DR43=0,IFERROR(VLOOKUP(DR$5,'Debt Service'!$AG$42:$AL$103,5),0),0)</f>
        <v>0</v>
      </c>
      <c r="DS44" s="60">
        <f>IF(DS43=0,IFERROR(VLOOKUP(DS$5,'Debt Service'!$AG$42:$AL$103,5),0),0)</f>
        <v>0</v>
      </c>
      <c r="DT44" s="60">
        <f>IF(DT43=0,IFERROR(VLOOKUP(DT$5,'Debt Service'!$AG$42:$AL$103,5),0),0)</f>
        <v>0</v>
      </c>
      <c r="DU44" s="60">
        <f>IF(DU43=0,IFERROR(VLOOKUP(DU$5,'Debt Service'!$AG$42:$AL$103,5),0),0)</f>
        <v>0</v>
      </c>
      <c r="DV44" s="60">
        <f>IF(DV43=0,IFERROR(VLOOKUP(DV$5,'Debt Service'!$AG$42:$AL$103,5),0),0)</f>
        <v>0</v>
      </c>
      <c r="DW44" s="60">
        <f>IF(DW43=0,IFERROR(VLOOKUP(DW$5,'Debt Service'!$AG$42:$AL$103,5),0),0)</f>
        <v>0</v>
      </c>
      <c r="DX44" s="60">
        <f>IF(DX43=0,IFERROR(VLOOKUP(DX$5,'Debt Service'!$AG$42:$AL$103,5),0),0)</f>
        <v>0</v>
      </c>
      <c r="DY44" s="60">
        <f>IF(DY43=0,IFERROR(VLOOKUP(DY$5,'Debt Service'!$AG$42:$AL$103,5),0),0)</f>
        <v>0</v>
      </c>
      <c r="DZ44" s="60">
        <f>IF(DZ43=0,IFERROR(VLOOKUP(DZ$5,'Debt Service'!$AG$42:$AL$103,5),0),0)</f>
        <v>0</v>
      </c>
      <c r="EA44" s="60">
        <f>IF(EA43=0,IFERROR(VLOOKUP(EA$5,'Debt Service'!$AG$42:$AL$103,5),0),0)</f>
        <v>0</v>
      </c>
      <c r="EB44" s="60" t="s">
        <v>2</v>
      </c>
    </row>
    <row r="45" spans="1:132" x14ac:dyDescent="0.3">
      <c r="B45" s="51" t="s">
        <v>32</v>
      </c>
      <c r="L45" s="60">
        <f>IF(L43=0,IFERROR(VLOOKUP(L$5,'Debt Service'!$V$50:$AC$349,3),0),0)</f>
        <v>0</v>
      </c>
      <c r="M45" s="60">
        <f>IF(M43=0,IFERROR(VLOOKUP(M$5,'Debt Service'!$V$50:$AC$349,3),0),0)</f>
        <v>0</v>
      </c>
      <c r="N45" s="60">
        <f>IF(N43=0,IFERROR(VLOOKUP(N$5,'Debt Service'!$V$50:$AC$349,3),0),0)</f>
        <v>0</v>
      </c>
      <c r="O45" s="60">
        <f>IF(O43=0,IFERROR(VLOOKUP(O$5,'Debt Service'!$V$50:$AC$349,3),0),0)</f>
        <v>0</v>
      </c>
      <c r="P45" s="60">
        <f>IF(P43=0,IFERROR(VLOOKUP(P$5,'Debt Service'!$V$50:$AC$349,3),0),0)</f>
        <v>0</v>
      </c>
      <c r="Q45" s="60">
        <f>IF(Q43=0,IFERROR(VLOOKUP(Q$5,'Debt Service'!$V$50:$AC$349,3),0),0)</f>
        <v>0</v>
      </c>
      <c r="R45" s="60">
        <f>IF(R43=0,IFERROR(VLOOKUP(R$5,'Debt Service'!$V$50:$AC$349,3),0),0)</f>
        <v>0</v>
      </c>
      <c r="S45" s="60">
        <f>IF(S43=0,IFERROR(VLOOKUP(S$5,'Debt Service'!$V$50:$AC$349,3),0),0)</f>
        <v>0</v>
      </c>
      <c r="T45" s="60">
        <f>IF(T43=0,IFERROR(VLOOKUP(T$5,'Debt Service'!$V$50:$AC$349,3),0),0)</f>
        <v>0</v>
      </c>
      <c r="U45" s="60">
        <f>IF(U43=0,IFERROR(VLOOKUP(U$5,'Debt Service'!$V$50:$AC$349,3),0),0)</f>
        <v>0</v>
      </c>
      <c r="V45" s="60">
        <f>IF(V43=0,IFERROR(VLOOKUP(V$5,'Debt Service'!$V$50:$AC$349,3),0),0)</f>
        <v>0</v>
      </c>
      <c r="W45" s="60">
        <f>IF(W43=0,IFERROR(VLOOKUP(W$5,'Debt Service'!$V$50:$AC$349,3),0),0)</f>
        <v>0</v>
      </c>
      <c r="X45" s="60">
        <f>IF(X43=0,IFERROR(VLOOKUP(X$5,'Debt Service'!$V$50:$AC$349,3),0),0)</f>
        <v>0</v>
      </c>
      <c r="Y45" s="60">
        <f>IF(Y43=0,IFERROR(VLOOKUP(Y$5,'Debt Service'!$V$50:$AC$349,3),0),0)</f>
        <v>0</v>
      </c>
      <c r="Z45" s="60">
        <f>IF(Z43=0,IFERROR(VLOOKUP(Z$5,'Debt Service'!$V$50:$AC$349,3),0),0)</f>
        <v>0</v>
      </c>
      <c r="AA45" s="60">
        <f>IF(AA43=0,IFERROR(VLOOKUP(AA$5,'Debt Service'!$V$50:$AC$349,3),0),0)</f>
        <v>0</v>
      </c>
      <c r="AB45" s="60">
        <f>IF(AB43=0,IFERROR(VLOOKUP(AB$5,'Debt Service'!$V$50:$AC$349,3),0),0)</f>
        <v>0</v>
      </c>
      <c r="AC45" s="60">
        <f>IF(AC43=0,IFERROR(VLOOKUP(AC$5,'Debt Service'!$V$50:$AC$349,3),0),0)</f>
        <v>0</v>
      </c>
      <c r="AD45" s="60">
        <f>IF(AD43=0,IFERROR(VLOOKUP(AD$5,'Debt Service'!$V$50:$AC$349,3),0),0)</f>
        <v>0</v>
      </c>
      <c r="AE45" s="60">
        <f>IF(AE43=0,IFERROR(VLOOKUP(AE$5,'Debt Service'!$V$50:$AC$349,3),0),0)</f>
        <v>0</v>
      </c>
      <c r="AF45" s="60">
        <f>IF(AF43=0,IFERROR(VLOOKUP(AF$5,'Debt Service'!$V$50:$AC$349,3),0),0)</f>
        <v>0</v>
      </c>
      <c r="AG45" s="60">
        <f>IF(AG43=0,IFERROR(VLOOKUP(AG$5,'Debt Service'!$V$50:$AC$349,3),0),0)</f>
        <v>0</v>
      </c>
      <c r="AH45" s="60">
        <f>IF(AH43=0,IFERROR(VLOOKUP(AH$5,'Debt Service'!$V$50:$AC$349,3),0),0)</f>
        <v>0</v>
      </c>
      <c r="AI45" s="60">
        <f>IF(AI43=0,IFERROR(VLOOKUP(AI$5,'Debt Service'!$V$50:$AC$349,3),0),0)</f>
        <v>0</v>
      </c>
      <c r="AJ45" s="60">
        <f>IF(AJ43=0,IFERROR(VLOOKUP(AJ$5,'Debt Service'!$V$50:$AC$349,3),0),0)</f>
        <v>0</v>
      </c>
      <c r="AK45" s="60">
        <f>IF(AK43=0,IFERROR(VLOOKUP(AK$5,'Debt Service'!$V$50:$AC$349,3),0),0)</f>
        <v>0</v>
      </c>
      <c r="AL45" s="60">
        <f>IF(AL43=0,IFERROR(VLOOKUP(AL$5,'Debt Service'!$V$50:$AC$349,3),0),0)</f>
        <v>0</v>
      </c>
      <c r="AM45" s="60">
        <f>IF(AM43=0,IFERROR(VLOOKUP(AM$5,'Debt Service'!$V$50:$AC$349,3),0),0)</f>
        <v>0</v>
      </c>
      <c r="AN45" s="60">
        <f>IF(AN43=0,IFERROR(VLOOKUP(AN$5,'Debt Service'!$V$50:$AC$349,3),0),0)</f>
        <v>0</v>
      </c>
      <c r="AO45" s="60">
        <f>IF(AO43=0,IFERROR(VLOOKUP(AO$5,'Debt Service'!$V$50:$AC$349,3),0),0)</f>
        <v>0</v>
      </c>
      <c r="AP45" s="60">
        <f>IF(AP43=0,IFERROR(VLOOKUP(AP$5,'Debt Service'!$V$50:$AC$349,3),0),0)</f>
        <v>0</v>
      </c>
      <c r="AQ45" s="60">
        <f>IF(AQ43=0,IFERROR(VLOOKUP(AQ$5,'Debt Service'!$V$50:$AC$349,3),0),0)</f>
        <v>0</v>
      </c>
      <c r="AR45" s="60">
        <f>IF(AR43=0,IFERROR(VLOOKUP(AR$5,'Debt Service'!$V$50:$AC$349,3),0),0)</f>
        <v>0</v>
      </c>
      <c r="AS45" s="60">
        <f>IF(AS43=0,IFERROR(VLOOKUP(AS$5,'Debt Service'!$V$50:$AC$349,3),0),0)</f>
        <v>0</v>
      </c>
      <c r="AT45" s="60">
        <f>IF(AT43=0,IFERROR(VLOOKUP(AT$5,'Debt Service'!$V$50:$AC$349,3),0),0)</f>
        <v>0</v>
      </c>
      <c r="AU45" s="60">
        <f>IF(AU43=0,IFERROR(VLOOKUP(AU$5,'Debt Service'!$V$50:$AC$349,3),0),0)</f>
        <v>0</v>
      </c>
      <c r="AV45" s="60">
        <f>IF(AV43=0,IFERROR(VLOOKUP(AV$5,'Debt Service'!$V$50:$AC$349,3),0),0)</f>
        <v>0</v>
      </c>
      <c r="AW45" s="60">
        <f>IF(AW43=0,IFERROR(VLOOKUP(AW$5,'Debt Service'!$V$50:$AC$349,3),0),0)</f>
        <v>0</v>
      </c>
      <c r="AX45" s="60">
        <f>IF(AX43=0,IFERROR(VLOOKUP(AX$5,'Debt Service'!$V$50:$AC$349,3),0),0)</f>
        <v>0</v>
      </c>
      <c r="AY45" s="60">
        <f>IF(AY43=0,IFERROR(VLOOKUP(AY$5,'Debt Service'!$V$50:$AC$349,3),0),0)</f>
        <v>0</v>
      </c>
      <c r="AZ45" s="60">
        <f>IF(AZ43=0,IFERROR(VLOOKUP(AZ$5,'Debt Service'!$V$50:$AC$349,3),0),0)</f>
        <v>0</v>
      </c>
      <c r="BA45" s="60">
        <f>IF(BA43=0,IFERROR(VLOOKUP(BA$5,'Debt Service'!$V$50:$AC$349,3),0),0)</f>
        <v>0</v>
      </c>
      <c r="BB45" s="60">
        <f>IF(BB43=0,IFERROR(VLOOKUP(BB$5,'Debt Service'!$V$50:$AC$349,3),0),0)</f>
        <v>0</v>
      </c>
      <c r="BC45" s="60">
        <f>IF(BC43=0,IFERROR(VLOOKUP(BC$5,'Debt Service'!$V$50:$AC$349,3),0),0)</f>
        <v>0</v>
      </c>
      <c r="BD45" s="60">
        <f>IF(BD43=0,IFERROR(VLOOKUP(BD$5,'Debt Service'!$V$50:$AC$349,3),0),0)</f>
        <v>0</v>
      </c>
      <c r="BE45" s="60">
        <f>IF(BE43=0,IFERROR(VLOOKUP(BE$5,'Debt Service'!$V$50:$AC$349,3),0),0)</f>
        <v>0</v>
      </c>
      <c r="BF45" s="60">
        <f>IF(BF43=0,IFERROR(VLOOKUP(BF$5,'Debt Service'!$V$50:$AC$349,3),0),0)</f>
        <v>0</v>
      </c>
      <c r="BG45" s="60">
        <f>IF(BG43=0,IFERROR(VLOOKUP(BG$5,'Debt Service'!$V$50:$AC$349,3),0),0)</f>
        <v>0</v>
      </c>
      <c r="BH45" s="60">
        <f>IF(BH43=0,IFERROR(VLOOKUP(BH$5,'Debt Service'!$V$50:$AC$349,3),0),0)</f>
        <v>0</v>
      </c>
      <c r="BI45" s="60">
        <f>IF(BI43=0,IFERROR(VLOOKUP(BI$5,'Debt Service'!$V$50:$AC$349,3),0),0)</f>
        <v>0</v>
      </c>
      <c r="BJ45" s="60">
        <f>IF(BJ43=0,IFERROR(VLOOKUP(BJ$5,'Debt Service'!$V$50:$AC$349,3),0),0)</f>
        <v>0</v>
      </c>
      <c r="BK45" s="60">
        <f>IF(BK43=0,IFERROR(VLOOKUP(BK$5,'Debt Service'!$V$50:$AC$349,3),0),0)</f>
        <v>0</v>
      </c>
      <c r="BL45" s="60">
        <f>IF(BL43=0,IFERROR(VLOOKUP(BL$5,'Debt Service'!$V$50:$AC$349,3),0),0)</f>
        <v>0</v>
      </c>
      <c r="BM45" s="60">
        <f>IF(BM43=0,IFERROR(VLOOKUP(BM$5,'Debt Service'!$V$50:$AC$349,3),0),0)</f>
        <v>0</v>
      </c>
      <c r="BN45" s="60">
        <f>IF(BN43=0,IFERROR(VLOOKUP(BN$5,'Debt Service'!$V$50:$AC$349,3),0),0)</f>
        <v>0</v>
      </c>
      <c r="BO45" s="60">
        <f>IF(BO43=0,IFERROR(VLOOKUP(BO$5,'Debt Service'!$V$50:$AC$349,3),0),0)</f>
        <v>0</v>
      </c>
      <c r="BP45" s="60">
        <f>IF(BP43=0,IFERROR(VLOOKUP(BP$5,'Debt Service'!$V$50:$AC$349,3),0),0)</f>
        <v>0</v>
      </c>
      <c r="BQ45" s="60">
        <f>IF(BQ43=0,IFERROR(VLOOKUP(BQ$5,'Debt Service'!$V$50:$AC$349,3),0),0)</f>
        <v>0</v>
      </c>
      <c r="BR45" s="60">
        <f>IF(BR43=0,IFERROR(VLOOKUP(BR$5,'Debt Service'!$V$50:$AC$349,3),0),0)</f>
        <v>0</v>
      </c>
      <c r="BS45" s="60">
        <f>IF(BS43=0,IFERROR(VLOOKUP(BS$5,'Debt Service'!$V$50:$AC$349,3),0),0)</f>
        <v>0</v>
      </c>
      <c r="BT45" s="60">
        <f>IF(BT43=0,IFERROR(VLOOKUP(BT$5,'Debt Service'!$V$50:$AC$349,3),0),0)</f>
        <v>0</v>
      </c>
      <c r="BU45" s="60">
        <f>IF(BU43=0,IFERROR(VLOOKUP(BU$5,'Debt Service'!$V$50:$AC$349,3),0),0)</f>
        <v>0</v>
      </c>
      <c r="BV45" s="60">
        <f>IF(BV43=0,IFERROR(VLOOKUP(BV$5,'Debt Service'!$V$50:$AC$349,3),0),0)</f>
        <v>0</v>
      </c>
      <c r="BW45" s="60">
        <f>IF(BW43=0,IFERROR(VLOOKUP(BW$5,'Debt Service'!$V$50:$AC$349,3),0),0)</f>
        <v>0</v>
      </c>
      <c r="BX45" s="60">
        <f>IF(BX43=0,IFERROR(VLOOKUP(BX$5,'Debt Service'!$V$50:$AC$349,3),0),0)</f>
        <v>0</v>
      </c>
      <c r="BY45" s="60">
        <f>IF(BY43=0,IFERROR(VLOOKUP(BY$5,'Debt Service'!$V$50:$AC$349,3),0),0)</f>
        <v>0</v>
      </c>
      <c r="BZ45" s="60">
        <f>IF(BZ43=0,IFERROR(VLOOKUP(BZ$5,'Debt Service'!$V$50:$AC$349,3),0),0)</f>
        <v>0</v>
      </c>
      <c r="CA45" s="60">
        <f>IF(CA43=0,IFERROR(VLOOKUP(CA$5,'Debt Service'!$V$50:$AC$349,3),0),0)</f>
        <v>0</v>
      </c>
      <c r="CB45" s="60">
        <f>IF(CB43=0,IFERROR(VLOOKUP(CB$5,'Debt Service'!$V$50:$AC$349,3),0),0)</f>
        <v>0</v>
      </c>
      <c r="CC45" s="60">
        <f>IF(CC43=0,IFERROR(VLOOKUP(CC$5,'Debt Service'!$V$50:$AC$349,3),0),0)</f>
        <v>0</v>
      </c>
      <c r="CD45" s="60">
        <f>IF(CD43=0,IFERROR(VLOOKUP(CD$5,'Debt Service'!$V$50:$AC$349,3),0),0)</f>
        <v>0</v>
      </c>
      <c r="CE45" s="60">
        <f>IF(CE43=0,IFERROR(VLOOKUP(CE$5,'Debt Service'!$V$50:$AC$349,3),0),0)</f>
        <v>0</v>
      </c>
      <c r="CF45" s="60">
        <f>IF(CF43=0,IFERROR(VLOOKUP(CF$5,'Debt Service'!$V$50:$AC$349,3),0),0)</f>
        <v>0</v>
      </c>
      <c r="CG45" s="60">
        <f>IF(CG43=0,IFERROR(VLOOKUP(CG$5,'Debt Service'!$V$50:$AC$349,3),0),0)</f>
        <v>0</v>
      </c>
      <c r="CH45" s="60">
        <f>IF(CH43=0,IFERROR(VLOOKUP(CH$5,'Debt Service'!$V$50:$AC$349,3),0),0)</f>
        <v>0</v>
      </c>
      <c r="CI45" s="60">
        <f>IF(CI43=0,IFERROR(VLOOKUP(CI$5,'Debt Service'!$V$50:$AC$349,3),0),0)</f>
        <v>0</v>
      </c>
      <c r="CJ45" s="60">
        <f>IF(CJ43=0,IFERROR(VLOOKUP(CJ$5,'Debt Service'!$V$50:$AC$349,3),0),0)</f>
        <v>0</v>
      </c>
      <c r="CK45" s="60">
        <f>IF(CK43=0,IFERROR(VLOOKUP(CK$5,'Debt Service'!$V$50:$AC$349,3),0),0)</f>
        <v>0</v>
      </c>
      <c r="CL45" s="60">
        <f>IF(CL43=0,IFERROR(VLOOKUP(CL$5,'Debt Service'!$V$50:$AC$349,3),0),0)</f>
        <v>0</v>
      </c>
      <c r="CM45" s="60">
        <f>IF(CM43=0,IFERROR(VLOOKUP(CM$5,'Debt Service'!$V$50:$AC$349,3),0),0)</f>
        <v>0</v>
      </c>
      <c r="CN45" s="60">
        <f>IF(CN43=0,IFERROR(VLOOKUP(CN$5,'Debt Service'!$V$50:$AC$349,3),0),0)</f>
        <v>0</v>
      </c>
      <c r="CO45" s="60">
        <f>IF(CO43=0,IFERROR(VLOOKUP(CO$5,'Debt Service'!$V$50:$AC$349,3),0),0)</f>
        <v>0</v>
      </c>
      <c r="CP45" s="60">
        <f>IF(CP43=0,IFERROR(VLOOKUP(CP$5,'Debt Service'!$V$50:$AC$349,3),0),0)</f>
        <v>0</v>
      </c>
      <c r="CQ45" s="60">
        <f>IF(CQ43=0,IFERROR(VLOOKUP(CQ$5,'Debt Service'!$V$50:$AC$349,3),0),0)</f>
        <v>0</v>
      </c>
      <c r="CR45" s="60">
        <f>IF(CR43=0,IFERROR(VLOOKUP(CR$5,'Debt Service'!$V$50:$AC$349,3),0),0)</f>
        <v>0</v>
      </c>
      <c r="CS45" s="60">
        <f>IF(CS43=0,IFERROR(VLOOKUP(CS$5,'Debt Service'!$V$50:$AC$349,3),0),0)</f>
        <v>0</v>
      </c>
      <c r="CT45" s="60">
        <f>IF(CT43=0,IFERROR(VLOOKUP(CT$5,'Debt Service'!$V$50:$AC$349,3),0),0)</f>
        <v>0</v>
      </c>
      <c r="CU45" s="60">
        <f>IF(CU43=0,IFERROR(VLOOKUP(CU$5,'Debt Service'!$V$50:$AC$349,3),0),0)</f>
        <v>0</v>
      </c>
      <c r="CV45" s="60">
        <f>IF(CV43=0,IFERROR(VLOOKUP(CV$5,'Debt Service'!$V$50:$AC$349,3),0),0)</f>
        <v>0</v>
      </c>
      <c r="CW45" s="60">
        <f>IF(CW43=0,IFERROR(VLOOKUP(CW$5,'Debt Service'!$V$50:$AC$349,3),0),0)</f>
        <v>0</v>
      </c>
      <c r="CX45" s="60">
        <f>IF(CX43=0,IFERROR(VLOOKUP(CX$5,'Debt Service'!$V$50:$AC$349,3),0),0)</f>
        <v>0</v>
      </c>
      <c r="CY45" s="60">
        <f>IF(CY43=0,IFERROR(VLOOKUP(CY$5,'Debt Service'!$V$50:$AC$349,3),0),0)</f>
        <v>0</v>
      </c>
      <c r="CZ45" s="60">
        <f>IF(CZ43=0,IFERROR(VLOOKUP(CZ$5,'Debt Service'!$V$50:$AC$349,3),0),0)</f>
        <v>0</v>
      </c>
      <c r="DA45" s="60">
        <f>IF(DA43=0,IFERROR(VLOOKUP(DA$5,'Debt Service'!$V$50:$AC$349,3),0),0)</f>
        <v>0</v>
      </c>
      <c r="DB45" s="60">
        <f>IF(DB43=0,IFERROR(VLOOKUP(DB$5,'Debt Service'!$V$50:$AC$349,3),0),0)</f>
        <v>0</v>
      </c>
      <c r="DC45" s="60">
        <f>IF(DC43=0,IFERROR(VLOOKUP(DC$5,'Debt Service'!$V$50:$AC$349,3),0),0)</f>
        <v>0</v>
      </c>
      <c r="DD45" s="60">
        <f>IF(DD43=0,IFERROR(VLOOKUP(DD$5,'Debt Service'!$V$50:$AC$349,3),0),0)</f>
        <v>0</v>
      </c>
      <c r="DE45" s="60">
        <f>IF(DE43=0,IFERROR(VLOOKUP(DE$5,'Debt Service'!$V$50:$AC$349,3),0),0)</f>
        <v>0</v>
      </c>
      <c r="DF45" s="60">
        <f>IF(DF43=0,IFERROR(VLOOKUP(DF$5,'Debt Service'!$V$50:$AC$349,3),0),0)</f>
        <v>0</v>
      </c>
      <c r="DG45" s="60">
        <f>IF(DG43=0,IFERROR(VLOOKUP(DG$5,'Debt Service'!$V$50:$AC$349,3),0),0)</f>
        <v>0</v>
      </c>
      <c r="DH45" s="60">
        <f>IF(DH43=0,IFERROR(VLOOKUP(DH$5,'Debt Service'!$V$50:$AC$349,3),0),0)</f>
        <v>0</v>
      </c>
      <c r="DI45" s="60">
        <f>IF(DI43=0,IFERROR(VLOOKUP(DI$5,'Debt Service'!$V$50:$AC$349,3),0),0)</f>
        <v>0</v>
      </c>
      <c r="DJ45" s="60">
        <f>IF(DJ43=0,IFERROR(VLOOKUP(DJ$5,'Debt Service'!$V$50:$AC$349,3),0),0)</f>
        <v>0</v>
      </c>
      <c r="DK45" s="60">
        <f>IF(DK43=0,IFERROR(VLOOKUP(DK$5,'Debt Service'!$V$50:$AC$349,3),0),0)</f>
        <v>0</v>
      </c>
      <c r="DL45" s="60">
        <f>IF(DL43=0,IFERROR(VLOOKUP(DL$5,'Debt Service'!$V$50:$AC$349,3),0),0)</f>
        <v>0</v>
      </c>
      <c r="DM45" s="60">
        <f>IF(DM43=0,IFERROR(VLOOKUP(DM$5,'Debt Service'!$V$50:$AC$349,3),0),0)</f>
        <v>0</v>
      </c>
      <c r="DN45" s="60">
        <f>IF(DN43=0,IFERROR(VLOOKUP(DN$5,'Debt Service'!$V$50:$AC$349,3),0),0)</f>
        <v>0</v>
      </c>
      <c r="DO45" s="60">
        <f>IF(DO43=0,IFERROR(VLOOKUP(DO$5,'Debt Service'!$V$50:$AC$349,3),0),0)</f>
        <v>0</v>
      </c>
      <c r="DP45" s="60">
        <f>IF(DP43=0,IFERROR(VLOOKUP(DP$5,'Debt Service'!$V$50:$AC$349,3),0),0)</f>
        <v>0</v>
      </c>
      <c r="DQ45" s="60">
        <f>IF(DQ43=0,IFERROR(VLOOKUP(DQ$5,'Debt Service'!$V$50:$AC$349,3),0),0)</f>
        <v>0</v>
      </c>
      <c r="DR45" s="60">
        <f>IF(DR43=0,IFERROR(VLOOKUP(DR$5,'Debt Service'!$V$50:$AC$349,3),0),0)</f>
        <v>0</v>
      </c>
      <c r="DS45" s="60">
        <f>IF(DS43=0,IFERROR(VLOOKUP(DS$5,'Debt Service'!$V$50:$AC$349,3),0),0)</f>
        <v>0</v>
      </c>
      <c r="DT45" s="60">
        <f>IF(DT43=0,IFERROR(VLOOKUP(DT$5,'Debt Service'!$V$50:$AC$349,3),0),0)</f>
        <v>0</v>
      </c>
      <c r="DU45" s="60">
        <f>IF(DU43=0,IFERROR(VLOOKUP(DU$5,'Debt Service'!$V$50:$AC$349,3),0),0)</f>
        <v>0</v>
      </c>
      <c r="DV45" s="60">
        <f>IF(DV43=0,IFERROR(VLOOKUP(DV$5,'Debt Service'!$V$50:$AC$349,3),0),0)</f>
        <v>0</v>
      </c>
      <c r="DW45" s="60">
        <f>IF(DW43=0,IFERROR(VLOOKUP(DW$5,'Debt Service'!$V$50:$AC$349,3),0),0)</f>
        <v>0</v>
      </c>
      <c r="DX45" s="60">
        <f>IF(DX43=0,IFERROR(VLOOKUP(DX$5,'Debt Service'!$V$50:$AC$349,3),0),0)</f>
        <v>0</v>
      </c>
      <c r="DY45" s="60">
        <f>IF(DY43=0,IFERROR(VLOOKUP(DY$5,'Debt Service'!$V$50:$AC$349,3),0),0)</f>
        <v>0</v>
      </c>
      <c r="DZ45" s="60">
        <f>IF(DZ43=0,IFERROR(VLOOKUP(DZ$5,'Debt Service'!$V$50:$AC$349,3),0),0)</f>
        <v>0</v>
      </c>
      <c r="EA45" s="60">
        <f>IF(EA43=0,IFERROR(VLOOKUP(EA$5,'Debt Service'!$V$50:$AC$349,3),0),0)</f>
        <v>0</v>
      </c>
      <c r="EB45" s="60" t="s">
        <v>2</v>
      </c>
    </row>
    <row r="46" spans="1:132" x14ac:dyDescent="0.3">
      <c r="BT46" s="60"/>
      <c r="EB46" s="60" t="s">
        <v>2</v>
      </c>
    </row>
    <row r="47" spans="1:132" x14ac:dyDescent="0.3">
      <c r="B47" s="51" t="s">
        <v>33</v>
      </c>
      <c r="C47" s="51" t="s">
        <v>34</v>
      </c>
      <c r="BT47" s="60"/>
      <c r="EB47" s="60" t="s">
        <v>2</v>
      </c>
    </row>
    <row r="48" spans="1:132" x14ac:dyDescent="0.3">
      <c r="B48" s="51" t="s">
        <v>33</v>
      </c>
      <c r="C48" s="51" t="s">
        <v>35</v>
      </c>
      <c r="L48" s="60">
        <f>IF('Debt Service'!$P$13=Summary!L$5,VLOOKUP(Summary!L$5,'Debt Service'!$N$19:$V$318,7),0)</f>
        <v>0</v>
      </c>
      <c r="M48" s="60">
        <f>IF('Debt Service'!$P$13=Summary!M$5,VLOOKUP(Summary!M$5,'Debt Service'!$N$19:$V$318,7),0)</f>
        <v>0</v>
      </c>
      <c r="N48" s="60">
        <f>IF('Debt Service'!$P$13=Summary!N$5,VLOOKUP(Summary!N$5,'Debt Service'!$N$19:$V$318,7),0)</f>
        <v>0</v>
      </c>
      <c r="O48" s="60">
        <f>IF('Debt Service'!$P$13=Summary!O$5,VLOOKUP(Summary!O$5,'Debt Service'!$N$19:$V$318,7),0)</f>
        <v>0</v>
      </c>
      <c r="P48" s="60">
        <f>IF('Debt Service'!$P$13=Summary!P$5,VLOOKUP(Summary!P$5,'Debt Service'!$N$19:$V$318,7),0)</f>
        <v>0</v>
      </c>
      <c r="Q48" s="60">
        <f>IF('Debt Service'!$P$13=Summary!Q$5,VLOOKUP(Summary!Q$5,'Debt Service'!$N$19:$V$318,7),0)</f>
        <v>0</v>
      </c>
      <c r="R48" s="60">
        <f>IF('Debt Service'!$P$13=Summary!R$5,VLOOKUP(Summary!R$5,'Debt Service'!$N$19:$V$318,7),0)</f>
        <v>0</v>
      </c>
      <c r="S48" s="60">
        <f>IF('Debt Service'!$P$13=Summary!S$5,VLOOKUP(Summary!S$5,'Debt Service'!$N$19:$V$318,7),0)</f>
        <v>0</v>
      </c>
      <c r="T48" s="60">
        <f>IF('Debt Service'!$P$13=Summary!T$5,VLOOKUP(Summary!T$5,'Debt Service'!$N$19:$V$318,7),0)</f>
        <v>0</v>
      </c>
      <c r="U48" s="60">
        <f>IF('Debt Service'!$P$13=Summary!U$5,VLOOKUP(Summary!U$5,'Debt Service'!$N$19:$V$318,7),0)</f>
        <v>0</v>
      </c>
      <c r="V48" s="60">
        <f>IF('Debt Service'!$P$13=Summary!V$5,VLOOKUP(Summary!V$5,'Debt Service'!$N$19:$V$318,7),0)</f>
        <v>0</v>
      </c>
      <c r="W48" s="60">
        <f>IF('Debt Service'!$P$13=Summary!W$5,VLOOKUP(Summary!W$5,'Debt Service'!$N$19:$V$318,7),0)</f>
        <v>0</v>
      </c>
      <c r="X48" s="60">
        <f>IF('Debt Service'!$P$13=Summary!X$5,VLOOKUP(Summary!X$5,'Debt Service'!$N$19:$V$318,7),0)</f>
        <v>0</v>
      </c>
      <c r="Y48" s="60">
        <f>IF('Debt Service'!$P$13=Summary!Y$5,VLOOKUP(Summary!Y$5,'Debt Service'!$N$19:$V$318,7),0)</f>
        <v>0</v>
      </c>
      <c r="Z48" s="60">
        <f>IF('Debt Service'!$P$13=Summary!Z$5,VLOOKUP(Summary!Z$5,'Debt Service'!$N$19:$V$318,7),0)</f>
        <v>0</v>
      </c>
      <c r="AA48" s="60">
        <f>IF('Debt Service'!$P$13=Summary!AA$5,VLOOKUP(Summary!AA$5,'Debt Service'!$N$19:$V$318,7),0)</f>
        <v>0</v>
      </c>
      <c r="AB48" s="60">
        <f>IF('Debt Service'!$P$13=Summary!AB$5,VLOOKUP(Summary!AB$5,'Debt Service'!$N$19:$V$318,7),0)</f>
        <v>0</v>
      </c>
      <c r="AC48" s="60">
        <f>IF('Debt Service'!$P$13=Summary!AC$5,VLOOKUP(Summary!AC$5,'Debt Service'!$N$19:$V$318,7),0)</f>
        <v>0</v>
      </c>
      <c r="AD48" s="60">
        <f>IF('Debt Service'!$P$13=Summary!AD$5,VLOOKUP(Summary!AD$5,'Debt Service'!$N$19:$V$318,7),0)</f>
        <v>0</v>
      </c>
      <c r="AE48" s="60">
        <f>IF('Debt Service'!$P$13=Summary!AE$5,VLOOKUP(Summary!AE$5,'Debt Service'!$N$19:$V$318,7),0)</f>
        <v>0</v>
      </c>
      <c r="AF48" s="60">
        <f>IF('Debt Service'!$P$13=Summary!AF$5,VLOOKUP(Summary!AF$5,'Debt Service'!$N$19:$V$318,7),0)</f>
        <v>0</v>
      </c>
      <c r="AG48" s="60">
        <f>IF('Debt Service'!$P$13=Summary!AG$5,VLOOKUP(Summary!AG$5,'Debt Service'!$N$19:$V$318,7),0)</f>
        <v>0</v>
      </c>
      <c r="AH48" s="60">
        <f>IF('Debt Service'!$P$13=Summary!AH$5,VLOOKUP(Summary!AH$5,'Debt Service'!$N$19:$V$318,7),0)</f>
        <v>0</v>
      </c>
      <c r="AI48" s="60">
        <f>IF('Debt Service'!$P$13=Summary!AI$5,VLOOKUP(Summary!AI$5,'Debt Service'!$N$19:$V$318,7),0)</f>
        <v>0</v>
      </c>
      <c r="AJ48" s="60">
        <f>IF('Debt Service'!$P$13=Summary!AJ$5,VLOOKUP(Summary!AJ$5,'Debt Service'!$N$19:$V$318,7),0)</f>
        <v>0</v>
      </c>
      <c r="AK48" s="60">
        <f>IF('Debt Service'!$P$13=Summary!AK$5,VLOOKUP(Summary!AK$5,'Debt Service'!$N$19:$V$318,7),0)</f>
        <v>0</v>
      </c>
      <c r="AL48" s="60">
        <f>IF('Debt Service'!$P$13=Summary!AL$5,VLOOKUP(Summary!AL$5,'Debt Service'!$N$19:$V$318,7),0)</f>
        <v>0</v>
      </c>
      <c r="AM48" s="60">
        <f>IF('Debt Service'!$P$13=Summary!AM$5,VLOOKUP(Summary!AM$5,'Debt Service'!$N$19:$V$318,7),0)</f>
        <v>0</v>
      </c>
      <c r="AN48" s="60">
        <f>IF('Debt Service'!$P$13=Summary!AN$5,VLOOKUP(Summary!AN$5,'Debt Service'!$N$19:$V$318,7),0)</f>
        <v>0</v>
      </c>
      <c r="AO48" s="60">
        <f>IF('Debt Service'!$P$13=Summary!AO$5,VLOOKUP(Summary!AO$5,'Debt Service'!$N$19:$V$318,7),0)</f>
        <v>0</v>
      </c>
      <c r="AP48" s="60">
        <f>IF('Debt Service'!$P$13=Summary!AP$5,VLOOKUP(Summary!AP$5,'Debt Service'!$N$19:$V$318,7),0)</f>
        <v>0</v>
      </c>
      <c r="AQ48" s="60">
        <f>IF('Debt Service'!$P$13=Summary!AQ$5,VLOOKUP(Summary!AQ$5,'Debt Service'!$N$19:$V$318,7),0)</f>
        <v>0</v>
      </c>
      <c r="AR48" s="60">
        <f>IF('Debt Service'!$P$13=Summary!AR$5,VLOOKUP(Summary!AR$5,'Debt Service'!$N$19:$V$318,7),0)</f>
        <v>0</v>
      </c>
      <c r="AS48" s="60">
        <f>IF('Debt Service'!$P$13=Summary!AS$5,VLOOKUP(Summary!AS$5,'Debt Service'!$N$19:$V$318,7),0)</f>
        <v>0</v>
      </c>
      <c r="AT48" s="60">
        <f>IF('Debt Service'!$P$13=Summary!AT$5,VLOOKUP(Summary!AT$5,'Debt Service'!$N$19:$V$318,7),0)</f>
        <v>0</v>
      </c>
      <c r="AU48" s="60">
        <f>IF('Debt Service'!$P$13=Summary!AU$5,VLOOKUP(Summary!AU$5,'Debt Service'!$N$19:$V$318,7),0)</f>
        <v>0</v>
      </c>
      <c r="AV48" s="60">
        <f>IF('Debt Service'!$P$13=Summary!AV$5,VLOOKUP(Summary!AV$5,'Debt Service'!$N$19:$V$318,7),0)</f>
        <v>0</v>
      </c>
      <c r="AW48" s="60">
        <f>IF('Debt Service'!$P$13=Summary!AW$5,VLOOKUP(Summary!AW$5,'Debt Service'!$N$19:$V$318,7),0)</f>
        <v>0</v>
      </c>
      <c r="AX48" s="60">
        <f>IF('Debt Service'!$P$13=Summary!AX$5,VLOOKUP(Summary!AX$5,'Debt Service'!$N$19:$V$318,7),0)</f>
        <v>0</v>
      </c>
      <c r="AY48" s="60">
        <f>IF('Debt Service'!$P$13=Summary!AY$5,VLOOKUP(Summary!AY$5,'Debt Service'!$N$19:$V$318,7),0)</f>
        <v>0</v>
      </c>
      <c r="AZ48" s="60">
        <f>IF('Debt Service'!$P$13=Summary!AZ$5,VLOOKUP(Summary!AZ$5,'Debt Service'!$N$19:$V$318,7),0)</f>
        <v>0</v>
      </c>
      <c r="BA48" s="60">
        <f>IF('Debt Service'!$P$13=Summary!BA$5,VLOOKUP(Summary!BA$5,'Debt Service'!$N$19:$V$318,7),0)</f>
        <v>0</v>
      </c>
      <c r="BB48" s="60">
        <f>IF('Debt Service'!$P$13=Summary!BB$5,VLOOKUP(Summary!BB$5,'Debt Service'!$N$19:$V$318,7),0)</f>
        <v>0</v>
      </c>
      <c r="BC48" s="60">
        <f>IF('Debt Service'!$P$13=Summary!BC$5,VLOOKUP(Summary!BC$5,'Debt Service'!$N$19:$V$318,7),0)</f>
        <v>0</v>
      </c>
      <c r="BD48" s="60">
        <f>IF('Debt Service'!$P$13=Summary!BD$5,VLOOKUP(Summary!BD$5,'Debt Service'!$N$19:$V$318,7),0)</f>
        <v>0</v>
      </c>
      <c r="BE48" s="60">
        <f>IF('Debt Service'!$P$13=Summary!BE$5,VLOOKUP(Summary!BE$5,'Debt Service'!$N$19:$V$318,7),0)</f>
        <v>0</v>
      </c>
      <c r="BF48" s="60">
        <f>IF('Debt Service'!$P$13=Summary!BF$5,VLOOKUP(Summary!BF$5,'Debt Service'!$N$19:$V$318,7),0)</f>
        <v>0</v>
      </c>
      <c r="BG48" s="60">
        <f>IF('Debt Service'!$P$13=Summary!BG$5,VLOOKUP(Summary!BG$5,'Debt Service'!$N$19:$V$318,7),0)</f>
        <v>0</v>
      </c>
      <c r="BH48" s="60">
        <f>IF('Debt Service'!$P$13=Summary!BH$5,VLOOKUP(Summary!BH$5,'Debt Service'!$N$19:$V$318,7),0)</f>
        <v>0</v>
      </c>
      <c r="BI48" s="60">
        <f>IF('Debt Service'!$P$13=Summary!BI$5,VLOOKUP(Summary!BI$5,'Debt Service'!$N$19:$V$318,7),0)</f>
        <v>0</v>
      </c>
      <c r="BJ48" s="60">
        <f>IF('Debt Service'!$P$13=Summary!BJ$5,VLOOKUP(Summary!BJ$5,'Debt Service'!$N$19:$V$318,7),0)</f>
        <v>0</v>
      </c>
      <c r="BK48" s="60">
        <f>IF('Debt Service'!$P$13=Summary!BK$5,VLOOKUP(Summary!BK$5,'Debt Service'!$N$19:$V$318,7),0)</f>
        <v>0</v>
      </c>
      <c r="BL48" s="60">
        <f>IF('Debt Service'!$P$13=Summary!BL$5,VLOOKUP(Summary!BL$5,'Debt Service'!$N$19:$V$318,7),0)</f>
        <v>0</v>
      </c>
      <c r="BM48" s="60">
        <f>IF('Debt Service'!$P$13=Summary!BM$5,VLOOKUP(Summary!BM$5,'Debt Service'!$N$19:$V$318,7),0)</f>
        <v>0</v>
      </c>
      <c r="BN48" s="60">
        <f>IF('Debt Service'!$P$13=Summary!BN$5,VLOOKUP(Summary!BN$5,'Debt Service'!$N$19:$V$318,7),0)</f>
        <v>0</v>
      </c>
      <c r="BO48" s="60">
        <f>IF('Debt Service'!$P$13=Summary!BO$5,VLOOKUP(Summary!BO$5,'Debt Service'!$N$19:$V$318,7),0)</f>
        <v>556661161.16214859</v>
      </c>
      <c r="BP48" s="60">
        <f>IF('Debt Service'!$P$13=Summary!BP$5,VLOOKUP(Summary!BP$5,'Debt Service'!$N$19:$V$318,7),0)</f>
        <v>0</v>
      </c>
      <c r="BQ48" s="60">
        <f>IF('Debt Service'!$P$13=Summary!BQ$5,VLOOKUP(Summary!BQ$5,'Debt Service'!$N$19:$V$318,7),0)</f>
        <v>0</v>
      </c>
      <c r="BR48" s="60">
        <f>IF('Debt Service'!$P$13=Summary!BR$5,VLOOKUP(Summary!BR$5,'Debt Service'!$N$19:$V$318,7),0)</f>
        <v>0</v>
      </c>
      <c r="BS48" s="60">
        <f>IF('Debt Service'!$P$13=Summary!BS$5,VLOOKUP(Summary!BS$5,'Debt Service'!$N$19:$V$318,7),0)</f>
        <v>0</v>
      </c>
      <c r="BT48" s="60">
        <f>IF('Debt Service'!$P$13=Summary!BT$5,VLOOKUP(Summary!BT$5,'Debt Service'!$N$19:$V$318,7),0)</f>
        <v>0</v>
      </c>
      <c r="BU48" s="60">
        <f>IF('Debt Service'!$P$13=Summary!BU$5,VLOOKUP(Summary!BU$5,'Debt Service'!$N$19:$V$318,7),0)</f>
        <v>0</v>
      </c>
      <c r="BV48" s="60">
        <f>IF('Debt Service'!$P$13=Summary!BV$5,VLOOKUP(Summary!BV$5,'Debt Service'!$N$19:$V$318,7),0)</f>
        <v>0</v>
      </c>
      <c r="BW48" s="60">
        <f>IF('Debt Service'!$P$13=Summary!BW$5,VLOOKUP(Summary!BW$5,'Debt Service'!$N$19:$V$318,7),0)</f>
        <v>0</v>
      </c>
      <c r="BX48" s="60">
        <f>IF('Debt Service'!$P$13=Summary!BX$5,VLOOKUP(Summary!BX$5,'Debt Service'!$N$19:$V$318,7),0)</f>
        <v>0</v>
      </c>
      <c r="BY48" s="60">
        <f>IF('Debt Service'!$P$13=Summary!BY$5,VLOOKUP(Summary!BY$5,'Debt Service'!$N$19:$V$318,7),0)</f>
        <v>0</v>
      </c>
      <c r="BZ48" s="60">
        <f>IF('Debt Service'!$P$13=Summary!BZ$5,VLOOKUP(Summary!BZ$5,'Debt Service'!$N$19:$V$318,7),0)</f>
        <v>0</v>
      </c>
      <c r="CA48" s="60">
        <f>IF('Debt Service'!$P$13=Summary!CA$5,VLOOKUP(Summary!CA$5,'Debt Service'!$N$19:$V$318,7),0)</f>
        <v>0</v>
      </c>
      <c r="CB48" s="60">
        <f>IF('Debt Service'!$P$13=Summary!CB$5,VLOOKUP(Summary!CB$5,'Debt Service'!$N$19:$V$318,7),0)</f>
        <v>0</v>
      </c>
      <c r="CC48" s="60">
        <f>IF('Debt Service'!$P$13=Summary!CC$5,VLOOKUP(Summary!CC$5,'Debt Service'!$N$19:$V$318,7),0)</f>
        <v>0</v>
      </c>
      <c r="CD48" s="60">
        <f>IF('Debt Service'!$P$13=Summary!CD$5,VLOOKUP(Summary!CD$5,'Debt Service'!$N$19:$V$318,7),0)</f>
        <v>0</v>
      </c>
      <c r="CE48" s="60">
        <f>IF('Debt Service'!$P$13=Summary!CE$5,VLOOKUP(Summary!CE$5,'Debt Service'!$N$19:$V$318,7),0)</f>
        <v>0</v>
      </c>
      <c r="CF48" s="60">
        <f>IF('Debt Service'!$P$13=Summary!CF$5,VLOOKUP(Summary!CF$5,'Debt Service'!$N$19:$V$318,7),0)</f>
        <v>0</v>
      </c>
      <c r="CG48" s="60">
        <f>IF('Debt Service'!$P$13=Summary!CG$5,VLOOKUP(Summary!CG$5,'Debt Service'!$N$19:$V$318,7),0)</f>
        <v>0</v>
      </c>
      <c r="CH48" s="60">
        <f>IF('Debt Service'!$P$13=Summary!CH$5,VLOOKUP(Summary!CH$5,'Debt Service'!$N$19:$V$318,7),0)</f>
        <v>0</v>
      </c>
      <c r="CI48" s="60">
        <f>IF('Debt Service'!$P$13=Summary!CI$5,VLOOKUP(Summary!CI$5,'Debt Service'!$N$19:$V$318,7),0)</f>
        <v>0</v>
      </c>
      <c r="CJ48" s="60">
        <f>IF('Debt Service'!$P$13=Summary!CJ$5,VLOOKUP(Summary!CJ$5,'Debt Service'!$N$19:$V$318,7),0)</f>
        <v>0</v>
      </c>
      <c r="CK48" s="60">
        <f>IF('Debt Service'!$P$13=Summary!CK$5,VLOOKUP(Summary!CK$5,'Debt Service'!$N$19:$V$318,7),0)</f>
        <v>0</v>
      </c>
      <c r="CL48" s="60">
        <f>IF('Debt Service'!$P$13=Summary!CL$5,VLOOKUP(Summary!CL$5,'Debt Service'!$N$19:$V$318,7),0)</f>
        <v>0</v>
      </c>
      <c r="CM48" s="60">
        <f>IF('Debt Service'!$P$13=Summary!CM$5,VLOOKUP(Summary!CM$5,'Debt Service'!$N$19:$V$318,7),0)</f>
        <v>0</v>
      </c>
      <c r="CN48" s="60">
        <f>IF('Debt Service'!$P$13=Summary!CN$5,VLOOKUP(Summary!CN$5,'Debt Service'!$N$19:$V$318,7),0)</f>
        <v>0</v>
      </c>
      <c r="CO48" s="60">
        <f>IF('Debt Service'!$P$13=Summary!CO$5,VLOOKUP(Summary!CO$5,'Debt Service'!$N$19:$V$318,7),0)</f>
        <v>0</v>
      </c>
      <c r="CP48" s="60">
        <f>IF('Debt Service'!$P$13=Summary!CP$5,VLOOKUP(Summary!CP$5,'Debt Service'!$N$19:$V$318,7),0)</f>
        <v>0</v>
      </c>
      <c r="CQ48" s="60">
        <f>IF('Debt Service'!$P$13=Summary!CQ$5,VLOOKUP(Summary!CQ$5,'Debt Service'!$N$19:$V$318,7),0)</f>
        <v>0</v>
      </c>
      <c r="CR48" s="60">
        <f>IF('Debt Service'!$P$13=Summary!CR$5,VLOOKUP(Summary!CR$5,'Debt Service'!$N$19:$V$318,7),0)</f>
        <v>0</v>
      </c>
      <c r="CS48" s="60">
        <f>IF('Debt Service'!$P$13=Summary!CS$5,VLOOKUP(Summary!CS$5,'Debt Service'!$N$19:$V$318,7),0)</f>
        <v>0</v>
      </c>
      <c r="CT48" s="60">
        <f>IF('Debt Service'!$P$13=Summary!CT$5,VLOOKUP(Summary!CT$5,'Debt Service'!$N$19:$V$318,7),0)</f>
        <v>0</v>
      </c>
      <c r="CU48" s="60">
        <f>IF('Debt Service'!$P$13=Summary!CU$5,VLOOKUP(Summary!CU$5,'Debt Service'!$N$19:$V$318,7),0)</f>
        <v>0</v>
      </c>
      <c r="CV48" s="60">
        <f>IF('Debt Service'!$P$13=Summary!CV$5,VLOOKUP(Summary!CV$5,'Debt Service'!$N$19:$V$318,7),0)</f>
        <v>0</v>
      </c>
      <c r="CW48" s="60">
        <f>IF('Debt Service'!$P$13=Summary!CW$5,VLOOKUP(Summary!CW$5,'Debt Service'!$N$19:$V$318,7),0)</f>
        <v>0</v>
      </c>
      <c r="CX48" s="60">
        <f>IF('Debt Service'!$P$13=Summary!CX$5,VLOOKUP(Summary!CX$5,'Debt Service'!$N$19:$V$318,7),0)</f>
        <v>0</v>
      </c>
      <c r="CY48" s="60">
        <f>IF('Debt Service'!$P$13=Summary!CY$5,VLOOKUP(Summary!CY$5,'Debt Service'!$N$19:$V$318,7),0)</f>
        <v>0</v>
      </c>
      <c r="CZ48" s="60">
        <f>IF('Debt Service'!$P$13=Summary!CZ$5,VLOOKUP(Summary!CZ$5,'Debt Service'!$N$19:$V$318,7),0)</f>
        <v>0</v>
      </c>
      <c r="DA48" s="60">
        <f>IF('Debt Service'!$P$13=Summary!DA$5,VLOOKUP(Summary!DA$5,'Debt Service'!$N$19:$V$318,7),0)</f>
        <v>0</v>
      </c>
      <c r="DB48" s="60">
        <f>IF('Debt Service'!$P$13=Summary!DB$5,VLOOKUP(Summary!DB$5,'Debt Service'!$N$19:$V$318,7),0)</f>
        <v>0</v>
      </c>
      <c r="DC48" s="60">
        <f>IF('Debt Service'!$P$13=Summary!DC$5,VLOOKUP(Summary!DC$5,'Debt Service'!$N$19:$V$318,7),0)</f>
        <v>0</v>
      </c>
      <c r="DD48" s="60">
        <f>IF('Debt Service'!$P$13=Summary!DD$5,VLOOKUP(Summary!DD$5,'Debt Service'!$N$19:$V$318,7),0)</f>
        <v>0</v>
      </c>
      <c r="DE48" s="60">
        <f>IF('Debt Service'!$P$13=Summary!DE$5,VLOOKUP(Summary!DE$5,'Debt Service'!$N$19:$V$318,7),0)</f>
        <v>0</v>
      </c>
      <c r="DF48" s="60">
        <f>IF('Debt Service'!$P$13=Summary!DF$5,VLOOKUP(Summary!DF$5,'Debt Service'!$N$19:$V$318,7),0)</f>
        <v>0</v>
      </c>
      <c r="DG48" s="60">
        <f>IF('Debt Service'!$P$13=Summary!DG$5,VLOOKUP(Summary!DG$5,'Debt Service'!$N$19:$V$318,7),0)</f>
        <v>0</v>
      </c>
      <c r="DH48" s="60">
        <f>IF('Debt Service'!$P$13=Summary!DH$5,VLOOKUP(Summary!DH$5,'Debt Service'!$N$19:$V$318,7),0)</f>
        <v>0</v>
      </c>
      <c r="DI48" s="60">
        <f>IF('Debt Service'!$P$13=Summary!DI$5,VLOOKUP(Summary!DI$5,'Debt Service'!$N$19:$V$318,7),0)</f>
        <v>0</v>
      </c>
      <c r="DJ48" s="60">
        <f>IF('Debt Service'!$P$13=Summary!DJ$5,VLOOKUP(Summary!DJ$5,'Debt Service'!$N$19:$V$318,7),0)</f>
        <v>0</v>
      </c>
      <c r="DK48" s="60">
        <f>IF('Debt Service'!$P$13=Summary!DK$5,VLOOKUP(Summary!DK$5,'Debt Service'!$N$19:$V$318,7),0)</f>
        <v>0</v>
      </c>
      <c r="DL48" s="60">
        <f>IF('Debt Service'!$P$13=Summary!DL$5,VLOOKUP(Summary!DL$5,'Debt Service'!$N$19:$V$318,7),0)</f>
        <v>0</v>
      </c>
      <c r="DM48" s="60">
        <f>IF('Debt Service'!$P$13=Summary!DM$5,VLOOKUP(Summary!DM$5,'Debt Service'!$N$19:$V$318,7),0)</f>
        <v>0</v>
      </c>
      <c r="DN48" s="60">
        <f>IF('Debt Service'!$P$13=Summary!DN$5,VLOOKUP(Summary!DN$5,'Debt Service'!$N$19:$V$318,7),0)</f>
        <v>0</v>
      </c>
      <c r="DO48" s="60">
        <f>IF('Debt Service'!$P$13=Summary!DO$5,VLOOKUP(Summary!DO$5,'Debt Service'!$N$19:$V$318,7),0)</f>
        <v>0</v>
      </c>
      <c r="DP48" s="60">
        <f>IF('Debt Service'!$P$13=Summary!DP$5,VLOOKUP(Summary!DP$5,'Debt Service'!$N$19:$V$318,7),0)</f>
        <v>0</v>
      </c>
      <c r="DQ48" s="60">
        <f>IF('Debt Service'!$P$13=Summary!DQ$5,VLOOKUP(Summary!DQ$5,'Debt Service'!$N$19:$V$318,7),0)</f>
        <v>0</v>
      </c>
      <c r="DR48" s="60">
        <f>IF('Debt Service'!$P$13=Summary!DR$5,VLOOKUP(Summary!DR$5,'Debt Service'!$N$19:$V$318,7),0)</f>
        <v>0</v>
      </c>
      <c r="DS48" s="60">
        <f>IF('Debt Service'!$P$13=Summary!DS$5,VLOOKUP(Summary!DS$5,'Debt Service'!$N$19:$V$318,7),0)</f>
        <v>0</v>
      </c>
      <c r="DT48" s="60">
        <f>IF('Debt Service'!$P$13=Summary!DT$5,VLOOKUP(Summary!DT$5,'Debt Service'!$N$19:$V$318,7),0)</f>
        <v>0</v>
      </c>
      <c r="DU48" s="60">
        <f>IF('Debt Service'!$P$13=Summary!DU$5,VLOOKUP(Summary!DU$5,'Debt Service'!$N$19:$V$318,7),0)</f>
        <v>0</v>
      </c>
      <c r="DV48" s="60">
        <f>IF('Debt Service'!$P$13=Summary!DV$5,VLOOKUP(Summary!DV$5,'Debt Service'!$N$19:$V$318,7),0)</f>
        <v>0</v>
      </c>
      <c r="DW48" s="60">
        <f>IF('Debt Service'!$P$13=Summary!DW$5,VLOOKUP(Summary!DW$5,'Debt Service'!$N$19:$V$318,7),0)</f>
        <v>0</v>
      </c>
      <c r="DX48" s="60">
        <f>IF('Debt Service'!$P$13=Summary!DX$5,VLOOKUP(Summary!DX$5,'Debt Service'!$N$19:$V$318,7),0)</f>
        <v>0</v>
      </c>
      <c r="DY48" s="60">
        <f>IF('Debt Service'!$P$13=Summary!DY$5,VLOOKUP(Summary!DY$5,'Debt Service'!$N$19:$V$318,7),0)</f>
        <v>0</v>
      </c>
      <c r="DZ48" s="60">
        <f>IF('Debt Service'!$P$13=Summary!DZ$5,VLOOKUP(Summary!DZ$5,'Debt Service'!$N$19:$V$318,7),0)</f>
        <v>0</v>
      </c>
      <c r="EA48" s="60">
        <f>IF('Debt Service'!$P$13=Summary!EA$5,VLOOKUP(Summary!EA$5,'Debt Service'!$N$19:$V$318,7),0)</f>
        <v>0</v>
      </c>
      <c r="EB48" s="60" t="s">
        <v>2</v>
      </c>
    </row>
    <row r="49" spans="1:132" x14ac:dyDescent="0.3">
      <c r="BT49" s="60"/>
      <c r="EB49" s="60" t="s">
        <v>2</v>
      </c>
    </row>
    <row r="50" spans="1:132" x14ac:dyDescent="0.3">
      <c r="B50" s="51" t="s">
        <v>36</v>
      </c>
      <c r="D50" s="99" t="s">
        <v>29</v>
      </c>
      <c r="L50" s="60">
        <f>IFERROR(VLOOKUP(L$5,'Debt Service'!$N$19:$V$318,8),0)</f>
        <v>0</v>
      </c>
      <c r="M50" s="60">
        <f>IFERROR(VLOOKUP(M$5,'Debt Service'!$N$19:$V$318,8),0)</f>
        <v>0</v>
      </c>
      <c r="N50" s="60">
        <f>IFERROR(VLOOKUP(N$5,'Debt Service'!$N$19:$V$318,8),0)</f>
        <v>0</v>
      </c>
      <c r="O50" s="60">
        <f>IFERROR(VLOOKUP(O$5,'Debt Service'!$N$19:$V$318,8),0)</f>
        <v>0</v>
      </c>
      <c r="P50" s="60">
        <f>IFERROR(VLOOKUP(P$5,'Debt Service'!$N$19:$V$318,8),0)</f>
        <v>0</v>
      </c>
      <c r="Q50" s="60">
        <f>IFERROR(VLOOKUP(Q$5,'Debt Service'!$N$19:$V$318,8),0)</f>
        <v>0</v>
      </c>
      <c r="R50" s="60">
        <f>IFERROR(VLOOKUP(R$5,'Debt Service'!$N$19:$V$318,8),0)</f>
        <v>0</v>
      </c>
      <c r="S50" s="60">
        <f>IFERROR(VLOOKUP(S$5,'Debt Service'!$N$19:$V$318,8),0)</f>
        <v>0</v>
      </c>
      <c r="T50" s="60">
        <f>IFERROR(VLOOKUP(T$5,'Debt Service'!$N$19:$V$318,8),0)</f>
        <v>0</v>
      </c>
      <c r="U50" s="60">
        <f>IFERROR(VLOOKUP(U$5,'Debt Service'!$N$19:$V$318,8),0)</f>
        <v>0</v>
      </c>
      <c r="V50" s="60">
        <f>IFERROR(VLOOKUP(V$5,'Debt Service'!$N$19:$V$318,8),0)</f>
        <v>0</v>
      </c>
      <c r="W50" s="60">
        <f>IFERROR(VLOOKUP(W$5,'Debt Service'!$N$19:$V$318,8),0)</f>
        <v>0</v>
      </c>
      <c r="X50" s="60">
        <f>IFERROR(VLOOKUP(X$5,'Debt Service'!$N$19:$V$318,8),0)</f>
        <v>0</v>
      </c>
      <c r="Y50" s="60">
        <f>IFERROR(VLOOKUP(Y$5,'Debt Service'!$N$19:$V$318,8),0)</f>
        <v>0</v>
      </c>
      <c r="Z50" s="60">
        <f>IFERROR(VLOOKUP(Z$5,'Debt Service'!$N$19:$V$318,8),0)</f>
        <v>0</v>
      </c>
      <c r="AA50" s="60">
        <f>IFERROR(VLOOKUP(AA$5,'Debt Service'!$N$19:$V$318,8),0)</f>
        <v>0</v>
      </c>
      <c r="AB50" s="60">
        <f>IFERROR(VLOOKUP(AB$5,'Debt Service'!$N$19:$V$318,8),0)</f>
        <v>0</v>
      </c>
      <c r="AC50" s="60">
        <f>IFERROR(VLOOKUP(AC$5,'Debt Service'!$N$19:$V$318,8),0)</f>
        <v>0</v>
      </c>
      <c r="AD50" s="60">
        <f>IFERROR(VLOOKUP(AD$5,'Debt Service'!$N$19:$V$318,8),0)</f>
        <v>0</v>
      </c>
      <c r="AE50" s="60">
        <f>IFERROR(VLOOKUP(AE$5,'Debt Service'!$N$19:$V$318,8),0)</f>
        <v>0</v>
      </c>
      <c r="AF50" s="60">
        <f>IFERROR(VLOOKUP(AF$5,'Debt Service'!$N$19:$V$318,8),0)</f>
        <v>0</v>
      </c>
      <c r="AG50" s="60">
        <f>IFERROR(VLOOKUP(AG$5,'Debt Service'!$N$19:$V$318,8),0)</f>
        <v>0</v>
      </c>
      <c r="AH50" s="60">
        <f>IFERROR(VLOOKUP(AH$5,'Debt Service'!$N$19:$V$318,8),0)</f>
        <v>0</v>
      </c>
      <c r="AI50" s="60">
        <f>IFERROR(VLOOKUP(AI$5,'Debt Service'!$N$19:$V$318,8),0)</f>
        <v>571780665.10152948</v>
      </c>
      <c r="AJ50" s="60">
        <f>IFERROR(VLOOKUP(AJ$5,'Debt Service'!$N$19:$V$318,8),0)</f>
        <v>571336005.44224298</v>
      </c>
      <c r="AK50" s="60">
        <f>IFERROR(VLOOKUP(AK$5,'Debt Service'!$N$19:$V$318,8),0)</f>
        <v>570888640.77002919</v>
      </c>
      <c r="AL50" s="60">
        <f>IFERROR(VLOOKUP(AL$5,'Debt Service'!$N$19:$V$318,8),0)</f>
        <v>570438554.62939274</v>
      </c>
      <c r="AM50" s="60">
        <f>IFERROR(VLOOKUP(AM$5,'Debt Service'!$N$19:$V$318,8),0)</f>
        <v>569985730.46473408</v>
      </c>
      <c r="AN50" s="60">
        <f>IFERROR(VLOOKUP(AN$5,'Debt Service'!$N$19:$V$318,8),0)</f>
        <v>569530151.61974037</v>
      </c>
      <c r="AO50" s="60">
        <f>IFERROR(VLOOKUP(AO$5,'Debt Service'!$N$19:$V$318,8),0)</f>
        <v>569071801.33677304</v>
      </c>
      <c r="AP50" s="60">
        <f>IFERROR(VLOOKUP(AP$5,'Debt Service'!$N$19:$V$318,8),0)</f>
        <v>568610662.75625098</v>
      </c>
      <c r="AQ50" s="60">
        <f>IFERROR(VLOOKUP(AQ$5,'Debt Service'!$N$19:$V$318,8),0)</f>
        <v>568146718.91603065</v>
      </c>
      <c r="AR50" s="60">
        <f>IFERROR(VLOOKUP(AR$5,'Debt Service'!$N$19:$V$318,8),0)</f>
        <v>567679952.75078237</v>
      </c>
      <c r="AS50" s="60">
        <f>IFERROR(VLOOKUP(AS$5,'Debt Service'!$N$19:$V$318,8),0)</f>
        <v>567210347.09136212</v>
      </c>
      <c r="AT50" s="60">
        <f>IFERROR(VLOOKUP(AT$5,'Debt Service'!$N$19:$V$318,8),0)</f>
        <v>566737884.6641804</v>
      </c>
      <c r="AU50" s="60">
        <f>IFERROR(VLOOKUP(AU$5,'Debt Service'!$N$19:$V$318,8),0)</f>
        <v>566262548.09056675</v>
      </c>
      <c r="AV50" s="60">
        <f>IFERROR(VLOOKUP(AV$5,'Debt Service'!$N$19:$V$318,8),0)</f>
        <v>565784319.88613021</v>
      </c>
      <c r="AW50" s="60">
        <f>IFERROR(VLOOKUP(AW$5,'Debt Service'!$N$19:$V$318,8),0)</f>
        <v>565303182.46011674</v>
      </c>
      <c r="AX50" s="60">
        <f>IFERROR(VLOOKUP(AX$5,'Debt Service'!$N$19:$V$318,8),0)</f>
        <v>564819118.11476171</v>
      </c>
      <c r="AY50" s="60">
        <f>IFERROR(VLOOKUP(AY$5,'Debt Service'!$N$19:$V$318,8),0)</f>
        <v>564332109.04463899</v>
      </c>
      <c r="AZ50" s="60">
        <f>IFERROR(VLOOKUP(AZ$5,'Debt Service'!$N$19:$V$318,8),0)</f>
        <v>563842137.3360064</v>
      </c>
      <c r="BA50" s="60">
        <f>IFERROR(VLOOKUP(BA$5,'Debt Service'!$N$19:$V$318,8),0)</f>
        <v>563349184.96614635</v>
      </c>
      <c r="BB50" s="60">
        <f>IFERROR(VLOOKUP(BB$5,'Debt Service'!$N$19:$V$318,8),0)</f>
        <v>562853233.8027029</v>
      </c>
      <c r="BC50" s="60">
        <f>IFERROR(VLOOKUP(BC$5,'Debt Service'!$N$19:$V$318,8),0)</f>
        <v>562354265.60301518</v>
      </c>
      <c r="BD50" s="60">
        <f>IFERROR(VLOOKUP(BD$5,'Debt Service'!$N$19:$V$318,8),0)</f>
        <v>561852262.01344609</v>
      </c>
      <c r="BE50" s="60">
        <f>IFERROR(VLOOKUP(BE$5,'Debt Service'!$N$19:$V$318,8),0)</f>
        <v>561347204.56870711</v>
      </c>
      <c r="BF50" s="60">
        <f>IFERROR(VLOOKUP(BF$5,'Debt Service'!$N$19:$V$318,8),0)</f>
        <v>560839074.69117928</v>
      </c>
      <c r="BG50" s="60">
        <f>IFERROR(VLOOKUP(BG$5,'Debt Service'!$N$19:$V$318,8),0)</f>
        <v>560327853.69022977</v>
      </c>
      <c r="BH50" s="60">
        <f>IFERROR(VLOOKUP(BH$5,'Debt Service'!$N$19:$V$318,8),0)</f>
        <v>559813522.76152456</v>
      </c>
      <c r="BI50" s="60">
        <f>IFERROR(VLOOKUP(BI$5,'Debt Service'!$N$19:$V$318,8),0)</f>
        <v>559296062.98633635</v>
      </c>
      <c r="BJ50" s="60">
        <f>IFERROR(VLOOKUP(BJ$5,'Debt Service'!$N$19:$V$318,8),0)</f>
        <v>558775455.33084905</v>
      </c>
      <c r="BK50" s="60">
        <f>IFERROR(VLOOKUP(BK$5,'Debt Service'!$N$19:$V$318,8),0)</f>
        <v>558251680.64545763</v>
      </c>
      <c r="BL50" s="60">
        <f>IFERROR(VLOOKUP(BL$5,'Debt Service'!$N$19:$V$318,8),0)</f>
        <v>557724719.66406333</v>
      </c>
      <c r="BM50" s="60">
        <f>IFERROR(VLOOKUP(BM$5,'Debt Service'!$N$19:$V$318,8),0)</f>
        <v>557194553.00336564</v>
      </c>
      <c r="BN50" s="60">
        <f>IFERROR(VLOOKUP(BN$5,'Debt Service'!$N$19:$V$318,8),0)</f>
        <v>556661161.16214859</v>
      </c>
      <c r="BO50" s="60">
        <f>IFERROR(VLOOKUP(BO$5,'Debt Service'!$N$19:$V$318,8),0)</f>
        <v>556124524.5205642</v>
      </c>
      <c r="BP50" s="60">
        <f>IFERROR(VLOOKUP(BP$5,'Debt Service'!$N$19:$V$318,8),0)</f>
        <v>555584623.33941019</v>
      </c>
      <c r="BQ50" s="60">
        <f>IFERROR(VLOOKUP(BQ$5,'Debt Service'!$N$19:$V$318,8),0)</f>
        <v>555041437.75940418</v>
      </c>
      <c r="BR50" s="60">
        <f>IFERROR(VLOOKUP(BR$5,'Debt Service'!$N$19:$V$318,8),0)</f>
        <v>554494947.80045307</v>
      </c>
      <c r="BS50" s="60">
        <f>IFERROR(VLOOKUP(BS$5,'Debt Service'!$N$19:$V$318,8),0)</f>
        <v>553945133.3609184</v>
      </c>
      <c r="BT50" s="60">
        <f>IFERROR(VLOOKUP(BT$5,'Debt Service'!$N$19:$V$318,8),0)</f>
        <v>553391974.21687651</v>
      </c>
      <c r="BU50" s="60">
        <f>IFERROR(VLOOKUP(BU$5,'Debt Service'!$N$19:$V$318,8),0)</f>
        <v>552835450.02137506</v>
      </c>
      <c r="BV50" s="60">
        <f>IFERROR(VLOOKUP(BV$5,'Debt Service'!$N$19:$V$318,8),0)</f>
        <v>552275540.30368423</v>
      </c>
      <c r="BW50" s="60">
        <f>IFERROR(VLOOKUP(BW$5,'Debt Service'!$N$19:$V$318,8),0)</f>
        <v>551712224.46854413</v>
      </c>
      <c r="BX50" s="60">
        <f>IFERROR(VLOOKUP(BX$5,'Debt Service'!$N$19:$V$318,8),0)</f>
        <v>551145481.79540694</v>
      </c>
      <c r="BY50" s="60">
        <f>IFERROR(VLOOKUP(BY$5,'Debt Service'!$N$19:$V$318,8),0)</f>
        <v>550575291.43767488</v>
      </c>
      <c r="BZ50" s="60">
        <f>IFERROR(VLOOKUP(BZ$5,'Debt Service'!$N$19:$V$318,8),0)</f>
        <v>550001632.42193329</v>
      </c>
      <c r="CA50" s="60">
        <f>IFERROR(VLOOKUP(CA$5,'Debt Service'!$N$19:$V$318,8),0)</f>
        <v>549424483.64717925</v>
      </c>
      <c r="CB50" s="60">
        <f>IFERROR(VLOOKUP(CB$5,'Debt Service'!$N$19:$V$318,8),0)</f>
        <v>548843823.88404548</v>
      </c>
      <c r="CC50" s="60">
        <f>IFERROR(VLOOKUP(CC$5,'Debt Service'!$N$19:$V$318,8),0)</f>
        <v>548259631.77401924</v>
      </c>
      <c r="CD50" s="60">
        <f>IFERROR(VLOOKUP(CD$5,'Debt Service'!$N$19:$V$318,8),0)</f>
        <v>547671885.82865703</v>
      </c>
      <c r="CE50" s="60">
        <f>IFERROR(VLOOKUP(CE$5,'Debt Service'!$N$19:$V$318,8),0)</f>
        <v>547080564.42879391</v>
      </c>
      <c r="CF50" s="60">
        <f>IFERROR(VLOOKUP(CF$5,'Debt Service'!$N$19:$V$318,8),0)</f>
        <v>546485645.82374823</v>
      </c>
      <c r="CG50" s="60">
        <f>IFERROR(VLOOKUP(CG$5,'Debt Service'!$N$19:$V$318,8),0)</f>
        <v>545887108.13052189</v>
      </c>
      <c r="CH50" s="60">
        <f>IFERROR(VLOOKUP(CH$5,'Debt Service'!$N$19:$V$318,8),0)</f>
        <v>545284929.33299506</v>
      </c>
      <c r="CI50" s="60">
        <f>IFERROR(VLOOKUP(CI$5,'Debt Service'!$N$19:$V$318,8),0)</f>
        <v>544679087.2811166</v>
      </c>
      <c r="CJ50" s="60">
        <f>IFERROR(VLOOKUP(CJ$5,'Debt Service'!$N$19:$V$318,8),0)</f>
        <v>544069559.69008923</v>
      </c>
      <c r="CK50" s="60">
        <f>IFERROR(VLOOKUP(CK$5,'Debt Service'!$N$19:$V$318,8),0)</f>
        <v>543456324.13954985</v>
      </c>
      <c r="CL50" s="60">
        <f>IFERROR(VLOOKUP(CL$5,'Debt Service'!$N$19:$V$318,8),0)</f>
        <v>542839358.07274461</v>
      </c>
      <c r="CM50" s="60">
        <f>IFERROR(VLOOKUP(CM$5,'Debt Service'!$N$19:$V$318,8),0)</f>
        <v>542218638.79569972</v>
      </c>
      <c r="CN50" s="60">
        <f>IFERROR(VLOOKUP(CN$5,'Debt Service'!$N$19:$V$318,8),0)</f>
        <v>541594143.47638607</v>
      </c>
      <c r="CO50" s="60">
        <f>IFERROR(VLOOKUP(CO$5,'Debt Service'!$N$19:$V$318,8),0)</f>
        <v>540965849.14388001</v>
      </c>
      <c r="CP50" s="60">
        <f>IFERROR(VLOOKUP(CP$5,'Debt Service'!$N$19:$V$318,8),0)</f>
        <v>540333732.68751776</v>
      </c>
      <c r="CQ50" s="60">
        <f>IFERROR(VLOOKUP(CQ$5,'Debt Service'!$N$19:$V$318,8),0)</f>
        <v>539697770.85604608</v>
      </c>
      <c r="CR50" s="60">
        <f>IFERROR(VLOOKUP(CR$5,'Debt Service'!$N$19:$V$318,8),0)</f>
        <v>539057940.2567662</v>
      </c>
      <c r="CS50" s="60">
        <f>IFERROR(VLOOKUP(CS$5,'Debt Service'!$N$19:$V$318,8),0)</f>
        <v>538414217.3546741</v>
      </c>
      <c r="CT50" s="60">
        <f>IFERROR(VLOOKUP(CT$5,'Debt Service'!$N$19:$V$318,8),0)</f>
        <v>537766578.47159421</v>
      </c>
      <c r="CU50" s="60">
        <f>IFERROR(VLOOKUP(CU$5,'Debt Service'!$N$19:$V$318,8),0)</f>
        <v>537114999.78530896</v>
      </c>
      <c r="CV50" s="60">
        <f>IFERROR(VLOOKUP(CV$5,'Debt Service'!$N$19:$V$318,8),0)</f>
        <v>536459457.32868212</v>
      </c>
      <c r="CW50" s="60">
        <f>IFERROR(VLOOKUP(CW$5,'Debt Service'!$N$19:$V$318,8),0)</f>
        <v>535799926.98877746</v>
      </c>
      <c r="CX50" s="60">
        <f>IFERROR(VLOOKUP(CX$5,'Debt Service'!$N$19:$V$318,8),0)</f>
        <v>535136384.50597173</v>
      </c>
      <c r="CY50" s="60">
        <f>IFERROR(VLOOKUP(CY$5,'Debt Service'!$N$19:$V$318,8),0)</f>
        <v>534468805.47306228</v>
      </c>
      <c r="CZ50" s="60">
        <f>IFERROR(VLOOKUP(CZ$5,'Debt Service'!$N$19:$V$318,8),0)</f>
        <v>533797165.3343693</v>
      </c>
      <c r="DA50" s="60">
        <f>IFERROR(VLOOKUP(DA$5,'Debt Service'!$N$19:$V$318,8),0)</f>
        <v>533121439.38483256</v>
      </c>
      <c r="DB50" s="60">
        <f>IFERROR(VLOOKUP(DB$5,'Debt Service'!$N$19:$V$318,8),0)</f>
        <v>532441602.76910281</v>
      </c>
      <c r="DC50" s="60">
        <f>IFERROR(VLOOKUP(DC$5,'Debt Service'!$N$19:$V$318,8),0)</f>
        <v>531757630.48062742</v>
      </c>
      <c r="DD50" s="60">
        <f>IFERROR(VLOOKUP(DD$5,'Debt Service'!$N$19:$V$318,8),0)</f>
        <v>531069497.36073041</v>
      </c>
      <c r="DE50" s="60">
        <f>IFERROR(VLOOKUP(DE$5,'Debt Service'!$N$19:$V$318,8),0)</f>
        <v>530377178.09768736</v>
      </c>
      <c r="DF50" s="60">
        <f>IFERROR(VLOOKUP(DF$5,'Debt Service'!$N$19:$V$318,8),0)</f>
        <v>529680647.22579414</v>
      </c>
      <c r="DG50" s="60">
        <f>IFERROR(VLOOKUP(DG$5,'Debt Service'!$N$19:$V$318,8),0)</f>
        <v>528979879.12443024</v>
      </c>
      <c r="DH50" s="60">
        <f>IFERROR(VLOOKUP(DH$5,'Debt Service'!$N$19:$V$318,8),0)</f>
        <v>528274848.01711637</v>
      </c>
      <c r="DI50" s="60">
        <f>IFERROR(VLOOKUP(DI$5,'Debt Service'!$N$19:$V$318,8),0)</f>
        <v>527565527.97056633</v>
      </c>
      <c r="DJ50" s="60">
        <f>IFERROR(VLOOKUP(DJ$5,'Debt Service'!$N$19:$V$318,8),0)</f>
        <v>526851892.89373314</v>
      </c>
      <c r="DK50" s="60">
        <f>IFERROR(VLOOKUP(DK$5,'Debt Service'!$N$19:$V$318,8),0)</f>
        <v>526133916.5368492</v>
      </c>
      <c r="DL50" s="60">
        <f>IFERROR(VLOOKUP(DL$5,'Debt Service'!$N$19:$V$318,8),0)</f>
        <v>525411572.49046087</v>
      </c>
      <c r="DM50" s="60">
        <f>IFERROR(VLOOKUP(DM$5,'Debt Service'!$N$19:$V$318,8),0)</f>
        <v>524684834.18445706</v>
      </c>
      <c r="DN50" s="60">
        <f>IFERROR(VLOOKUP(DN$5,'Debt Service'!$N$19:$V$318,8),0)</f>
        <v>523953674.8870917</v>
      </c>
      <c r="DO50" s="60">
        <f>IFERROR(VLOOKUP(DO$5,'Debt Service'!$N$19:$V$318,8),0)</f>
        <v>523218067.70400071</v>
      </c>
      <c r="DP50" s="60">
        <f>IFERROR(VLOOKUP(DP$5,'Debt Service'!$N$19:$V$318,8),0)</f>
        <v>522477985.57721257</v>
      </c>
      <c r="DQ50" s="60">
        <f>IFERROR(VLOOKUP(DQ$5,'Debt Service'!$N$19:$V$318,8),0)</f>
        <v>521733401.28415316</v>
      </c>
      <c r="DR50" s="60">
        <f>IFERROR(VLOOKUP(DR$5,'Debt Service'!$N$19:$V$318,8),0)</f>
        <v>520984287.43664432</v>
      </c>
      <c r="DS50" s="60">
        <f>IFERROR(VLOOKUP(DS$5,'Debt Service'!$N$19:$V$318,8),0)</f>
        <v>520230616.47989643</v>
      </c>
      <c r="DT50" s="60">
        <f>IFERROR(VLOOKUP(DT$5,'Debt Service'!$N$19:$V$318,8),0)</f>
        <v>519472360.691495</v>
      </c>
      <c r="DU50" s="60">
        <f>IFERROR(VLOOKUP(DU$5,'Debt Service'!$N$19:$V$318,8),0)</f>
        <v>518709492.18038082</v>
      </c>
      <c r="DV50" s="60">
        <f>IFERROR(VLOOKUP(DV$5,'Debt Service'!$N$19:$V$318,8),0)</f>
        <v>517941982.88582402</v>
      </c>
      <c r="DW50" s="60">
        <f>IFERROR(VLOOKUP(DW$5,'Debt Service'!$N$19:$V$318,8),0)</f>
        <v>517169804.57639199</v>
      </c>
      <c r="DX50" s="60">
        <f>IFERROR(VLOOKUP(DX$5,'Debt Service'!$N$19:$V$318,8),0)</f>
        <v>516392928.84891093</v>
      </c>
      <c r="DY50" s="60">
        <f>IFERROR(VLOOKUP(DY$5,'Debt Service'!$N$19:$V$318,8),0)</f>
        <v>515611327.12742102</v>
      </c>
      <c r="DZ50" s="60">
        <f>IFERROR(VLOOKUP(DZ$5,'Debt Service'!$N$19:$V$318,8),0)</f>
        <v>514824970.66212535</v>
      </c>
      <c r="EA50" s="60">
        <f>IFERROR(VLOOKUP(EA$5,'Debt Service'!$N$19:$V$318,8),0)</f>
        <v>514033830.52833247</v>
      </c>
      <c r="EB50" s="60" t="s">
        <v>2</v>
      </c>
    </row>
    <row r="51" spans="1:132" x14ac:dyDescent="0.3">
      <c r="BT51" s="60"/>
      <c r="EB51" s="60" t="s">
        <v>2</v>
      </c>
    </row>
    <row r="52" spans="1:132" x14ac:dyDescent="0.3">
      <c r="BT52" s="60"/>
      <c r="EB52" s="60" t="s">
        <v>2</v>
      </c>
    </row>
    <row r="53" spans="1:132" ht="17.25" x14ac:dyDescent="0.35">
      <c r="A53" s="97" t="s">
        <v>37</v>
      </c>
      <c r="B53" s="97"/>
      <c r="C53" s="97"/>
      <c r="D53" s="97"/>
      <c r="E53" s="97"/>
      <c r="F53" s="97"/>
      <c r="G53" s="97"/>
      <c r="H53" s="97"/>
      <c r="I53" s="97"/>
      <c r="J53" s="97"/>
      <c r="K53" s="97"/>
      <c r="L53" s="98">
        <f t="shared" ref="L53:AQ53" si="69">SUM(L41:L43)+L48</f>
        <v>4291669.7707791366</v>
      </c>
      <c r="M53" s="98">
        <f t="shared" si="69"/>
        <v>4291669.7707791366</v>
      </c>
      <c r="N53" s="98">
        <f t="shared" si="69"/>
        <v>4291669.7707791366</v>
      </c>
      <c r="O53" s="98">
        <f t="shared" si="69"/>
        <v>4291669.7707791366</v>
      </c>
      <c r="P53" s="98">
        <f t="shared" si="69"/>
        <v>4291669.7707791366</v>
      </c>
      <c r="Q53" s="98">
        <f t="shared" si="69"/>
        <v>4291669.7707791366</v>
      </c>
      <c r="R53" s="98">
        <f t="shared" si="69"/>
        <v>4291669.7707791366</v>
      </c>
      <c r="S53" s="98">
        <f t="shared" si="69"/>
        <v>4291669.7707791366</v>
      </c>
      <c r="T53" s="98">
        <f t="shared" si="69"/>
        <v>4291669.7707791366</v>
      </c>
      <c r="U53" s="98">
        <f t="shared" si="69"/>
        <v>4291669.7707791366</v>
      </c>
      <c r="V53" s="98">
        <f t="shared" si="69"/>
        <v>4291669.7707791366</v>
      </c>
      <c r="W53" s="98">
        <f t="shared" si="69"/>
        <v>4291669.7707791366</v>
      </c>
      <c r="X53" s="98">
        <f t="shared" si="69"/>
        <v>4291669.7707791366</v>
      </c>
      <c r="Y53" s="98">
        <f t="shared" si="69"/>
        <v>4291669.7707791366</v>
      </c>
      <c r="Z53" s="98">
        <f t="shared" si="69"/>
        <v>4291669.7707791366</v>
      </c>
      <c r="AA53" s="98">
        <f t="shared" si="69"/>
        <v>4291669.7707791366</v>
      </c>
      <c r="AB53" s="98">
        <f t="shared" si="69"/>
        <v>4291669.7707791366</v>
      </c>
      <c r="AC53" s="98">
        <f t="shared" si="69"/>
        <v>4291669.7707791366</v>
      </c>
      <c r="AD53" s="98">
        <f t="shared" si="69"/>
        <v>4291669.7707791366</v>
      </c>
      <c r="AE53" s="98">
        <f t="shared" si="69"/>
        <v>4291669.7707791366</v>
      </c>
      <c r="AF53" s="98">
        <f t="shared" si="69"/>
        <v>4291669.7707791366</v>
      </c>
      <c r="AG53" s="98">
        <f t="shared" si="69"/>
        <v>4291669.7707791366</v>
      </c>
      <c r="AH53" s="98">
        <f t="shared" si="69"/>
        <v>4291669.7707791366</v>
      </c>
      <c r="AI53" s="98">
        <f t="shared" si="69"/>
        <v>4291670.7707791366</v>
      </c>
      <c r="AJ53" s="98">
        <f t="shared" si="69"/>
        <v>2</v>
      </c>
      <c r="AK53" s="98">
        <f t="shared" si="69"/>
        <v>3</v>
      </c>
      <c r="AL53" s="98">
        <f t="shared" si="69"/>
        <v>4</v>
      </c>
      <c r="AM53" s="98">
        <f t="shared" si="69"/>
        <v>5</v>
      </c>
      <c r="AN53" s="98">
        <f t="shared" si="69"/>
        <v>6</v>
      </c>
      <c r="AO53" s="98">
        <f t="shared" si="69"/>
        <v>7</v>
      </c>
      <c r="AP53" s="98">
        <f t="shared" si="69"/>
        <v>8</v>
      </c>
      <c r="AQ53" s="98">
        <f t="shared" si="69"/>
        <v>9</v>
      </c>
      <c r="AR53" s="98">
        <f t="shared" ref="AR53:BS53" si="70">SUM(AR41:AR43)+AR48</f>
        <v>10</v>
      </c>
      <c r="AS53" s="98">
        <f t="shared" si="70"/>
        <v>11</v>
      </c>
      <c r="AT53" s="98">
        <f t="shared" si="70"/>
        <v>12</v>
      </c>
      <c r="AU53" s="98">
        <f t="shared" si="70"/>
        <v>13</v>
      </c>
      <c r="AV53" s="98">
        <f t="shared" si="70"/>
        <v>14</v>
      </c>
      <c r="AW53" s="98">
        <f t="shared" si="70"/>
        <v>15</v>
      </c>
      <c r="AX53" s="98">
        <f t="shared" si="70"/>
        <v>16</v>
      </c>
      <c r="AY53" s="98">
        <f t="shared" si="70"/>
        <v>17</v>
      </c>
      <c r="AZ53" s="98">
        <f t="shared" si="70"/>
        <v>18</v>
      </c>
      <c r="BA53" s="98">
        <f t="shared" si="70"/>
        <v>19</v>
      </c>
      <c r="BB53" s="98">
        <f t="shared" si="70"/>
        <v>20</v>
      </c>
      <c r="BC53" s="98">
        <f t="shared" si="70"/>
        <v>21</v>
      </c>
      <c r="BD53" s="98">
        <f t="shared" si="70"/>
        <v>22</v>
      </c>
      <c r="BE53" s="98">
        <f t="shared" si="70"/>
        <v>23</v>
      </c>
      <c r="BF53" s="98">
        <f t="shared" si="70"/>
        <v>24</v>
      </c>
      <c r="BG53" s="98">
        <f t="shared" si="70"/>
        <v>25</v>
      </c>
      <c r="BH53" s="98">
        <f t="shared" si="70"/>
        <v>26</v>
      </c>
      <c r="BI53" s="98">
        <f t="shared" si="70"/>
        <v>27</v>
      </c>
      <c r="BJ53" s="98">
        <f t="shared" si="70"/>
        <v>28</v>
      </c>
      <c r="BK53" s="98">
        <f t="shared" si="70"/>
        <v>29</v>
      </c>
      <c r="BL53" s="98">
        <f t="shared" si="70"/>
        <v>30</v>
      </c>
      <c r="BM53" s="98">
        <f t="shared" si="70"/>
        <v>31</v>
      </c>
      <c r="BN53" s="98">
        <f t="shared" si="70"/>
        <v>32</v>
      </c>
      <c r="BO53" s="98">
        <f t="shared" si="70"/>
        <v>556661194.16214859</v>
      </c>
      <c r="BP53" s="98">
        <f t="shared" si="70"/>
        <v>34</v>
      </c>
      <c r="BQ53" s="98">
        <f t="shared" si="70"/>
        <v>35</v>
      </c>
      <c r="BR53" s="98">
        <f t="shared" si="70"/>
        <v>36</v>
      </c>
      <c r="BS53" s="98">
        <f t="shared" si="70"/>
        <v>37</v>
      </c>
      <c r="BT53" s="98">
        <f t="shared" ref="BT53" si="71">SUM(BT41:BT43)+BT48</f>
        <v>38</v>
      </c>
      <c r="BU53" s="98">
        <f t="shared" ref="BU53:EA53" si="72">SUM(BU41:BU43)+BU48</f>
        <v>39</v>
      </c>
      <c r="BV53" s="98">
        <f t="shared" si="72"/>
        <v>40</v>
      </c>
      <c r="BW53" s="98">
        <f t="shared" si="72"/>
        <v>41</v>
      </c>
      <c r="BX53" s="98">
        <f t="shared" si="72"/>
        <v>42</v>
      </c>
      <c r="BY53" s="98">
        <f t="shared" si="72"/>
        <v>43</v>
      </c>
      <c r="BZ53" s="98">
        <f t="shared" si="72"/>
        <v>44</v>
      </c>
      <c r="CA53" s="98">
        <f t="shared" si="72"/>
        <v>45</v>
      </c>
      <c r="CB53" s="98">
        <f t="shared" si="72"/>
        <v>46</v>
      </c>
      <c r="CC53" s="98">
        <f t="shared" si="72"/>
        <v>47</v>
      </c>
      <c r="CD53" s="98">
        <f t="shared" si="72"/>
        <v>48</v>
      </c>
      <c r="CE53" s="98">
        <f t="shared" si="72"/>
        <v>49</v>
      </c>
      <c r="CF53" s="98">
        <f t="shared" si="72"/>
        <v>50</v>
      </c>
      <c r="CG53" s="98">
        <f t="shared" si="72"/>
        <v>51</v>
      </c>
      <c r="CH53" s="98">
        <f t="shared" si="72"/>
        <v>52</v>
      </c>
      <c r="CI53" s="98">
        <f t="shared" si="72"/>
        <v>53</v>
      </c>
      <c r="CJ53" s="98">
        <f t="shared" si="72"/>
        <v>54</v>
      </c>
      <c r="CK53" s="98">
        <f t="shared" si="72"/>
        <v>55</v>
      </c>
      <c r="CL53" s="98">
        <f t="shared" si="72"/>
        <v>56</v>
      </c>
      <c r="CM53" s="98">
        <f t="shared" si="72"/>
        <v>57</v>
      </c>
      <c r="CN53" s="98">
        <f t="shared" si="72"/>
        <v>58</v>
      </c>
      <c r="CO53" s="98">
        <f t="shared" si="72"/>
        <v>59</v>
      </c>
      <c r="CP53" s="98">
        <f t="shared" si="72"/>
        <v>60</v>
      </c>
      <c r="CQ53" s="98">
        <f t="shared" si="72"/>
        <v>61</v>
      </c>
      <c r="CR53" s="98">
        <f t="shared" si="72"/>
        <v>62</v>
      </c>
      <c r="CS53" s="98">
        <f t="shared" si="72"/>
        <v>63</v>
      </c>
      <c r="CT53" s="98">
        <f t="shared" si="72"/>
        <v>64</v>
      </c>
      <c r="CU53" s="98">
        <f t="shared" si="72"/>
        <v>65</v>
      </c>
      <c r="CV53" s="98">
        <f t="shared" si="72"/>
        <v>66</v>
      </c>
      <c r="CW53" s="98">
        <f t="shared" si="72"/>
        <v>67</v>
      </c>
      <c r="CX53" s="98">
        <f t="shared" si="72"/>
        <v>68</v>
      </c>
      <c r="CY53" s="98">
        <f t="shared" si="72"/>
        <v>69</v>
      </c>
      <c r="CZ53" s="98">
        <f t="shared" si="72"/>
        <v>70</v>
      </c>
      <c r="DA53" s="98">
        <f t="shared" si="72"/>
        <v>71</v>
      </c>
      <c r="DB53" s="98">
        <f t="shared" si="72"/>
        <v>72</v>
      </c>
      <c r="DC53" s="98">
        <f t="shared" si="72"/>
        <v>73</v>
      </c>
      <c r="DD53" s="98">
        <f t="shared" si="72"/>
        <v>74</v>
      </c>
      <c r="DE53" s="98">
        <f t="shared" si="72"/>
        <v>75</v>
      </c>
      <c r="DF53" s="98">
        <f t="shared" si="72"/>
        <v>76</v>
      </c>
      <c r="DG53" s="98">
        <f t="shared" si="72"/>
        <v>77</v>
      </c>
      <c r="DH53" s="98">
        <f t="shared" si="72"/>
        <v>78</v>
      </c>
      <c r="DI53" s="98">
        <f t="shared" si="72"/>
        <v>79</v>
      </c>
      <c r="DJ53" s="98">
        <f t="shared" si="72"/>
        <v>80</v>
      </c>
      <c r="DK53" s="98">
        <f t="shared" si="72"/>
        <v>81</v>
      </c>
      <c r="DL53" s="98">
        <f t="shared" si="72"/>
        <v>82</v>
      </c>
      <c r="DM53" s="98">
        <f t="shared" si="72"/>
        <v>83</v>
      </c>
      <c r="DN53" s="98">
        <f t="shared" si="72"/>
        <v>84</v>
      </c>
      <c r="DO53" s="98">
        <f t="shared" si="72"/>
        <v>85</v>
      </c>
      <c r="DP53" s="98">
        <f t="shared" si="72"/>
        <v>86</v>
      </c>
      <c r="DQ53" s="98">
        <f t="shared" si="72"/>
        <v>87</v>
      </c>
      <c r="DR53" s="98">
        <f t="shared" si="72"/>
        <v>88</v>
      </c>
      <c r="DS53" s="98">
        <f t="shared" si="72"/>
        <v>89</v>
      </c>
      <c r="DT53" s="98">
        <f t="shared" si="72"/>
        <v>90</v>
      </c>
      <c r="DU53" s="98">
        <f t="shared" si="72"/>
        <v>91</v>
      </c>
      <c r="DV53" s="98">
        <f t="shared" si="72"/>
        <v>92</v>
      </c>
      <c r="DW53" s="98">
        <f t="shared" si="72"/>
        <v>93</v>
      </c>
      <c r="DX53" s="98">
        <f t="shared" si="72"/>
        <v>94</v>
      </c>
      <c r="DY53" s="98">
        <f t="shared" si="72"/>
        <v>95</v>
      </c>
      <c r="DZ53" s="98">
        <f t="shared" si="72"/>
        <v>96</v>
      </c>
      <c r="EA53" s="98">
        <f t="shared" si="72"/>
        <v>97</v>
      </c>
      <c r="EB53" s="60" t="s">
        <v>2</v>
      </c>
    </row>
    <row r="54" spans="1:132" x14ac:dyDescent="0.3">
      <c r="BT54" s="60"/>
      <c r="EB54" s="60" t="s">
        <v>2</v>
      </c>
    </row>
    <row r="55" spans="1:132" x14ac:dyDescent="0.3">
      <c r="A55" s="51" t="s">
        <v>38</v>
      </c>
      <c r="L55" s="60">
        <f t="shared" ref="L55:AQ55" si="73">L20+L38</f>
        <v>8039573.916666667</v>
      </c>
      <c r="M55" s="60">
        <f t="shared" si="73"/>
        <v>15693108.414651042</v>
      </c>
      <c r="N55" s="60">
        <f t="shared" si="73"/>
        <v>15693108.414651042</v>
      </c>
      <c r="O55" s="60">
        <f t="shared" si="73"/>
        <v>15693108.414651042</v>
      </c>
      <c r="P55" s="60">
        <f t="shared" si="73"/>
        <v>15693108.414651042</v>
      </c>
      <c r="Q55" s="60">
        <f t="shared" si="73"/>
        <v>2699358.4146510419</v>
      </c>
      <c r="R55" s="60">
        <f t="shared" si="73"/>
        <v>2699358.4146510419</v>
      </c>
      <c r="S55" s="60">
        <f t="shared" si="73"/>
        <v>2699358.4146510419</v>
      </c>
      <c r="T55" s="60">
        <f t="shared" si="73"/>
        <v>2699358.4146510419</v>
      </c>
      <c r="U55" s="60">
        <f t="shared" si="73"/>
        <v>19158218.414651044</v>
      </c>
      <c r="V55" s="60">
        <f t="shared" si="73"/>
        <v>19158218.414651044</v>
      </c>
      <c r="W55" s="60">
        <f t="shared" si="73"/>
        <v>19158218.414651044</v>
      </c>
      <c r="X55" s="60">
        <f t="shared" si="73"/>
        <v>24819573.875017315</v>
      </c>
      <c r="Y55" s="60">
        <f t="shared" si="73"/>
        <v>10492622.138906207</v>
      </c>
      <c r="Z55" s="60">
        <f t="shared" si="73"/>
        <v>11167413.805572873</v>
      </c>
      <c r="AA55" s="60">
        <f t="shared" si="73"/>
        <v>11167413.805572873</v>
      </c>
      <c r="AB55" s="60">
        <f t="shared" si="73"/>
        <v>10897497.138906207</v>
      </c>
      <c r="AC55" s="60">
        <f t="shared" si="73"/>
        <v>10897497.138906207</v>
      </c>
      <c r="AD55" s="60">
        <f t="shared" si="73"/>
        <v>10897497.138906207</v>
      </c>
      <c r="AE55" s="60">
        <f t="shared" si="73"/>
        <v>9832364.4465985149</v>
      </c>
      <c r="AF55" s="60">
        <f t="shared" si="73"/>
        <v>9562447.7799318489</v>
      </c>
      <c r="AG55" s="60">
        <f t="shared" si="73"/>
        <v>9157572.7799318489</v>
      </c>
      <c r="AH55" s="60">
        <f t="shared" si="73"/>
        <v>9157572.7799318489</v>
      </c>
      <c r="AI55" s="60">
        <f t="shared" si="73"/>
        <v>9157572.7799318489</v>
      </c>
      <c r="AJ55" s="60">
        <f t="shared" si="73"/>
        <v>14698472.09943014</v>
      </c>
      <c r="AK55" s="60">
        <f t="shared" si="73"/>
        <v>9386512.0994301438</v>
      </c>
      <c r="AL55" s="60">
        <f t="shared" si="73"/>
        <v>9386512.0994301438</v>
      </c>
      <c r="AM55" s="60">
        <f t="shared" si="73"/>
        <v>9386512.0994301438</v>
      </c>
      <c r="AN55" s="60">
        <f t="shared" si="73"/>
        <v>9386512.0994301438</v>
      </c>
      <c r="AO55" s="60">
        <f t="shared" si="73"/>
        <v>9386512.0994301438</v>
      </c>
      <c r="AP55" s="60">
        <f t="shared" si="73"/>
        <v>9386512.0994301438</v>
      </c>
      <c r="AQ55" s="60">
        <f t="shared" si="73"/>
        <v>9386512.0994301438</v>
      </c>
      <c r="AR55" s="60">
        <f t="shared" ref="AR55:BS55" si="74">AR20+AR38</f>
        <v>9386512.0994301438</v>
      </c>
      <c r="AS55" s="60">
        <f t="shared" si="74"/>
        <v>9386512.0994301438</v>
      </c>
      <c r="AT55" s="60">
        <f t="shared" si="74"/>
        <v>9386512.0994301438</v>
      </c>
      <c r="AU55" s="60">
        <f t="shared" si="74"/>
        <v>9386512.0994301438</v>
      </c>
      <c r="AV55" s="60">
        <f t="shared" si="74"/>
        <v>15065933.901915895</v>
      </c>
      <c r="AW55" s="60">
        <f t="shared" si="74"/>
        <v>9621174.9019158967</v>
      </c>
      <c r="AX55" s="60">
        <f t="shared" si="74"/>
        <v>9621174.9019158967</v>
      </c>
      <c r="AY55" s="60">
        <f t="shared" si="74"/>
        <v>9621174.9019158967</v>
      </c>
      <c r="AZ55" s="60">
        <f t="shared" si="74"/>
        <v>9621174.9019158967</v>
      </c>
      <c r="BA55" s="60">
        <f t="shared" si="74"/>
        <v>9621174.9019158967</v>
      </c>
      <c r="BB55" s="60">
        <f t="shared" si="74"/>
        <v>9621174.9019158967</v>
      </c>
      <c r="BC55" s="60">
        <f t="shared" si="74"/>
        <v>10032367.638895065</v>
      </c>
      <c r="BD55" s="60">
        <f t="shared" si="74"/>
        <v>10032367.638895065</v>
      </c>
      <c r="BE55" s="60">
        <f t="shared" si="74"/>
        <v>9917844.4628133327</v>
      </c>
      <c r="BF55" s="60">
        <f t="shared" si="74"/>
        <v>9917844.4628133327</v>
      </c>
      <c r="BG55" s="60">
        <f t="shared" si="74"/>
        <v>9939113.0526570827</v>
      </c>
      <c r="BH55" s="60">
        <f t="shared" si="74"/>
        <v>15833869.767743038</v>
      </c>
      <c r="BI55" s="60">
        <f t="shared" si="74"/>
        <v>915635.86038434226</v>
      </c>
      <c r="BJ55" s="60">
        <f t="shared" si="74"/>
        <v>7190702.9405895164</v>
      </c>
      <c r="BK55" s="60">
        <f t="shared" si="74"/>
        <v>8645533.8160786107</v>
      </c>
      <c r="BL55" s="60">
        <f t="shared" si="74"/>
        <v>10098177.856605835</v>
      </c>
      <c r="BM55" s="60">
        <f t="shared" si="74"/>
        <v>12584096.313690163</v>
      </c>
      <c r="BN55" s="60">
        <f t="shared" si="74"/>
        <v>14061154.227461491</v>
      </c>
      <c r="BO55" s="60">
        <f t="shared" si="74"/>
        <v>15361579.132906586</v>
      </c>
      <c r="BP55" s="60">
        <f t="shared" si="74"/>
        <v>15422367.068208762</v>
      </c>
      <c r="BQ55" s="60">
        <f t="shared" si="74"/>
        <v>15483408.286574693</v>
      </c>
      <c r="BR55" s="60">
        <f t="shared" si="74"/>
        <v>15544703.843350485</v>
      </c>
      <c r="BS55" s="60">
        <f t="shared" si="74"/>
        <v>14833780.137895167</v>
      </c>
      <c r="BT55" s="60">
        <f t="shared" ref="BT55" si="75">BT20+BT38</f>
        <v>14895587.555136401</v>
      </c>
      <c r="BU55" s="60">
        <f t="shared" ref="BU55:EA55" si="76">BU20+BU38</f>
        <v>14957652.503282798</v>
      </c>
      <c r="BV55" s="60">
        <f t="shared" si="76"/>
        <v>15019976.055379812</v>
      </c>
      <c r="BW55" s="60">
        <f t="shared" si="76"/>
        <v>15082559.288943892</v>
      </c>
      <c r="BX55" s="60">
        <f t="shared" si="76"/>
        <v>15145403.28598116</v>
      </c>
      <c r="BY55" s="60">
        <f t="shared" si="76"/>
        <v>15208509.133006081</v>
      </c>
      <c r="BZ55" s="60">
        <f t="shared" si="76"/>
        <v>15271877.921060275</v>
      </c>
      <c r="CA55" s="60">
        <f t="shared" si="76"/>
        <v>15335510.745731357</v>
      </c>
      <c r="CB55" s="60">
        <f t="shared" si="76"/>
        <v>15399408.7071719</v>
      </c>
      <c r="CC55" s="60">
        <f t="shared" si="76"/>
        <v>15463572.910118457</v>
      </c>
      <c r="CD55" s="60">
        <f t="shared" si="76"/>
        <v>15528004.463910613</v>
      </c>
      <c r="CE55" s="60">
        <f t="shared" si="76"/>
        <v>15592704.482510243</v>
      </c>
      <c r="CF55" s="60">
        <f t="shared" si="76"/>
        <v>15657674.084520699</v>
      </c>
      <c r="CG55" s="60">
        <f t="shared" si="76"/>
        <v>15722914.393206198</v>
      </c>
      <c r="CH55" s="60">
        <f t="shared" si="76"/>
        <v>15788426.536511227</v>
      </c>
      <c r="CI55" s="60">
        <f t="shared" si="76"/>
        <v>15854211.647080027</v>
      </c>
      <c r="CJ55" s="60">
        <f t="shared" si="76"/>
        <v>15920270.862276193</v>
      </c>
      <c r="CK55" s="60">
        <f t="shared" si="76"/>
        <v>15986605.32420234</v>
      </c>
      <c r="CL55" s="60">
        <f t="shared" si="76"/>
        <v>16053216.179719852</v>
      </c>
      <c r="CM55" s="60">
        <f t="shared" si="76"/>
        <v>16120104.580468684</v>
      </c>
      <c r="CN55" s="60">
        <f t="shared" si="76"/>
        <v>16187271.682887303</v>
      </c>
      <c r="CO55" s="60">
        <f t="shared" si="76"/>
        <v>16254718.648232669</v>
      </c>
      <c r="CP55" s="60">
        <f t="shared" si="76"/>
        <v>16322446.642600302</v>
      </c>
      <c r="CQ55" s="60">
        <f t="shared" si="76"/>
        <v>16390456.836944468</v>
      </c>
      <c r="CR55" s="60">
        <f t="shared" si="76"/>
        <v>16458750.407098409</v>
      </c>
      <c r="CS55" s="60">
        <f t="shared" si="76"/>
        <v>16527328.533794649</v>
      </c>
      <c r="CT55" s="60">
        <f t="shared" si="76"/>
        <v>16596192.40268546</v>
      </c>
      <c r="CU55" s="60">
        <f t="shared" si="76"/>
        <v>16665343.204363316</v>
      </c>
      <c r="CV55" s="60">
        <f t="shared" si="76"/>
        <v>16734782.134381492</v>
      </c>
      <c r="CW55" s="60">
        <f t="shared" si="76"/>
        <v>16804510.393274754</v>
      </c>
      <c r="CX55" s="60">
        <f t="shared" si="76"/>
        <v>16874529.186580066</v>
      </c>
      <c r="CY55" s="60">
        <f t="shared" si="76"/>
        <v>16944839.724857476</v>
      </c>
      <c r="CZ55" s="60">
        <f t="shared" si="76"/>
        <v>17015443.223711055</v>
      </c>
      <c r="DA55" s="60">
        <f t="shared" si="76"/>
        <v>17086340.903809849</v>
      </c>
      <c r="DB55" s="60">
        <f t="shared" si="76"/>
        <v>17157533.990909059</v>
      </c>
      <c r="DC55" s="60">
        <f t="shared" si="76"/>
        <v>17229023.715871178</v>
      </c>
      <c r="DD55" s="60">
        <f t="shared" si="76"/>
        <v>17300811.314687304</v>
      </c>
      <c r="DE55" s="60">
        <f t="shared" si="76"/>
        <v>17372898.028498501</v>
      </c>
      <c r="DF55" s="60">
        <f t="shared" si="76"/>
        <v>17445285.103617247</v>
      </c>
      <c r="DG55" s="60">
        <f t="shared" si="76"/>
        <v>17517973.791548979</v>
      </c>
      <c r="DH55" s="60">
        <f t="shared" si="76"/>
        <v>17590965.349013768</v>
      </c>
      <c r="DI55" s="60">
        <f t="shared" si="76"/>
        <v>17664261.037967987</v>
      </c>
      <c r="DJ55" s="60">
        <f t="shared" si="76"/>
        <v>17737862.125626195</v>
      </c>
      <c r="DK55" s="60">
        <f t="shared" si="76"/>
        <v>17811769.884482969</v>
      </c>
      <c r="DL55" s="60">
        <f t="shared" si="76"/>
        <v>17885985.592334982</v>
      </c>
      <c r="DM55" s="60">
        <f t="shared" si="76"/>
        <v>17960510.53230305</v>
      </c>
      <c r="DN55" s="60">
        <f t="shared" si="76"/>
        <v>18035345.992854312</v>
      </c>
      <c r="DO55" s="60">
        <f t="shared" si="76"/>
        <v>18110493.267824538</v>
      </c>
      <c r="DP55" s="60">
        <f t="shared" si="76"/>
        <v>18185953.656440467</v>
      </c>
      <c r="DQ55" s="60">
        <f t="shared" si="76"/>
        <v>18261728.463342302</v>
      </c>
      <c r="DR55" s="60">
        <f t="shared" si="76"/>
        <v>18337818.998606227</v>
      </c>
      <c r="DS55" s="60">
        <f t="shared" si="76"/>
        <v>18414226.577767085</v>
      </c>
      <c r="DT55" s="60">
        <f t="shared" si="76"/>
        <v>18490952.521841116</v>
      </c>
      <c r="DU55" s="60">
        <f t="shared" si="76"/>
        <v>18567998.157348789</v>
      </c>
      <c r="DV55" s="60">
        <f t="shared" si="76"/>
        <v>18645364.816337746</v>
      </c>
      <c r="DW55" s="60">
        <f t="shared" si="76"/>
        <v>18723053.836405814</v>
      </c>
      <c r="DX55" s="60">
        <f t="shared" si="76"/>
        <v>18801066.560724176</v>
      </c>
      <c r="DY55" s="60">
        <f t="shared" si="76"/>
        <v>18879404.338060524</v>
      </c>
      <c r="DZ55" s="60">
        <f t="shared" si="76"/>
        <v>18958068.522802442</v>
      </c>
      <c r="EA55" s="60">
        <f t="shared" si="76"/>
        <v>19037060.474980786</v>
      </c>
      <c r="EB55" s="60" t="s">
        <v>2</v>
      </c>
    </row>
    <row r="56" spans="1:132" x14ac:dyDescent="0.3">
      <c r="L56" s="60">
        <f>L55</f>
        <v>8039573.916666667</v>
      </c>
      <c r="M56" s="60">
        <f t="shared" ref="M56:AR56" si="77">L56+M55</f>
        <v>23732682.331317708</v>
      </c>
      <c r="N56" s="60">
        <f t="shared" si="77"/>
        <v>39425790.745968752</v>
      </c>
      <c r="O56" s="60">
        <f t="shared" si="77"/>
        <v>55118899.160619795</v>
      </c>
      <c r="P56" s="60">
        <f t="shared" si="77"/>
        <v>70812007.575270832</v>
      </c>
      <c r="Q56" s="60">
        <f t="shared" si="77"/>
        <v>73511365.989921868</v>
      </c>
      <c r="R56" s="60">
        <f t="shared" si="77"/>
        <v>76210724.404572904</v>
      </c>
      <c r="S56" s="60">
        <f t="shared" si="77"/>
        <v>78910082.81922394</v>
      </c>
      <c r="T56" s="60">
        <f t="shared" si="77"/>
        <v>81609441.233874977</v>
      </c>
      <c r="U56" s="60">
        <f t="shared" si="77"/>
        <v>100767659.64852601</v>
      </c>
      <c r="V56" s="60">
        <f t="shared" si="77"/>
        <v>119925878.06317705</v>
      </c>
      <c r="W56" s="60">
        <f t="shared" si="77"/>
        <v>139084096.47782809</v>
      </c>
      <c r="X56" s="60">
        <f t="shared" si="77"/>
        <v>163903670.3528454</v>
      </c>
      <c r="Y56" s="60">
        <f t="shared" si="77"/>
        <v>174396292.49175161</v>
      </c>
      <c r="Z56" s="60">
        <f t="shared" si="77"/>
        <v>185563706.29732448</v>
      </c>
      <c r="AA56" s="60">
        <f t="shared" si="77"/>
        <v>196731120.10289735</v>
      </c>
      <c r="AB56" s="60">
        <f t="shared" si="77"/>
        <v>207628617.24180356</v>
      </c>
      <c r="AC56" s="60">
        <f t="shared" si="77"/>
        <v>218526114.38070977</v>
      </c>
      <c r="AD56" s="60">
        <f t="shared" si="77"/>
        <v>229423611.51961598</v>
      </c>
      <c r="AE56" s="60">
        <f t="shared" si="77"/>
        <v>239255975.96621448</v>
      </c>
      <c r="AF56" s="60">
        <f t="shared" si="77"/>
        <v>248818423.74614632</v>
      </c>
      <c r="AG56" s="60">
        <f t="shared" si="77"/>
        <v>257975996.52607816</v>
      </c>
      <c r="AH56" s="60">
        <f t="shared" si="77"/>
        <v>267133569.30601001</v>
      </c>
      <c r="AI56" s="60">
        <f t="shared" si="77"/>
        <v>276291142.08594185</v>
      </c>
      <c r="AJ56" s="60">
        <f t="shared" si="77"/>
        <v>290989614.18537199</v>
      </c>
      <c r="AK56" s="60">
        <f t="shared" si="77"/>
        <v>300376126.28480214</v>
      </c>
      <c r="AL56" s="60">
        <f t="shared" si="77"/>
        <v>309762638.38423228</v>
      </c>
      <c r="AM56" s="60">
        <f t="shared" si="77"/>
        <v>319149150.48366243</v>
      </c>
      <c r="AN56" s="60">
        <f t="shared" si="77"/>
        <v>328535662.58309257</v>
      </c>
      <c r="AO56" s="60">
        <f t="shared" si="77"/>
        <v>337922174.68252271</v>
      </c>
      <c r="AP56" s="60">
        <f t="shared" si="77"/>
        <v>347308686.78195286</v>
      </c>
      <c r="AQ56" s="60">
        <f t="shared" si="77"/>
        <v>356695198.881383</v>
      </c>
      <c r="AR56" s="60">
        <f t="shared" si="77"/>
        <v>366081710.98081315</v>
      </c>
      <c r="AS56" s="60">
        <f t="shared" ref="AS56:BT56" si="78">AR56+AS55</f>
        <v>375468223.08024329</v>
      </c>
      <c r="AT56" s="60">
        <f t="shared" si="78"/>
        <v>384854735.17967343</v>
      </c>
      <c r="AU56" s="60">
        <f t="shared" si="78"/>
        <v>394241247.27910358</v>
      </c>
      <c r="AV56" s="60">
        <f t="shared" si="78"/>
        <v>409307181.18101948</v>
      </c>
      <c r="AW56" s="60">
        <f t="shared" si="78"/>
        <v>418928356.08293539</v>
      </c>
      <c r="AX56" s="60">
        <f t="shared" si="78"/>
        <v>428549530.9848513</v>
      </c>
      <c r="AY56" s="60">
        <f t="shared" si="78"/>
        <v>438170705.88676721</v>
      </c>
      <c r="AZ56" s="60">
        <f t="shared" si="78"/>
        <v>447791880.78868312</v>
      </c>
      <c r="BA56" s="60">
        <f t="shared" si="78"/>
        <v>457413055.69059902</v>
      </c>
      <c r="BB56" s="60">
        <f t="shared" si="78"/>
        <v>467034230.59251493</v>
      </c>
      <c r="BC56" s="60">
        <f t="shared" si="78"/>
        <v>477066598.23141003</v>
      </c>
      <c r="BD56" s="60">
        <f t="shared" si="78"/>
        <v>487098965.87030506</v>
      </c>
      <c r="BE56" s="60">
        <f t="shared" si="78"/>
        <v>497016810.33311838</v>
      </c>
      <c r="BF56" s="60">
        <f t="shared" si="78"/>
        <v>506934654.7959317</v>
      </c>
      <c r="BG56" s="60">
        <f t="shared" si="78"/>
        <v>516873767.84858876</v>
      </c>
      <c r="BH56" s="60">
        <f t="shared" si="78"/>
        <v>532707637.61633182</v>
      </c>
      <c r="BI56" s="60">
        <f t="shared" si="78"/>
        <v>533623273.47671616</v>
      </c>
      <c r="BJ56" s="60">
        <f t="shared" si="78"/>
        <v>540813976.41730571</v>
      </c>
      <c r="BK56" s="60">
        <f t="shared" si="78"/>
        <v>549459510.23338437</v>
      </c>
      <c r="BL56" s="60">
        <f t="shared" si="78"/>
        <v>559557688.08999026</v>
      </c>
      <c r="BM56" s="60">
        <f t="shared" si="78"/>
        <v>572141784.40368044</v>
      </c>
      <c r="BN56" s="60">
        <f t="shared" si="78"/>
        <v>586202938.6311419</v>
      </c>
      <c r="BO56" s="60">
        <f t="shared" si="78"/>
        <v>601564517.76404846</v>
      </c>
      <c r="BP56" s="60">
        <f t="shared" si="78"/>
        <v>616986884.83225727</v>
      </c>
      <c r="BQ56" s="60">
        <f t="shared" si="78"/>
        <v>632470293.11883199</v>
      </c>
      <c r="BR56" s="60">
        <f t="shared" si="78"/>
        <v>648014996.96218252</v>
      </c>
      <c r="BS56" s="60">
        <f t="shared" si="78"/>
        <v>662848777.10007763</v>
      </c>
      <c r="BT56" s="60">
        <f t="shared" si="78"/>
        <v>677744364.65521407</v>
      </c>
      <c r="BU56" s="60">
        <f t="shared" ref="BU56" si="79">BT56+BU55</f>
        <v>692702017.15849686</v>
      </c>
      <c r="BV56" s="60">
        <f t="shared" ref="BV56" si="80">BU56+BV55</f>
        <v>707721993.21387672</v>
      </c>
      <c r="BW56" s="60">
        <f t="shared" ref="BW56" si="81">BV56+BW55</f>
        <v>722804552.50282061</v>
      </c>
      <c r="BX56" s="60">
        <f t="shared" ref="BX56" si="82">BW56+BX55</f>
        <v>737949955.78880179</v>
      </c>
      <c r="BY56" s="60">
        <f t="shared" ref="BY56" si="83">BX56+BY55</f>
        <v>753158464.92180789</v>
      </c>
      <c r="BZ56" s="60">
        <f t="shared" ref="BZ56" si="84">BY56+BZ55</f>
        <v>768430342.84286821</v>
      </c>
      <c r="CA56" s="60">
        <f t="shared" ref="CA56" si="85">BZ56+CA55</f>
        <v>783765853.58859956</v>
      </c>
      <c r="CB56" s="60">
        <f t="shared" ref="CB56" si="86">CA56+CB55</f>
        <v>799165262.29577148</v>
      </c>
      <c r="CC56" s="60">
        <f t="shared" ref="CC56" si="87">CB56+CC55</f>
        <v>814628835.20588994</v>
      </c>
      <c r="CD56" s="60">
        <f t="shared" ref="CD56" si="88">CC56+CD55</f>
        <v>830156839.66980052</v>
      </c>
      <c r="CE56" s="60">
        <f t="shared" ref="CE56" si="89">CD56+CE55</f>
        <v>845749544.15231073</v>
      </c>
      <c r="CF56" s="60">
        <f t="shared" ref="CF56" si="90">CE56+CF55</f>
        <v>861407218.23683143</v>
      </c>
      <c r="CG56" s="60">
        <f t="shared" ref="CG56" si="91">CF56+CG55</f>
        <v>877130132.63003767</v>
      </c>
      <c r="CH56" s="60">
        <f t="shared" ref="CH56" si="92">CG56+CH55</f>
        <v>892918559.16654885</v>
      </c>
      <c r="CI56" s="60">
        <f t="shared" ref="CI56" si="93">CH56+CI55</f>
        <v>908772770.81362891</v>
      </c>
      <c r="CJ56" s="60">
        <f t="shared" ref="CJ56" si="94">CI56+CJ55</f>
        <v>924693041.67590511</v>
      </c>
      <c r="CK56" s="60">
        <f t="shared" ref="CK56" si="95">CJ56+CK55</f>
        <v>940679647.00010741</v>
      </c>
      <c r="CL56" s="60">
        <f t="shared" ref="CL56" si="96">CK56+CL55</f>
        <v>956732863.17982721</v>
      </c>
      <c r="CM56" s="60">
        <f t="shared" ref="CM56" si="97">CL56+CM55</f>
        <v>972852967.76029587</v>
      </c>
      <c r="CN56" s="60">
        <f t="shared" ref="CN56" si="98">CM56+CN55</f>
        <v>989040239.44318318</v>
      </c>
      <c r="CO56" s="60">
        <f t="shared" ref="CO56" si="99">CN56+CO55</f>
        <v>1005294958.0914159</v>
      </c>
      <c r="CP56" s="60">
        <f t="shared" ref="CP56" si="100">CO56+CP55</f>
        <v>1021617404.7340162</v>
      </c>
      <c r="CQ56" s="60">
        <f t="shared" ref="CQ56" si="101">CP56+CQ55</f>
        <v>1038007861.5709606</v>
      </c>
      <c r="CR56" s="60">
        <f t="shared" ref="CR56" si="102">CQ56+CR55</f>
        <v>1054466611.9780591</v>
      </c>
      <c r="CS56" s="60">
        <f t="shared" ref="CS56" si="103">CR56+CS55</f>
        <v>1070993940.5118537</v>
      </c>
      <c r="CT56" s="60">
        <f t="shared" ref="CT56" si="104">CS56+CT55</f>
        <v>1087590132.9145391</v>
      </c>
      <c r="CU56" s="60">
        <f t="shared" ref="CU56" si="105">CT56+CU55</f>
        <v>1104255476.1189024</v>
      </c>
      <c r="CV56" s="60">
        <f t="shared" ref="CV56" si="106">CU56+CV55</f>
        <v>1120990258.253284</v>
      </c>
      <c r="CW56" s="60">
        <f t="shared" ref="CW56" si="107">CV56+CW55</f>
        <v>1137794768.6465588</v>
      </c>
      <c r="CX56" s="60">
        <f t="shared" ref="CX56" si="108">CW56+CX55</f>
        <v>1154669297.8331389</v>
      </c>
      <c r="CY56" s="60">
        <f t="shared" ref="CY56" si="109">CX56+CY55</f>
        <v>1171614137.5579965</v>
      </c>
      <c r="CZ56" s="60">
        <f t="shared" ref="CZ56" si="110">CY56+CZ55</f>
        <v>1188629580.7817075</v>
      </c>
      <c r="DA56" s="60">
        <f t="shared" ref="DA56" si="111">CZ56+DA55</f>
        <v>1205715921.6855173</v>
      </c>
      <c r="DB56" s="60">
        <f t="shared" ref="DB56" si="112">DA56+DB55</f>
        <v>1222873455.6764264</v>
      </c>
      <c r="DC56" s="60">
        <f t="shared" ref="DC56" si="113">DB56+DC55</f>
        <v>1240102479.3922975</v>
      </c>
      <c r="DD56" s="60">
        <f t="shared" ref="DD56" si="114">DC56+DD55</f>
        <v>1257403290.7069848</v>
      </c>
      <c r="DE56" s="60">
        <f t="shared" ref="DE56" si="115">DD56+DE55</f>
        <v>1274776188.7354832</v>
      </c>
      <c r="DF56" s="60">
        <f t="shared" ref="DF56" si="116">DE56+DF55</f>
        <v>1292221473.8391004</v>
      </c>
      <c r="DG56" s="60">
        <f t="shared" ref="DG56" si="117">DF56+DG55</f>
        <v>1309739447.6306493</v>
      </c>
      <c r="DH56" s="60">
        <f t="shared" ref="DH56" si="118">DG56+DH55</f>
        <v>1327330412.9796631</v>
      </c>
      <c r="DI56" s="60">
        <f t="shared" ref="DI56" si="119">DH56+DI55</f>
        <v>1344994674.0176311</v>
      </c>
      <c r="DJ56" s="60">
        <f t="shared" ref="DJ56" si="120">DI56+DJ55</f>
        <v>1362732536.1432571</v>
      </c>
      <c r="DK56" s="60">
        <f t="shared" ref="DK56" si="121">DJ56+DK55</f>
        <v>1380544306.02774</v>
      </c>
      <c r="DL56" s="60">
        <f t="shared" ref="DL56" si="122">DK56+DL55</f>
        <v>1398430291.620075</v>
      </c>
      <c r="DM56" s="60">
        <f t="shared" ref="DM56" si="123">DL56+DM55</f>
        <v>1416390802.1523781</v>
      </c>
      <c r="DN56" s="60">
        <f t="shared" ref="DN56" si="124">DM56+DN55</f>
        <v>1434426148.1452324</v>
      </c>
      <c r="DO56" s="60">
        <f t="shared" ref="DO56" si="125">DN56+DO55</f>
        <v>1452536641.4130571</v>
      </c>
      <c r="DP56" s="60">
        <f t="shared" ref="DP56" si="126">DO56+DP55</f>
        <v>1470722595.0694976</v>
      </c>
      <c r="DQ56" s="60">
        <f t="shared" ref="DQ56" si="127">DP56+DQ55</f>
        <v>1488984323.5328398</v>
      </c>
      <c r="DR56" s="60">
        <f t="shared" ref="DR56" si="128">DQ56+DR55</f>
        <v>1507322142.531446</v>
      </c>
      <c r="DS56" s="60">
        <f t="shared" ref="DS56" si="129">DR56+DS55</f>
        <v>1525736369.1092131</v>
      </c>
      <c r="DT56" s="60">
        <f t="shared" ref="DT56" si="130">DS56+DT55</f>
        <v>1544227321.6310542</v>
      </c>
      <c r="DU56" s="60">
        <f t="shared" ref="DU56" si="131">DT56+DU55</f>
        <v>1562795319.788403</v>
      </c>
      <c r="DV56" s="60">
        <f t="shared" ref="DV56" si="132">DU56+DV55</f>
        <v>1581440684.6047409</v>
      </c>
      <c r="DW56" s="60">
        <f t="shared" ref="DW56" si="133">DV56+DW55</f>
        <v>1600163738.4411466</v>
      </c>
      <c r="DX56" s="60">
        <f t="shared" ref="DX56" si="134">DW56+DX55</f>
        <v>1618964805.0018709</v>
      </c>
      <c r="DY56" s="60">
        <f t="shared" ref="DY56" si="135">DX56+DY55</f>
        <v>1637844209.3399315</v>
      </c>
      <c r="DZ56" s="60">
        <f t="shared" ref="DZ56" si="136">DY56+DZ55</f>
        <v>1656802277.8627338</v>
      </c>
      <c r="EA56" s="60">
        <f t="shared" ref="EA56" si="137">DZ56+EA55</f>
        <v>1675839338.3377147</v>
      </c>
      <c r="EB56" s="60" t="s">
        <v>2</v>
      </c>
    </row>
    <row r="57" spans="1:132" x14ac:dyDescent="0.3">
      <c r="BT57" s="60"/>
      <c r="EB57" s="60" t="s">
        <v>2</v>
      </c>
    </row>
    <row r="58" spans="1:132" x14ac:dyDescent="0.3">
      <c r="EB58" s="60" t="s">
        <v>2</v>
      </c>
    </row>
    <row r="59" spans="1:132" x14ac:dyDescent="0.3">
      <c r="DQ59" s="60" t="s">
        <v>39</v>
      </c>
      <c r="EB59" s="60" t="s">
        <v>2</v>
      </c>
    </row>
    <row r="60" spans="1:132" x14ac:dyDescent="0.3">
      <c r="EB60" s="60" t="s">
        <v>2</v>
      </c>
    </row>
    <row r="61" spans="1:132" x14ac:dyDescent="0.3">
      <c r="EB61" s="60" t="s">
        <v>2</v>
      </c>
    </row>
    <row r="62" spans="1:132" x14ac:dyDescent="0.3">
      <c r="EB62" s="60" t="s">
        <v>2</v>
      </c>
    </row>
    <row r="63" spans="1:132" x14ac:dyDescent="0.3">
      <c r="EB63" s="60" t="s">
        <v>2</v>
      </c>
    </row>
    <row r="64" spans="1:132" x14ac:dyDescent="0.3">
      <c r="EB64" s="60" t="s">
        <v>2</v>
      </c>
    </row>
    <row r="65" spans="132:132" x14ac:dyDescent="0.3">
      <c r="EB65" s="60" t="s">
        <v>2</v>
      </c>
    </row>
    <row r="66" spans="132:132" x14ac:dyDescent="0.3">
      <c r="EB66" s="60" t="s">
        <v>2</v>
      </c>
    </row>
    <row r="67" spans="132:132" x14ac:dyDescent="0.3">
      <c r="EB67" s="60" t="s">
        <v>2</v>
      </c>
    </row>
    <row r="68" spans="132:132" x14ac:dyDescent="0.3">
      <c r="EB68" s="60" t="s">
        <v>2</v>
      </c>
    </row>
    <row r="69" spans="132:132" x14ac:dyDescent="0.3">
      <c r="EB69" s="60" t="s">
        <v>2</v>
      </c>
    </row>
    <row r="70" spans="132:132" x14ac:dyDescent="0.3">
      <c r="EB70" s="60" t="s">
        <v>2</v>
      </c>
    </row>
    <row r="71" spans="132:132" x14ac:dyDescent="0.3">
      <c r="EB71" s="60" t="s">
        <v>2</v>
      </c>
    </row>
    <row r="72" spans="132:132" x14ac:dyDescent="0.3">
      <c r="EB72" s="60" t="s">
        <v>2</v>
      </c>
    </row>
    <row r="73" spans="132:132" x14ac:dyDescent="0.3">
      <c r="EB73" s="60" t="s">
        <v>2</v>
      </c>
    </row>
    <row r="74" spans="132:132" x14ac:dyDescent="0.3">
      <c r="EB74" s="60" t="s">
        <v>2</v>
      </c>
    </row>
    <row r="75" spans="132:132" x14ac:dyDescent="0.3">
      <c r="EB75" s="60" t="s">
        <v>2</v>
      </c>
    </row>
    <row r="76" spans="132:132" x14ac:dyDescent="0.3">
      <c r="EB76" s="60" t="s">
        <v>2</v>
      </c>
    </row>
    <row r="77" spans="132:132" x14ac:dyDescent="0.3">
      <c r="EB77" s="60" t="s">
        <v>2</v>
      </c>
    </row>
    <row r="78" spans="132:132" x14ac:dyDescent="0.3">
      <c r="EB78" s="60" t="s">
        <v>2</v>
      </c>
    </row>
    <row r="79" spans="132:132" x14ac:dyDescent="0.3">
      <c r="EB79" s="60" t="s">
        <v>2</v>
      </c>
    </row>
    <row r="80" spans="132:132" x14ac:dyDescent="0.3">
      <c r="EB80" s="60" t="s">
        <v>2</v>
      </c>
    </row>
    <row r="81" spans="132:132" x14ac:dyDescent="0.3">
      <c r="EB81" s="60" t="s">
        <v>2</v>
      </c>
    </row>
    <row r="82" spans="132:132" x14ac:dyDescent="0.3">
      <c r="EB82" s="60" t="s">
        <v>2</v>
      </c>
    </row>
    <row r="83" spans="132:132" x14ac:dyDescent="0.3">
      <c r="EB83" s="60" t="s">
        <v>2</v>
      </c>
    </row>
    <row r="84" spans="132:132" x14ac:dyDescent="0.3">
      <c r="EB84" s="60" t="s">
        <v>2</v>
      </c>
    </row>
    <row r="85" spans="132:132" x14ac:dyDescent="0.3">
      <c r="EB85" s="60" t="s">
        <v>2</v>
      </c>
    </row>
    <row r="86" spans="132:132" x14ac:dyDescent="0.3">
      <c r="EB86" s="60" t="s">
        <v>2</v>
      </c>
    </row>
    <row r="87" spans="132:132" x14ac:dyDescent="0.3">
      <c r="EB87" s="60" t="s">
        <v>2</v>
      </c>
    </row>
    <row r="88" spans="132:132" x14ac:dyDescent="0.3">
      <c r="EB88" s="60" t="s">
        <v>2</v>
      </c>
    </row>
    <row r="89" spans="132:132" x14ac:dyDescent="0.3">
      <c r="EB89" s="60" t="s">
        <v>2</v>
      </c>
    </row>
    <row r="90" spans="132:132" x14ac:dyDescent="0.3">
      <c r="EB90" s="60" t="s">
        <v>2</v>
      </c>
    </row>
    <row r="91" spans="132:132" x14ac:dyDescent="0.3">
      <c r="EB91" s="60" t="s">
        <v>2</v>
      </c>
    </row>
    <row r="92" spans="132:132" x14ac:dyDescent="0.3">
      <c r="EB92" s="60" t="s">
        <v>2</v>
      </c>
    </row>
    <row r="93" spans="132:132" x14ac:dyDescent="0.3">
      <c r="EB93" s="60" t="s">
        <v>2</v>
      </c>
    </row>
    <row r="94" spans="132:132" x14ac:dyDescent="0.3">
      <c r="EB94" s="60" t="s">
        <v>2</v>
      </c>
    </row>
    <row r="95" spans="132:132" x14ac:dyDescent="0.3">
      <c r="EB95" s="60" t="s">
        <v>2</v>
      </c>
    </row>
    <row r="96" spans="132:132" x14ac:dyDescent="0.3">
      <c r="EB96" s="60" t="s">
        <v>2</v>
      </c>
    </row>
    <row r="97" spans="132:132" x14ac:dyDescent="0.3">
      <c r="EB97" s="60" t="s">
        <v>2</v>
      </c>
    </row>
    <row r="98" spans="132:132" x14ac:dyDescent="0.3">
      <c r="EB98" s="60" t="s">
        <v>2</v>
      </c>
    </row>
    <row r="99" spans="132:132" x14ac:dyDescent="0.3">
      <c r="EB99" s="60" t="s">
        <v>2</v>
      </c>
    </row>
    <row r="100" spans="132:132" x14ac:dyDescent="0.3">
      <c r="EB100" s="60" t="s">
        <v>2</v>
      </c>
    </row>
    <row r="101" spans="132:132" x14ac:dyDescent="0.3">
      <c r="EB101" s="60" t="s">
        <v>2</v>
      </c>
    </row>
    <row r="102" spans="132:132" x14ac:dyDescent="0.3">
      <c r="EB102" s="60" t="s">
        <v>2</v>
      </c>
    </row>
    <row r="103" spans="132:132" x14ac:dyDescent="0.3">
      <c r="EB103" s="60" t="s">
        <v>2</v>
      </c>
    </row>
    <row r="104" spans="132:132" x14ac:dyDescent="0.3">
      <c r="EB104" s="60" t="s">
        <v>2</v>
      </c>
    </row>
    <row r="105" spans="132:132" x14ac:dyDescent="0.3">
      <c r="EB105" s="60" t="s">
        <v>2</v>
      </c>
    </row>
    <row r="106" spans="132:132" x14ac:dyDescent="0.3">
      <c r="EB106" s="60" t="s">
        <v>2</v>
      </c>
    </row>
    <row r="107" spans="132:132" x14ac:dyDescent="0.3">
      <c r="EB107" s="60" t="s">
        <v>2</v>
      </c>
    </row>
    <row r="108" spans="132:132" x14ac:dyDescent="0.3">
      <c r="EB108" s="60" t="s">
        <v>2</v>
      </c>
    </row>
    <row r="109" spans="132:132" x14ac:dyDescent="0.3">
      <c r="EB109" s="60" t="s">
        <v>2</v>
      </c>
    </row>
    <row r="110" spans="132:132" x14ac:dyDescent="0.3">
      <c r="EB110" s="60" t="s">
        <v>2</v>
      </c>
    </row>
    <row r="111" spans="132:132" x14ac:dyDescent="0.3">
      <c r="EB111" s="60" t="s">
        <v>2</v>
      </c>
    </row>
    <row r="112" spans="132:132" x14ac:dyDescent="0.3">
      <c r="EB112" s="60" t="s">
        <v>2</v>
      </c>
    </row>
    <row r="113" spans="132:132" x14ac:dyDescent="0.3">
      <c r="EB113" s="60" t="s">
        <v>2</v>
      </c>
    </row>
    <row r="114" spans="132:132" x14ac:dyDescent="0.3">
      <c r="EB114" s="60" t="s">
        <v>2</v>
      </c>
    </row>
    <row r="115" spans="132:132" x14ac:dyDescent="0.3">
      <c r="EB115" s="60" t="s">
        <v>2</v>
      </c>
    </row>
    <row r="116" spans="132:132" x14ac:dyDescent="0.3">
      <c r="EB116" s="60" t="s">
        <v>2</v>
      </c>
    </row>
    <row r="117" spans="132:132" x14ac:dyDescent="0.3">
      <c r="EB117" s="60" t="s">
        <v>2</v>
      </c>
    </row>
    <row r="118" spans="132:132" x14ac:dyDescent="0.3">
      <c r="EB118" s="60" t="s">
        <v>2</v>
      </c>
    </row>
    <row r="119" spans="132:132" x14ac:dyDescent="0.3">
      <c r="EB119" s="60" t="s">
        <v>2</v>
      </c>
    </row>
    <row r="120" spans="132:132" x14ac:dyDescent="0.3">
      <c r="EB120" s="60" t="s">
        <v>2</v>
      </c>
    </row>
    <row r="121" spans="132:132" x14ac:dyDescent="0.3">
      <c r="EB121" s="60" t="s">
        <v>2</v>
      </c>
    </row>
    <row r="122" spans="132:132" x14ac:dyDescent="0.3">
      <c r="EB122" s="60" t="s">
        <v>2</v>
      </c>
    </row>
    <row r="123" spans="132:132" x14ac:dyDescent="0.3">
      <c r="EB123" s="60" t="s">
        <v>2</v>
      </c>
    </row>
    <row r="124" spans="132:132" x14ac:dyDescent="0.3">
      <c r="EB124" s="60" t="s">
        <v>2</v>
      </c>
    </row>
    <row r="125" spans="132:132" x14ac:dyDescent="0.3">
      <c r="EB125" s="60" t="s">
        <v>2</v>
      </c>
    </row>
    <row r="126" spans="132:132" x14ac:dyDescent="0.3">
      <c r="EB126" s="60" t="s">
        <v>2</v>
      </c>
    </row>
    <row r="127" spans="132:132" x14ac:dyDescent="0.3">
      <c r="EB127" s="60" t="s">
        <v>2</v>
      </c>
    </row>
    <row r="128" spans="132:132" x14ac:dyDescent="0.3">
      <c r="EB128" s="60" t="s">
        <v>2</v>
      </c>
    </row>
    <row r="129" spans="132:132" x14ac:dyDescent="0.3">
      <c r="EB129" s="60" t="s">
        <v>2</v>
      </c>
    </row>
    <row r="130" spans="132:132" x14ac:dyDescent="0.3">
      <c r="EB130" s="60" t="s">
        <v>2</v>
      </c>
    </row>
    <row r="131" spans="132:132" x14ac:dyDescent="0.3">
      <c r="EB131" s="60" t="s">
        <v>2</v>
      </c>
    </row>
    <row r="132" spans="132:132" x14ac:dyDescent="0.3">
      <c r="EB132" s="60" t="s">
        <v>2</v>
      </c>
    </row>
    <row r="133" spans="132:132" x14ac:dyDescent="0.3">
      <c r="EB133" s="60" t="s">
        <v>2</v>
      </c>
    </row>
    <row r="134" spans="132:132" x14ac:dyDescent="0.3">
      <c r="EB134" s="60" t="s">
        <v>2</v>
      </c>
    </row>
    <row r="135" spans="132:132" x14ac:dyDescent="0.3">
      <c r="EB135" s="60" t="s">
        <v>2</v>
      </c>
    </row>
    <row r="136" spans="132:132" x14ac:dyDescent="0.3">
      <c r="EB136" s="60" t="s">
        <v>2</v>
      </c>
    </row>
    <row r="137" spans="132:132" x14ac:dyDescent="0.3">
      <c r="EB137" s="60" t="s">
        <v>2</v>
      </c>
    </row>
    <row r="138" spans="132:132" x14ac:dyDescent="0.3">
      <c r="EB138" s="60" t="s">
        <v>2</v>
      </c>
    </row>
    <row r="139" spans="132:132" x14ac:dyDescent="0.3">
      <c r="EB139" s="60" t="s">
        <v>2</v>
      </c>
    </row>
    <row r="140" spans="132:132" x14ac:dyDescent="0.3">
      <c r="EB140" s="60" t="s">
        <v>2</v>
      </c>
    </row>
    <row r="141" spans="132:132" x14ac:dyDescent="0.3">
      <c r="EB141" s="60" t="s">
        <v>2</v>
      </c>
    </row>
    <row r="142" spans="132:132" x14ac:dyDescent="0.3">
      <c r="EB142" s="60" t="s">
        <v>2</v>
      </c>
    </row>
    <row r="143" spans="132:132" x14ac:dyDescent="0.3">
      <c r="EB143" s="60" t="s">
        <v>2</v>
      </c>
    </row>
    <row r="144" spans="132:132" x14ac:dyDescent="0.3">
      <c r="EB144" s="60" t="s">
        <v>2</v>
      </c>
    </row>
    <row r="145" spans="132:132" x14ac:dyDescent="0.3">
      <c r="EB145" s="60" t="s">
        <v>2</v>
      </c>
    </row>
    <row r="146" spans="132:132" x14ac:dyDescent="0.3">
      <c r="EB146" s="60" t="s">
        <v>2</v>
      </c>
    </row>
    <row r="147" spans="132:132" x14ac:dyDescent="0.3">
      <c r="EB147" s="60" t="s">
        <v>2</v>
      </c>
    </row>
    <row r="148" spans="132:132" x14ac:dyDescent="0.3">
      <c r="EB148" s="60" t="s">
        <v>2</v>
      </c>
    </row>
    <row r="149" spans="132:132" x14ac:dyDescent="0.3">
      <c r="EB149" s="60" t="s">
        <v>2</v>
      </c>
    </row>
    <row r="150" spans="132:132" x14ac:dyDescent="0.3">
      <c r="EB150" s="60" t="s">
        <v>2</v>
      </c>
    </row>
    <row r="151" spans="132:132" x14ac:dyDescent="0.3">
      <c r="EB151" s="60" t="s">
        <v>2</v>
      </c>
    </row>
    <row r="152" spans="132:132" x14ac:dyDescent="0.3">
      <c r="EB152" s="60" t="s">
        <v>2</v>
      </c>
    </row>
    <row r="153" spans="132:132" x14ac:dyDescent="0.3">
      <c r="EB153" s="60" t="s">
        <v>2</v>
      </c>
    </row>
    <row r="154" spans="132:132" x14ac:dyDescent="0.3">
      <c r="EB154" s="60" t="s">
        <v>2</v>
      </c>
    </row>
    <row r="155" spans="132:132" x14ac:dyDescent="0.3">
      <c r="EB155" s="60" t="s">
        <v>2</v>
      </c>
    </row>
    <row r="156" spans="132:132" x14ac:dyDescent="0.3">
      <c r="EB156" s="60" t="s">
        <v>2</v>
      </c>
    </row>
    <row r="157" spans="132:132" x14ac:dyDescent="0.3">
      <c r="EB157" s="60" t="s">
        <v>2</v>
      </c>
    </row>
    <row r="158" spans="132:132" x14ac:dyDescent="0.3">
      <c r="EB158" s="60" t="s">
        <v>2</v>
      </c>
    </row>
    <row r="159" spans="132:132" x14ac:dyDescent="0.3">
      <c r="EB159" s="60" t="s">
        <v>2</v>
      </c>
    </row>
    <row r="160" spans="132:132" x14ac:dyDescent="0.3">
      <c r="EB160" s="60" t="s">
        <v>2</v>
      </c>
    </row>
    <row r="161" spans="132:132" x14ac:dyDescent="0.3">
      <c r="EB161" s="60" t="s">
        <v>2</v>
      </c>
    </row>
    <row r="162" spans="132:132" x14ac:dyDescent="0.3">
      <c r="EB162" s="60" t="s">
        <v>2</v>
      </c>
    </row>
    <row r="163" spans="132:132" x14ac:dyDescent="0.3">
      <c r="EB163" s="60" t="s">
        <v>2</v>
      </c>
    </row>
    <row r="164" spans="132:132" x14ac:dyDescent="0.3">
      <c r="EB164" s="60" t="s">
        <v>2</v>
      </c>
    </row>
    <row r="165" spans="132:132" x14ac:dyDescent="0.3">
      <c r="EB165" s="60" t="s">
        <v>2</v>
      </c>
    </row>
    <row r="166" spans="132:132" x14ac:dyDescent="0.3">
      <c r="EB166" s="60" t="s">
        <v>2</v>
      </c>
    </row>
    <row r="167" spans="132:132" x14ac:dyDescent="0.3">
      <c r="EB167" s="60" t="s">
        <v>2</v>
      </c>
    </row>
    <row r="168" spans="132:132" x14ac:dyDescent="0.3">
      <c r="EB168" s="60" t="s">
        <v>2</v>
      </c>
    </row>
    <row r="169" spans="132:132" x14ac:dyDescent="0.3">
      <c r="EB169" s="60" t="s">
        <v>2</v>
      </c>
    </row>
    <row r="170" spans="132:132" x14ac:dyDescent="0.3">
      <c r="EB170" s="60" t="s">
        <v>2</v>
      </c>
    </row>
    <row r="171" spans="132:132" x14ac:dyDescent="0.3">
      <c r="EB171" s="60" t="s">
        <v>2</v>
      </c>
    </row>
    <row r="172" spans="132:132" x14ac:dyDescent="0.3">
      <c r="EB172" s="60" t="s">
        <v>2</v>
      </c>
    </row>
    <row r="173" spans="132:132" x14ac:dyDescent="0.3">
      <c r="EB173" s="60" t="s">
        <v>2</v>
      </c>
    </row>
    <row r="174" spans="132:132" x14ac:dyDescent="0.3">
      <c r="EB174" s="60" t="s">
        <v>2</v>
      </c>
    </row>
    <row r="175" spans="132:132" x14ac:dyDescent="0.3">
      <c r="EB175" s="60" t="s">
        <v>2</v>
      </c>
    </row>
    <row r="176" spans="132:132" x14ac:dyDescent="0.3">
      <c r="EB176" s="60" t="s">
        <v>2</v>
      </c>
    </row>
    <row r="177" spans="132:132" x14ac:dyDescent="0.3">
      <c r="EB177" s="60" t="s">
        <v>2</v>
      </c>
    </row>
    <row r="178" spans="132:132" x14ac:dyDescent="0.3">
      <c r="EB178" s="60" t="s">
        <v>2</v>
      </c>
    </row>
    <row r="179" spans="132:132" x14ac:dyDescent="0.3">
      <c r="EB179" s="60" t="s">
        <v>2</v>
      </c>
    </row>
    <row r="180" spans="132:132" x14ac:dyDescent="0.3">
      <c r="EB180" s="60" t="s">
        <v>2</v>
      </c>
    </row>
    <row r="181" spans="132:132" x14ac:dyDescent="0.3">
      <c r="EB181" s="60" t="s">
        <v>2</v>
      </c>
    </row>
    <row r="182" spans="132:132" x14ac:dyDescent="0.3">
      <c r="EB182" s="60" t="s">
        <v>2</v>
      </c>
    </row>
    <row r="183" spans="132:132" x14ac:dyDescent="0.3">
      <c r="EB183" s="60" t="s">
        <v>2</v>
      </c>
    </row>
    <row r="184" spans="132:132" x14ac:dyDescent="0.3">
      <c r="EB184" s="60" t="s">
        <v>2</v>
      </c>
    </row>
    <row r="185" spans="132:132" x14ac:dyDescent="0.3">
      <c r="EB185" s="60" t="s">
        <v>2</v>
      </c>
    </row>
    <row r="186" spans="132:132" x14ac:dyDescent="0.3">
      <c r="EB186" s="60" t="s">
        <v>2</v>
      </c>
    </row>
    <row r="187" spans="132:132" x14ac:dyDescent="0.3">
      <c r="EB187" s="60" t="s">
        <v>2</v>
      </c>
    </row>
    <row r="188" spans="132:132" x14ac:dyDescent="0.3">
      <c r="EB188" s="60" t="s">
        <v>2</v>
      </c>
    </row>
    <row r="189" spans="132:132" x14ac:dyDescent="0.3">
      <c r="EB189" s="60" t="s">
        <v>2</v>
      </c>
    </row>
    <row r="190" spans="132:132" x14ac:dyDescent="0.3">
      <c r="EB190" s="60" t="s">
        <v>2</v>
      </c>
    </row>
    <row r="191" spans="132:132" x14ac:dyDescent="0.3">
      <c r="EB191" s="60" t="s">
        <v>2</v>
      </c>
    </row>
    <row r="192" spans="132:132" x14ac:dyDescent="0.3">
      <c r="EB192" s="60" t="s">
        <v>2</v>
      </c>
    </row>
    <row r="193" spans="132:132" x14ac:dyDescent="0.3">
      <c r="EB193" s="60" t="s">
        <v>2</v>
      </c>
    </row>
    <row r="194" spans="132:132" x14ac:dyDescent="0.3">
      <c r="EB194" s="60" t="s">
        <v>2</v>
      </c>
    </row>
    <row r="195" spans="132:132" x14ac:dyDescent="0.3">
      <c r="EB195" s="60" t="s">
        <v>2</v>
      </c>
    </row>
    <row r="196" spans="132:132" x14ac:dyDescent="0.3">
      <c r="EB196" s="60" t="s">
        <v>2</v>
      </c>
    </row>
    <row r="197" spans="132:132" x14ac:dyDescent="0.3">
      <c r="EB197" s="60" t="s">
        <v>2</v>
      </c>
    </row>
    <row r="198" spans="132:132" x14ac:dyDescent="0.3">
      <c r="EB198" s="60" t="s">
        <v>2</v>
      </c>
    </row>
    <row r="199" spans="132:132" x14ac:dyDescent="0.3">
      <c r="EB199" s="60" t="s">
        <v>2</v>
      </c>
    </row>
    <row r="200" spans="132:132" x14ac:dyDescent="0.3">
      <c r="EB200" s="60" t="s">
        <v>2</v>
      </c>
    </row>
    <row r="201" spans="132:132" x14ac:dyDescent="0.3">
      <c r="EB201" s="60" t="s">
        <v>2</v>
      </c>
    </row>
    <row r="202" spans="132:132" x14ac:dyDescent="0.3">
      <c r="EB202" s="60" t="s">
        <v>2</v>
      </c>
    </row>
    <row r="203" spans="132:132" x14ac:dyDescent="0.3">
      <c r="EB203" s="60" t="s">
        <v>2</v>
      </c>
    </row>
    <row r="204" spans="132:132" x14ac:dyDescent="0.3">
      <c r="EB204" s="60" t="s">
        <v>2</v>
      </c>
    </row>
    <row r="205" spans="132:132" x14ac:dyDescent="0.3">
      <c r="EB205" s="60" t="s">
        <v>2</v>
      </c>
    </row>
    <row r="206" spans="132:132" x14ac:dyDescent="0.3">
      <c r="EB206" s="60" t="s">
        <v>2</v>
      </c>
    </row>
    <row r="207" spans="132:132" x14ac:dyDescent="0.3">
      <c r="EB207" s="60" t="s">
        <v>2</v>
      </c>
    </row>
    <row r="208" spans="132:132" x14ac:dyDescent="0.3">
      <c r="EB208" s="60" t="s">
        <v>2</v>
      </c>
    </row>
    <row r="209" spans="132:132" x14ac:dyDescent="0.3">
      <c r="EB209" s="60" t="s">
        <v>2</v>
      </c>
    </row>
    <row r="210" spans="132:132" x14ac:dyDescent="0.3">
      <c r="EB210" s="60" t="s">
        <v>2</v>
      </c>
    </row>
    <row r="211" spans="132:132" x14ac:dyDescent="0.3">
      <c r="EB211" s="60" t="s">
        <v>2</v>
      </c>
    </row>
    <row r="212" spans="132:132" x14ac:dyDescent="0.3">
      <c r="EB212" s="60" t="s">
        <v>2</v>
      </c>
    </row>
    <row r="213" spans="132:132" x14ac:dyDescent="0.3">
      <c r="EB213" s="60" t="s">
        <v>2</v>
      </c>
    </row>
    <row r="214" spans="132:132" x14ac:dyDescent="0.3">
      <c r="EB214" s="60" t="s">
        <v>2</v>
      </c>
    </row>
    <row r="215" spans="132:132" x14ac:dyDescent="0.3">
      <c r="EB215" s="60" t="s">
        <v>2</v>
      </c>
    </row>
    <row r="216" spans="132:132" x14ac:dyDescent="0.3">
      <c r="EB216" s="60" t="s">
        <v>2</v>
      </c>
    </row>
    <row r="217" spans="132:132" x14ac:dyDescent="0.3">
      <c r="EB217" s="60" t="s">
        <v>2</v>
      </c>
    </row>
    <row r="218" spans="132:132" x14ac:dyDescent="0.3">
      <c r="EB218" s="60" t="s">
        <v>2</v>
      </c>
    </row>
    <row r="219" spans="132:132" x14ac:dyDescent="0.3">
      <c r="EB219" s="60" t="s">
        <v>2</v>
      </c>
    </row>
    <row r="220" spans="132:132" x14ac:dyDescent="0.3">
      <c r="EB220" s="60" t="s">
        <v>2</v>
      </c>
    </row>
    <row r="221" spans="132:132" x14ac:dyDescent="0.3">
      <c r="EB221" s="60" t="s">
        <v>2</v>
      </c>
    </row>
    <row r="222" spans="132:132" x14ac:dyDescent="0.3">
      <c r="EB222" s="60" t="s">
        <v>2</v>
      </c>
    </row>
    <row r="223" spans="132:132" x14ac:dyDescent="0.3">
      <c r="EB223" s="60" t="s">
        <v>2</v>
      </c>
    </row>
    <row r="224" spans="132:132" x14ac:dyDescent="0.3">
      <c r="EB224" s="60" t="s">
        <v>2</v>
      </c>
    </row>
    <row r="225" spans="132:132" x14ac:dyDescent="0.3">
      <c r="EB225" s="60" t="s">
        <v>2</v>
      </c>
    </row>
    <row r="226" spans="132:132" x14ac:dyDescent="0.3">
      <c r="EB226" s="60" t="s">
        <v>2</v>
      </c>
    </row>
    <row r="227" spans="132:132" x14ac:dyDescent="0.3">
      <c r="EB227" s="60" t="s">
        <v>2</v>
      </c>
    </row>
    <row r="228" spans="132:132" x14ac:dyDescent="0.3">
      <c r="EB228" s="60" t="s">
        <v>2</v>
      </c>
    </row>
    <row r="229" spans="132:132" x14ac:dyDescent="0.3">
      <c r="EB229" s="60" t="s">
        <v>2</v>
      </c>
    </row>
    <row r="230" spans="132:132" x14ac:dyDescent="0.3">
      <c r="EB230" s="60" t="s">
        <v>2</v>
      </c>
    </row>
    <row r="231" spans="132:132" x14ac:dyDescent="0.3">
      <c r="EB231" s="60" t="s">
        <v>2</v>
      </c>
    </row>
    <row r="232" spans="132:132" x14ac:dyDescent="0.3">
      <c r="EB232" s="60" t="s">
        <v>2</v>
      </c>
    </row>
    <row r="233" spans="132:132" x14ac:dyDescent="0.3">
      <c r="EB233" s="60" t="s">
        <v>2</v>
      </c>
    </row>
    <row r="234" spans="132:132" x14ac:dyDescent="0.3">
      <c r="EB234" s="60" t="s">
        <v>2</v>
      </c>
    </row>
    <row r="235" spans="132:132" x14ac:dyDescent="0.3">
      <c r="EB235" s="60" t="s">
        <v>2</v>
      </c>
    </row>
    <row r="236" spans="132:132" x14ac:dyDescent="0.3">
      <c r="EB236" s="60" t="s">
        <v>2</v>
      </c>
    </row>
    <row r="237" spans="132:132" x14ac:dyDescent="0.3">
      <c r="EB237" s="60" t="s">
        <v>2</v>
      </c>
    </row>
    <row r="238" spans="132:132" x14ac:dyDescent="0.3">
      <c r="EB238" s="60" t="s">
        <v>2</v>
      </c>
    </row>
    <row r="239" spans="132:132" x14ac:dyDescent="0.3">
      <c r="EB239" s="60" t="s">
        <v>2</v>
      </c>
    </row>
    <row r="240" spans="132:132" x14ac:dyDescent="0.3">
      <c r="EB240" s="60" t="s">
        <v>2</v>
      </c>
    </row>
    <row r="241" spans="132:132" x14ac:dyDescent="0.3">
      <c r="EB241" s="60" t="s">
        <v>2</v>
      </c>
    </row>
    <row r="242" spans="132:132" x14ac:dyDescent="0.3">
      <c r="EB242" s="60" t="s">
        <v>2</v>
      </c>
    </row>
    <row r="243" spans="132:132" x14ac:dyDescent="0.3">
      <c r="EB243" s="60" t="s">
        <v>2</v>
      </c>
    </row>
    <row r="244" spans="132:132" x14ac:dyDescent="0.3">
      <c r="EB244" s="60" t="s">
        <v>2</v>
      </c>
    </row>
    <row r="245" spans="132:132" x14ac:dyDescent="0.3">
      <c r="EB245" s="60" t="s">
        <v>2</v>
      </c>
    </row>
    <row r="246" spans="132:132" x14ac:dyDescent="0.3">
      <c r="EB246" s="60" t="s">
        <v>2</v>
      </c>
    </row>
    <row r="247" spans="132:132" x14ac:dyDescent="0.3">
      <c r="EB247" s="60" t="s">
        <v>2</v>
      </c>
    </row>
    <row r="248" spans="132:132" x14ac:dyDescent="0.3">
      <c r="EB248" s="60" t="s">
        <v>2</v>
      </c>
    </row>
    <row r="249" spans="132:132" x14ac:dyDescent="0.3">
      <c r="EB249" s="60" t="s">
        <v>2</v>
      </c>
    </row>
    <row r="250" spans="132:132" x14ac:dyDescent="0.3">
      <c r="EB250" s="60" t="s">
        <v>2</v>
      </c>
    </row>
    <row r="251" spans="132:132" x14ac:dyDescent="0.3">
      <c r="EB251" s="60" t="s">
        <v>2</v>
      </c>
    </row>
    <row r="252" spans="132:132" x14ac:dyDescent="0.3">
      <c r="EB252" s="60" t="s">
        <v>2</v>
      </c>
    </row>
    <row r="253" spans="132:132" x14ac:dyDescent="0.3">
      <c r="EB253" s="60" t="s">
        <v>2</v>
      </c>
    </row>
    <row r="254" spans="132:132" x14ac:dyDescent="0.3">
      <c r="EB254" s="60" t="s">
        <v>2</v>
      </c>
    </row>
    <row r="255" spans="132:132" x14ac:dyDescent="0.3">
      <c r="EB255" s="60" t="s">
        <v>2</v>
      </c>
    </row>
    <row r="256" spans="132:132" x14ac:dyDescent="0.3">
      <c r="EB256" s="60" t="s">
        <v>2</v>
      </c>
    </row>
    <row r="257" spans="132:132" x14ac:dyDescent="0.3">
      <c r="EB257" s="60" t="s">
        <v>2</v>
      </c>
    </row>
    <row r="258" spans="132:132" x14ac:dyDescent="0.3">
      <c r="EB258" s="60" t="s">
        <v>2</v>
      </c>
    </row>
    <row r="259" spans="132:132" x14ac:dyDescent="0.3">
      <c r="EB259" s="60" t="s">
        <v>2</v>
      </c>
    </row>
    <row r="260" spans="132:132" x14ac:dyDescent="0.3">
      <c r="EB260" s="60" t="s">
        <v>2</v>
      </c>
    </row>
    <row r="261" spans="132:132" x14ac:dyDescent="0.3">
      <c r="EB261" s="60" t="s">
        <v>2</v>
      </c>
    </row>
    <row r="262" spans="132:132" x14ac:dyDescent="0.3">
      <c r="EB262" s="60" t="s">
        <v>2</v>
      </c>
    </row>
    <row r="263" spans="132:132" x14ac:dyDescent="0.3">
      <c r="EB263" s="60" t="s">
        <v>2</v>
      </c>
    </row>
    <row r="264" spans="132:132" x14ac:dyDescent="0.3">
      <c r="EB264" s="60" t="s">
        <v>2</v>
      </c>
    </row>
    <row r="265" spans="132:132" x14ac:dyDescent="0.3">
      <c r="EB265" s="60" t="s">
        <v>2</v>
      </c>
    </row>
    <row r="266" spans="132:132" x14ac:dyDescent="0.3">
      <c r="EB266" s="60" t="s">
        <v>2</v>
      </c>
    </row>
    <row r="267" spans="132:132" x14ac:dyDescent="0.3">
      <c r="EB267" s="60" t="s">
        <v>2</v>
      </c>
    </row>
    <row r="268" spans="132:132" x14ac:dyDescent="0.3">
      <c r="EB268" s="60" t="s">
        <v>2</v>
      </c>
    </row>
    <row r="269" spans="132:132" x14ac:dyDescent="0.3">
      <c r="EB269" s="60" t="s">
        <v>2</v>
      </c>
    </row>
    <row r="270" spans="132:132" x14ac:dyDescent="0.3">
      <c r="EB270" s="60" t="s">
        <v>2</v>
      </c>
    </row>
    <row r="271" spans="132:132" x14ac:dyDescent="0.3">
      <c r="EB271" s="60" t="s">
        <v>2</v>
      </c>
    </row>
    <row r="272" spans="132:132" x14ac:dyDescent="0.3">
      <c r="EB272" s="60" t="s">
        <v>2</v>
      </c>
    </row>
    <row r="273" spans="132:132" x14ac:dyDescent="0.3">
      <c r="EB273" s="60" t="s">
        <v>2</v>
      </c>
    </row>
    <row r="274" spans="132:132" x14ac:dyDescent="0.3">
      <c r="EB274" s="60" t="s">
        <v>2</v>
      </c>
    </row>
    <row r="275" spans="132:132" x14ac:dyDescent="0.3">
      <c r="EB275" s="60" t="s">
        <v>2</v>
      </c>
    </row>
    <row r="276" spans="132:132" x14ac:dyDescent="0.3">
      <c r="EB276" s="60" t="s">
        <v>2</v>
      </c>
    </row>
    <row r="277" spans="132:132" x14ac:dyDescent="0.3">
      <c r="EB277" s="60" t="s">
        <v>2</v>
      </c>
    </row>
    <row r="278" spans="132:132" x14ac:dyDescent="0.3">
      <c r="EB278" s="60" t="s">
        <v>2</v>
      </c>
    </row>
    <row r="279" spans="132:132" x14ac:dyDescent="0.3">
      <c r="EB279" s="60" t="s">
        <v>2</v>
      </c>
    </row>
    <row r="280" spans="132:132" x14ac:dyDescent="0.3">
      <c r="EB280" s="60" t="s">
        <v>2</v>
      </c>
    </row>
    <row r="281" spans="132:132" x14ac:dyDescent="0.3">
      <c r="EB281" s="60" t="s">
        <v>2</v>
      </c>
    </row>
    <row r="282" spans="132:132" x14ac:dyDescent="0.3">
      <c r="EB282" s="60" t="s">
        <v>2</v>
      </c>
    </row>
    <row r="283" spans="132:132" x14ac:dyDescent="0.3">
      <c r="EB283" s="60" t="s">
        <v>2</v>
      </c>
    </row>
    <row r="284" spans="132:132" x14ac:dyDescent="0.3">
      <c r="EB284" s="60" t="s">
        <v>2</v>
      </c>
    </row>
    <row r="285" spans="132:132" x14ac:dyDescent="0.3">
      <c r="EB285" s="60" t="s">
        <v>2</v>
      </c>
    </row>
    <row r="286" spans="132:132" x14ac:dyDescent="0.3">
      <c r="EB286" s="60" t="s">
        <v>2</v>
      </c>
    </row>
    <row r="287" spans="132:132" x14ac:dyDescent="0.3">
      <c r="EB287" s="60" t="s">
        <v>2</v>
      </c>
    </row>
    <row r="288" spans="132:132" x14ac:dyDescent="0.3">
      <c r="EB288" s="60" t="s">
        <v>2</v>
      </c>
    </row>
    <row r="289" spans="132:132" x14ac:dyDescent="0.3">
      <c r="EB289" s="60" t="s">
        <v>2</v>
      </c>
    </row>
    <row r="290" spans="132:132" x14ac:dyDescent="0.3">
      <c r="EB290" s="60" t="s">
        <v>2</v>
      </c>
    </row>
    <row r="291" spans="132:132" x14ac:dyDescent="0.3">
      <c r="EB291" s="60" t="s">
        <v>2</v>
      </c>
    </row>
    <row r="292" spans="132:132" x14ac:dyDescent="0.3">
      <c r="EB292" s="60" t="s">
        <v>2</v>
      </c>
    </row>
    <row r="293" spans="132:132" x14ac:dyDescent="0.3">
      <c r="EB293" s="60" t="s">
        <v>2</v>
      </c>
    </row>
    <row r="294" spans="132:132" x14ac:dyDescent="0.3">
      <c r="EB294" s="60" t="s">
        <v>2</v>
      </c>
    </row>
    <row r="295" spans="132:132" x14ac:dyDescent="0.3">
      <c r="EB295" s="60" t="s">
        <v>2</v>
      </c>
    </row>
    <row r="296" spans="132:132" x14ac:dyDescent="0.3">
      <c r="EB296" s="60" t="s">
        <v>2</v>
      </c>
    </row>
    <row r="297" spans="132:132" x14ac:dyDescent="0.3">
      <c r="EB297" s="60" t="s">
        <v>2</v>
      </c>
    </row>
    <row r="298" spans="132:132" x14ac:dyDescent="0.3">
      <c r="EB298" s="60" t="s">
        <v>2</v>
      </c>
    </row>
    <row r="299" spans="132:132" x14ac:dyDescent="0.3">
      <c r="EB299" s="60" t="s">
        <v>2</v>
      </c>
    </row>
    <row r="300" spans="132:132" x14ac:dyDescent="0.3">
      <c r="EB300" s="60" t="s">
        <v>2</v>
      </c>
    </row>
    <row r="301" spans="132:132" x14ac:dyDescent="0.3">
      <c r="EB301" s="60" t="s">
        <v>2</v>
      </c>
    </row>
    <row r="302" spans="132:132" x14ac:dyDescent="0.3">
      <c r="EB302" s="60" t="s">
        <v>2</v>
      </c>
    </row>
    <row r="303" spans="132:132" x14ac:dyDescent="0.3">
      <c r="EB303" s="60" t="s">
        <v>2</v>
      </c>
    </row>
    <row r="304" spans="132:132" x14ac:dyDescent="0.3">
      <c r="EB304" s="60" t="s">
        <v>2</v>
      </c>
    </row>
    <row r="305" spans="132:132" x14ac:dyDescent="0.3">
      <c r="EB305" s="60" t="s">
        <v>2</v>
      </c>
    </row>
    <row r="306" spans="132:132" x14ac:dyDescent="0.3">
      <c r="EB306" s="60" t="s">
        <v>2</v>
      </c>
    </row>
    <row r="307" spans="132:132" x14ac:dyDescent="0.3">
      <c r="EB307" s="60" t="s">
        <v>2</v>
      </c>
    </row>
    <row r="308" spans="132:132" x14ac:dyDescent="0.3">
      <c r="EB308" s="60" t="s">
        <v>2</v>
      </c>
    </row>
    <row r="309" spans="132:132" x14ac:dyDescent="0.3">
      <c r="EB309" s="60" t="s">
        <v>2</v>
      </c>
    </row>
    <row r="310" spans="132:132" x14ac:dyDescent="0.3">
      <c r="EB310" s="60" t="s">
        <v>2</v>
      </c>
    </row>
    <row r="311" spans="132:132" x14ac:dyDescent="0.3">
      <c r="EB311" s="60" t="s">
        <v>2</v>
      </c>
    </row>
    <row r="312" spans="132:132" x14ac:dyDescent="0.3">
      <c r="EB312" s="60" t="s">
        <v>2</v>
      </c>
    </row>
    <row r="313" spans="132:132" x14ac:dyDescent="0.3">
      <c r="EB313" s="60" t="s">
        <v>2</v>
      </c>
    </row>
    <row r="314" spans="132:132" x14ac:dyDescent="0.3">
      <c r="EB314" s="60" t="s">
        <v>2</v>
      </c>
    </row>
    <row r="315" spans="132:132" x14ac:dyDescent="0.3">
      <c r="EB315" s="60" t="s">
        <v>2</v>
      </c>
    </row>
    <row r="316" spans="132:132" x14ac:dyDescent="0.3">
      <c r="EB316" s="60" t="s">
        <v>2</v>
      </c>
    </row>
    <row r="317" spans="132:132" x14ac:dyDescent="0.3">
      <c r="EB317" s="60" t="s">
        <v>2</v>
      </c>
    </row>
    <row r="318" spans="132:132" x14ac:dyDescent="0.3">
      <c r="EB318" s="60" t="s">
        <v>2</v>
      </c>
    </row>
    <row r="319" spans="132:132" x14ac:dyDescent="0.3">
      <c r="EB319" s="60" t="s">
        <v>2</v>
      </c>
    </row>
    <row r="320" spans="132:132" x14ac:dyDescent="0.3">
      <c r="EB320" s="60" t="s">
        <v>2</v>
      </c>
    </row>
    <row r="321" spans="132:132" x14ac:dyDescent="0.3">
      <c r="EB321" s="60" t="s">
        <v>2</v>
      </c>
    </row>
    <row r="322" spans="132:132" x14ac:dyDescent="0.3">
      <c r="EB322" s="60" t="s">
        <v>2</v>
      </c>
    </row>
    <row r="323" spans="132:132" x14ac:dyDescent="0.3">
      <c r="EB323" s="60" t="s">
        <v>2</v>
      </c>
    </row>
    <row r="324" spans="132:132" x14ac:dyDescent="0.3">
      <c r="EB324" s="60" t="s">
        <v>2</v>
      </c>
    </row>
    <row r="325" spans="132:132" x14ac:dyDescent="0.3">
      <c r="EB325" s="60" t="s">
        <v>2</v>
      </c>
    </row>
    <row r="326" spans="132:132" x14ac:dyDescent="0.3">
      <c r="EB326" s="60" t="s">
        <v>2</v>
      </c>
    </row>
    <row r="327" spans="132:132" x14ac:dyDescent="0.3">
      <c r="EB327" s="60" t="s">
        <v>2</v>
      </c>
    </row>
    <row r="328" spans="132:132" x14ac:dyDescent="0.3">
      <c r="EB328" s="60" t="s">
        <v>2</v>
      </c>
    </row>
    <row r="329" spans="132:132" x14ac:dyDescent="0.3">
      <c r="EB329" s="60" t="s">
        <v>2</v>
      </c>
    </row>
    <row r="330" spans="132:132" x14ac:dyDescent="0.3">
      <c r="EB330" s="60" t="s">
        <v>2</v>
      </c>
    </row>
    <row r="331" spans="132:132" x14ac:dyDescent="0.3">
      <c r="EB331" s="60" t="s">
        <v>2</v>
      </c>
    </row>
    <row r="332" spans="132:132" x14ac:dyDescent="0.3">
      <c r="EB332" s="60" t="s">
        <v>2</v>
      </c>
    </row>
    <row r="333" spans="132:132" x14ac:dyDescent="0.3">
      <c r="EB333" s="60" t="s">
        <v>2</v>
      </c>
    </row>
    <row r="334" spans="132:132" x14ac:dyDescent="0.3">
      <c r="EB334" s="60" t="s">
        <v>2</v>
      </c>
    </row>
  </sheetData>
  <conditionalFormatting sqref="L55:EA55">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3F9C8-9A5E-4F69-B49B-E46640A606C5}">
  <dimension ref="A1:EA82"/>
  <sheetViews>
    <sheetView workbookViewId="0">
      <pane xSplit="11" ySplit="6" topLeftCell="L7" activePane="bottomRight" state="frozen"/>
      <selection pane="topRight" activeCell="L1" sqref="L1"/>
      <selection pane="bottomLeft" activeCell="A7" sqref="A7"/>
      <selection pane="bottomRight" activeCell="B63" sqref="B63"/>
    </sheetView>
  </sheetViews>
  <sheetFormatPr defaultRowHeight="16.5" x14ac:dyDescent="0.3"/>
  <cols>
    <col min="1" max="1" width="9.5703125" style="51" bestFit="1" customWidth="1"/>
    <col min="2" max="3" width="9.140625" style="51"/>
    <col min="4" max="4" width="15.28515625" style="51" bestFit="1" customWidth="1"/>
    <col min="5" max="11" width="9.140625" style="51"/>
    <col min="12" max="12" width="13.7109375" style="51" bestFit="1" customWidth="1"/>
    <col min="13" max="15" width="14" style="51" bestFit="1" customWidth="1"/>
    <col min="16" max="22" width="15.28515625" style="51" bestFit="1" customWidth="1"/>
    <col min="23" max="16384" width="9.140625" style="51"/>
  </cols>
  <sheetData>
    <row r="1" spans="1:131" x14ac:dyDescent="0.3">
      <c r="A1" s="56">
        <f>Assumptions!C2</f>
        <v>45383</v>
      </c>
      <c r="W1" s="51" t="s">
        <v>2</v>
      </c>
    </row>
    <row r="2" spans="1:131" x14ac:dyDescent="0.3">
      <c r="W2" s="51" t="s">
        <v>2</v>
      </c>
    </row>
    <row r="3" spans="1:131" x14ac:dyDescent="0.3">
      <c r="L3" s="55"/>
      <c r="M3" s="55"/>
      <c r="N3" s="55"/>
      <c r="O3" s="55"/>
      <c r="P3" s="55"/>
      <c r="Q3" s="55"/>
      <c r="R3" s="55"/>
      <c r="S3" s="55"/>
      <c r="T3" s="55"/>
      <c r="U3" s="55"/>
      <c r="V3" s="55"/>
      <c r="W3" s="51" t="s">
        <v>2</v>
      </c>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row>
    <row r="4" spans="1:131" x14ac:dyDescent="0.3">
      <c r="K4" s="51" t="s">
        <v>40</v>
      </c>
      <c r="L4" s="51">
        <v>1</v>
      </c>
      <c r="M4" s="51">
        <v>2</v>
      </c>
      <c r="N4" s="51">
        <v>3</v>
      </c>
      <c r="O4" s="51">
        <v>4</v>
      </c>
      <c r="P4" s="51">
        <v>5</v>
      </c>
      <c r="Q4" s="51">
        <v>6</v>
      </c>
      <c r="R4" s="51">
        <v>7</v>
      </c>
      <c r="S4" s="51">
        <v>8</v>
      </c>
      <c r="T4" s="51">
        <v>9</v>
      </c>
      <c r="U4" s="51">
        <v>10</v>
      </c>
      <c r="V4" s="51">
        <v>11</v>
      </c>
      <c r="W4" s="51" t="s">
        <v>2</v>
      </c>
    </row>
    <row r="5" spans="1:131" x14ac:dyDescent="0.3">
      <c r="K5" s="51" t="s">
        <v>3</v>
      </c>
      <c r="L5" s="51">
        <v>2024</v>
      </c>
      <c r="M5" s="51">
        <v>2025</v>
      </c>
      <c r="N5" s="51">
        <v>2026</v>
      </c>
      <c r="O5" s="51">
        <v>2027</v>
      </c>
      <c r="P5" s="51">
        <v>2028</v>
      </c>
      <c r="Q5" s="51">
        <v>2029</v>
      </c>
      <c r="R5" s="51">
        <v>2030</v>
      </c>
      <c r="S5" s="51">
        <v>2031</v>
      </c>
      <c r="T5" s="51">
        <v>2032</v>
      </c>
      <c r="U5" s="51">
        <v>2033</v>
      </c>
      <c r="V5" s="51">
        <v>2034</v>
      </c>
      <c r="W5" s="51" t="s">
        <v>2</v>
      </c>
    </row>
    <row r="6" spans="1:131" x14ac:dyDescent="0.3">
      <c r="L6" s="56"/>
      <c r="M6" s="56"/>
      <c r="N6" s="56"/>
      <c r="O6" s="56"/>
      <c r="P6" s="56"/>
      <c r="Q6" s="56"/>
      <c r="R6" s="56"/>
      <c r="S6" s="56"/>
      <c r="T6" s="56"/>
      <c r="U6" s="56"/>
      <c r="V6" s="56"/>
      <c r="W6" s="51" t="s">
        <v>2</v>
      </c>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row>
    <row r="7" spans="1:131" s="60" customFormat="1" x14ac:dyDescent="0.3">
      <c r="A7" s="51" t="s">
        <v>6</v>
      </c>
      <c r="B7" s="51" t="s">
        <v>7</v>
      </c>
      <c r="C7" s="51"/>
      <c r="D7" s="51"/>
      <c r="E7" s="51"/>
      <c r="F7" s="51"/>
      <c r="G7" s="51"/>
      <c r="H7" s="51"/>
      <c r="I7" s="51"/>
      <c r="J7" s="51"/>
      <c r="K7" s="51"/>
      <c r="W7" s="51" t="s">
        <v>2</v>
      </c>
      <c r="BT7" s="51"/>
    </row>
    <row r="8" spans="1:131" s="60" customFormat="1" x14ac:dyDescent="0.3">
      <c r="A8" s="51"/>
      <c r="B8" s="51"/>
      <c r="C8" s="51"/>
      <c r="D8" s="51"/>
      <c r="E8" s="51"/>
      <c r="F8" s="51"/>
      <c r="G8" s="51"/>
      <c r="H8" s="51"/>
      <c r="I8" s="51"/>
      <c r="J8" s="51"/>
      <c r="K8" s="51"/>
      <c r="W8" s="51" t="s">
        <v>2</v>
      </c>
      <c r="BT8" s="51"/>
    </row>
    <row r="9" spans="1:131" ht="17.25" x14ac:dyDescent="0.35">
      <c r="A9" s="94" t="s">
        <v>8</v>
      </c>
      <c r="B9" s="95"/>
      <c r="C9" s="95"/>
      <c r="D9" s="95"/>
      <c r="E9" s="95"/>
      <c r="F9" s="95"/>
      <c r="G9" s="95"/>
      <c r="H9" s="95"/>
      <c r="I9" s="95"/>
      <c r="J9" s="95"/>
      <c r="K9" s="95"/>
      <c r="L9" s="95"/>
      <c r="M9" s="95"/>
      <c r="N9" s="95"/>
      <c r="O9" s="95"/>
      <c r="P9" s="95"/>
      <c r="Q9" s="95"/>
      <c r="R9" s="95"/>
      <c r="S9" s="95"/>
      <c r="T9" s="95"/>
      <c r="U9" s="95"/>
      <c r="V9" s="95"/>
      <c r="W9" s="51" t="s">
        <v>2</v>
      </c>
    </row>
    <row r="10" spans="1:131" x14ac:dyDescent="0.3">
      <c r="W10" s="51" t="s">
        <v>2</v>
      </c>
    </row>
    <row r="11" spans="1:131" x14ac:dyDescent="0.3">
      <c r="B11" s="51" t="s">
        <v>9</v>
      </c>
      <c r="L11" s="92">
        <f>SUM(Income!$L$17:$U$17)</f>
        <v>0</v>
      </c>
      <c r="M11" s="92">
        <f>SUM(Income!$V$17:$AG$17)</f>
        <v>0</v>
      </c>
      <c r="N11" s="92">
        <f>SUM(Income!$AH$17:$AS$17)</f>
        <v>0</v>
      </c>
      <c r="O11" s="92">
        <f>SUM(Income!$AT$17:$BE$17)</f>
        <v>0</v>
      </c>
      <c r="P11" s="92">
        <f>SUM(Income!$BF$17:$BQ$17)</f>
        <v>12262719.98018804</v>
      </c>
      <c r="Q11" s="92">
        <f>SUM(Income!$BR$17:$CC$17)</f>
        <v>19176136.243828777</v>
      </c>
      <c r="R11" s="92">
        <f>SUM(Income!$CD$17:$CO$17)</f>
        <v>20157223.768101744</v>
      </c>
      <c r="S11" s="92">
        <f>SUM(Income!$CP$17:$DA$17)</f>
        <v>21188505.592104603</v>
      </c>
      <c r="T11" s="92">
        <f>SUM(Income!$DB$17:$DM$17)</f>
        <v>22272549.751474392</v>
      </c>
      <c r="U11" s="92">
        <f>SUM(Income!$DN$17:$DY$17)</f>
        <v>23412055.667425141</v>
      </c>
      <c r="V11" s="92">
        <f>SUM(Income!$DZ$17:$EK$17)</f>
        <v>24609860.86868339</v>
      </c>
      <c r="W11" s="51" t="s">
        <v>2</v>
      </c>
    </row>
    <row r="12" spans="1:131" x14ac:dyDescent="0.3">
      <c r="B12" s="51" t="s">
        <v>10</v>
      </c>
      <c r="L12" s="92">
        <f>SUM(Income!$L$63:$U$63)</f>
        <v>0</v>
      </c>
      <c r="M12" s="92">
        <f>SUM(Income!$V$63:$AG$63)</f>
        <v>0</v>
      </c>
      <c r="N12" s="92">
        <f>SUM(Income!$AH$63:$AS$63)</f>
        <v>0</v>
      </c>
      <c r="O12" s="92">
        <f>SUM(Income!$AT$63:$BE$63)</f>
        <v>0</v>
      </c>
      <c r="P12" s="92">
        <f>SUM(Income!$BF$63:$BQ$63)</f>
        <v>35843285.037412837</v>
      </c>
      <c r="Q12" s="92">
        <f>SUM(Income!$BR$63:$CC$63)</f>
        <v>80259512.431682721</v>
      </c>
      <c r="R12" s="92">
        <f>SUM(Income!$CD$63:$CO$63)</f>
        <v>84365741.410750166</v>
      </c>
      <c r="S12" s="92">
        <f>SUM(Income!$CP$63:$DA$63)</f>
        <v>88682052.85752368</v>
      </c>
      <c r="T12" s="92">
        <f>SUM(Income!$DB$63:$DM$63)</f>
        <v>93219194.989762723</v>
      </c>
      <c r="U12" s="92">
        <f>SUM(Income!$DN$63:$DY$63)</f>
        <v>97988465.924446315</v>
      </c>
      <c r="V12" s="92">
        <f>SUM(Income!$DZ$63:$EK$63)</f>
        <v>103001741.81166054</v>
      </c>
      <c r="W12" s="51" t="s">
        <v>2</v>
      </c>
    </row>
    <row r="13" spans="1:131" x14ac:dyDescent="0.3">
      <c r="B13" s="51" t="s">
        <v>11</v>
      </c>
      <c r="L13" s="92">
        <f>SUM(Income!$L$69:$U$69)</f>
        <v>0</v>
      </c>
      <c r="M13" s="92">
        <f>SUM(Income!$V$69:$AG$69)</f>
        <v>0</v>
      </c>
      <c r="N13" s="92">
        <f>SUM(Income!$AH$69:$AS$69)</f>
        <v>0</v>
      </c>
      <c r="O13" s="92">
        <f>SUM(Income!$AT$69:$BE$69)</f>
        <v>0</v>
      </c>
      <c r="P13" s="92">
        <f>SUM(Income!$BF$69:$BQ$69)</f>
        <v>3939321.1797081539</v>
      </c>
      <c r="Q13" s="92">
        <f>SUM(Income!$BR$69:$CC$69)</f>
        <v>9795332.1937619112</v>
      </c>
      <c r="R13" s="92">
        <f>SUM(Income!$CD$69:$CO$69)</f>
        <v>10296479.979176806</v>
      </c>
      <c r="S13" s="92">
        <f>SUM(Income!$CP$69:$DA$69)</f>
        <v>10823267.436412759</v>
      </c>
      <c r="T13" s="92">
        <f>SUM(Income!$DB$69:$DM$69)</f>
        <v>11377006.339741193</v>
      </c>
      <c r="U13" s="92">
        <f>SUM(Income!$DN$69:$DY$69)</f>
        <v>11959075.576294862</v>
      </c>
      <c r="V13" s="92">
        <f>SUM(Income!$DZ$69:$EK$69)</f>
        <v>12570924.579689188</v>
      </c>
      <c r="W13" s="51" t="s">
        <v>2</v>
      </c>
    </row>
    <row r="14" spans="1:131" x14ac:dyDescent="0.3">
      <c r="B14" s="51" t="s">
        <v>12</v>
      </c>
      <c r="L14" s="92">
        <f>SUM(Income!$L$79:$U$79)</f>
        <v>0</v>
      </c>
      <c r="M14" s="92">
        <f>SUM(Income!$V$79:$AG$79)</f>
        <v>0</v>
      </c>
      <c r="N14" s="92">
        <f>SUM(Income!$AH$79:$AS$79)</f>
        <v>0</v>
      </c>
      <c r="O14" s="92">
        <f>SUM(Income!$AT$79:$BE$79)</f>
        <v>0</v>
      </c>
      <c r="P14" s="92">
        <f>SUM(Income!$BF$79:$BQ$79)</f>
        <v>985063.9601930161</v>
      </c>
      <c r="Q14" s="92">
        <f>SUM(Income!$BR$79:$CC$79)</f>
        <v>1372093.7468559127</v>
      </c>
      <c r="R14" s="92">
        <f>SUM(Income!$CD$79:$CO$79)</f>
        <v>1442292.6670167192</v>
      </c>
      <c r="S14" s="92">
        <f>SUM(Income!$CP$79:$DA$79)</f>
        <v>1516083.0971622013</v>
      </c>
      <c r="T14" s="92">
        <f>SUM(Income!$DB$79:$DM$79)</f>
        <v>1593648.7857594355</v>
      </c>
      <c r="U14" s="92">
        <f>SUM(Income!$DN$79:$DY$79)</f>
        <v>1675182.8821958073</v>
      </c>
      <c r="V14" s="92">
        <f>SUM(Income!$DZ$79:$EK$79)</f>
        <v>1760888.4177479369</v>
      </c>
      <c r="W14" s="51" t="s">
        <v>2</v>
      </c>
    </row>
    <row r="15" spans="1:131" x14ac:dyDescent="0.3">
      <c r="B15" s="51" t="s">
        <v>13</v>
      </c>
      <c r="L15" s="92">
        <f>SUM(Income!$L$84:$U$84)</f>
        <v>0</v>
      </c>
      <c r="M15" s="92">
        <f>SUM(Income!$V$84:$AG$84)</f>
        <v>0</v>
      </c>
      <c r="N15" s="92">
        <f>SUM(Income!$AH$84:$AS$84)</f>
        <v>0</v>
      </c>
      <c r="O15" s="92">
        <f>SUM(Income!$AT$84:$BE$84)</f>
        <v>0</v>
      </c>
      <c r="P15" s="92">
        <f>SUM(Income!$BF$84:$BQ$84)</f>
        <v>379905.73777074483</v>
      </c>
      <c r="Q15" s="92">
        <f>SUM(Income!$BR$84:$CC$84)</f>
        <v>594087.13556813844</v>
      </c>
      <c r="R15" s="92">
        <f>SUM(Income!$CD$84:$CO$84)</f>
        <v>624481.76093092677</v>
      </c>
      <c r="S15" s="92">
        <f>SUM(Income!$CP$84:$DA$84)</f>
        <v>656431.4330126798</v>
      </c>
      <c r="T15" s="92">
        <f>SUM(Income!$DB$84:$DM$84)</f>
        <v>690015.71095483424</v>
      </c>
      <c r="U15" s="92">
        <f>SUM(Income!$DN$84:$DY$84)</f>
        <v>725318.22429549682</v>
      </c>
      <c r="V15" s="92">
        <f>SUM(Income!$DZ$84:$EK$84)</f>
        <v>762426.88121866295</v>
      </c>
      <c r="W15" s="51" t="s">
        <v>2</v>
      </c>
    </row>
    <row r="16" spans="1:131" x14ac:dyDescent="0.3">
      <c r="B16" s="51" t="s">
        <v>14</v>
      </c>
      <c r="L16" s="92">
        <f>SUM(Income!$L$89:$U$89)</f>
        <v>0</v>
      </c>
      <c r="M16" s="92">
        <f>SUM(Income!$V$89:$AG$89)</f>
        <v>0</v>
      </c>
      <c r="N16" s="92">
        <f>SUM(Income!$AH$89:$AS$89)</f>
        <v>0</v>
      </c>
      <c r="O16" s="92">
        <f>SUM(Income!$AT$89:$BE$89)</f>
        <v>0</v>
      </c>
      <c r="P16" s="92">
        <f>SUM(Income!$BF$89:$BQ$89)</f>
        <v>360910.45088220766</v>
      </c>
      <c r="Q16" s="92">
        <f>SUM(Income!$BR$89:$CC$89)</f>
        <v>564382.77878973144</v>
      </c>
      <c r="R16" s="92">
        <f>SUM(Income!$CD$89:$CO$89)</f>
        <v>593257.67288438044</v>
      </c>
      <c r="S16" s="92">
        <f>SUM(Income!$CP$89:$DA$89)</f>
        <v>623609.86136204551</v>
      </c>
      <c r="T16" s="92">
        <f>SUM(Income!$DB$89:$DM$89)</f>
        <v>655514.92540709232</v>
      </c>
      <c r="U16" s="92">
        <f>SUM(Income!$DN$89:$DY$89)</f>
        <v>689052.31308072188</v>
      </c>
      <c r="V16" s="92">
        <f>SUM(Income!$DZ$89:$EK$89)</f>
        <v>724305.53715772973</v>
      </c>
      <c r="W16" s="51" t="s">
        <v>2</v>
      </c>
    </row>
    <row r="17" spans="1:23" x14ac:dyDescent="0.3">
      <c r="B17" s="51" t="s">
        <v>15</v>
      </c>
      <c r="L17" s="92">
        <f>SUM(Income!$L$95:$U$95)</f>
        <v>0</v>
      </c>
      <c r="M17" s="92">
        <f>SUM(Income!$V$95:$AG$95)</f>
        <v>0</v>
      </c>
      <c r="N17" s="92">
        <f>SUM(Income!$AH$95:$AS$95)</f>
        <v>0</v>
      </c>
      <c r="O17" s="92">
        <f>SUM(Income!$AT$95:$BE$95)</f>
        <v>0</v>
      </c>
      <c r="P17" s="92">
        <f>SUM(Income!$BF$95:$BQ$95)</f>
        <v>15442194.123104446</v>
      </c>
      <c r="Q17" s="92">
        <f>SUM(Income!$BR$95:$CC$95)</f>
        <v>24148118.76049722</v>
      </c>
      <c r="R17" s="92">
        <f>SUM(Income!$CD$95:$CO$95)</f>
        <v>25383582.34655774</v>
      </c>
      <c r="S17" s="92">
        <f>SUM(Income!$CP$95:$DA$95)</f>
        <v>26682254.59444489</v>
      </c>
      <c r="T17" s="92">
        <f>SUM(Income!$DB$95:$DM$95)</f>
        <v>28047369.379260272</v>
      </c>
      <c r="U17" s="92">
        <f>SUM(Income!$DN$95:$DY$95)</f>
        <v>29482326.027293235</v>
      </c>
      <c r="V17" s="92">
        <f>SUM(Income!$DZ$95:$EK$95)</f>
        <v>30990697.780817568</v>
      </c>
      <c r="W17" s="51" t="s">
        <v>2</v>
      </c>
    </row>
    <row r="18" spans="1:23" x14ac:dyDescent="0.3">
      <c r="B18" s="51" t="s">
        <v>16</v>
      </c>
      <c r="L18" s="92">
        <f>SUM(Income!$L$102:$U$102)</f>
        <v>0</v>
      </c>
      <c r="M18" s="92">
        <f>SUM(Income!$V$102:$AG$102)</f>
        <v>0</v>
      </c>
      <c r="N18" s="92">
        <f>SUM(Income!$AH$102:$AS$102)</f>
        <v>0</v>
      </c>
      <c r="O18" s="92">
        <f>SUM(Income!$AT$102:$BE$102)</f>
        <v>0</v>
      </c>
      <c r="P18" s="92">
        <f>SUM(Income!$BF$102:$BQ$102)</f>
        <v>1823766.7176867507</v>
      </c>
      <c r="Q18" s="92">
        <f>SUM(Income!$BR$102:$CC$102)</f>
        <v>2851960.9933052757</v>
      </c>
      <c r="R18" s="92">
        <f>SUM(Income!$CD$102:$CO$102)</f>
        <v>2997872.7304074466</v>
      </c>
      <c r="S18" s="92">
        <f>SUM(Income!$CP$102:$DA$102)</f>
        <v>3151249.5889029847</v>
      </c>
      <c r="T18" s="92">
        <f>SUM(Income!$DB$102:$DM$102)</f>
        <v>3312473.4985702927</v>
      </c>
      <c r="U18" s="92">
        <f>SUM(Income!$DN$102:$DY$102)</f>
        <v>3481945.9294400918</v>
      </c>
      <c r="V18" s="92">
        <f>SUM(Income!$DZ$102:$EK$102)</f>
        <v>3660088.8915118212</v>
      </c>
      <c r="W18" s="51" t="s">
        <v>2</v>
      </c>
    </row>
    <row r="19" spans="1:23" x14ac:dyDescent="0.3">
      <c r="L19" s="92"/>
      <c r="M19" s="92"/>
      <c r="N19" s="92"/>
      <c r="O19" s="92"/>
      <c r="P19" s="92"/>
      <c r="Q19" s="92"/>
      <c r="R19" s="92"/>
      <c r="S19" s="92"/>
      <c r="T19" s="92"/>
      <c r="U19" s="92"/>
      <c r="V19" s="92"/>
      <c r="W19" s="51" t="s">
        <v>2</v>
      </c>
    </row>
    <row r="20" spans="1:23" x14ac:dyDescent="0.3">
      <c r="L20" s="92"/>
      <c r="M20" s="92"/>
      <c r="N20" s="92"/>
      <c r="O20" s="92"/>
      <c r="P20" s="92"/>
      <c r="Q20" s="92"/>
      <c r="R20" s="92"/>
      <c r="S20" s="92"/>
      <c r="T20" s="92"/>
      <c r="U20" s="92"/>
      <c r="V20" s="92"/>
      <c r="W20" s="51" t="s">
        <v>2</v>
      </c>
    </row>
    <row r="21" spans="1:23" ht="17.25" x14ac:dyDescent="0.35">
      <c r="A21" s="97" t="s">
        <v>17</v>
      </c>
      <c r="B21" s="97"/>
      <c r="C21" s="97"/>
      <c r="D21" s="97"/>
      <c r="E21" s="97"/>
      <c r="F21" s="97"/>
      <c r="G21" s="97"/>
      <c r="H21" s="97"/>
      <c r="I21" s="97"/>
      <c r="J21" s="97"/>
      <c r="K21" s="97"/>
      <c r="L21" s="109">
        <f>SUM(L11:L20)</f>
        <v>0</v>
      </c>
      <c r="M21" s="109">
        <f t="shared" ref="M21:V21" si="0">SUM(M11:M20)</f>
        <v>0</v>
      </c>
      <c r="N21" s="109">
        <f t="shared" si="0"/>
        <v>0</v>
      </c>
      <c r="O21" s="109">
        <f t="shared" si="0"/>
        <v>0</v>
      </c>
      <c r="P21" s="109">
        <f t="shared" si="0"/>
        <v>71037167.186946198</v>
      </c>
      <c r="Q21" s="109">
        <f t="shared" si="0"/>
        <v>138761624.28428969</v>
      </c>
      <c r="R21" s="109">
        <f t="shared" si="0"/>
        <v>145860932.33582592</v>
      </c>
      <c r="S21" s="109">
        <f t="shared" si="0"/>
        <v>153323454.46092585</v>
      </c>
      <c r="T21" s="109">
        <f t="shared" si="0"/>
        <v>161167773.38093022</v>
      </c>
      <c r="U21" s="109">
        <f t="shared" si="0"/>
        <v>169413422.54447165</v>
      </c>
      <c r="V21" s="109">
        <f t="shared" si="0"/>
        <v>178080934.76848686</v>
      </c>
      <c r="W21" s="51" t="s">
        <v>2</v>
      </c>
    </row>
    <row r="22" spans="1:23" x14ac:dyDescent="0.3">
      <c r="L22" s="92"/>
      <c r="M22" s="92"/>
      <c r="N22" s="92"/>
      <c r="O22" s="92"/>
      <c r="P22" s="92"/>
      <c r="Q22" s="92"/>
      <c r="R22" s="92"/>
      <c r="S22" s="92"/>
      <c r="T22" s="92"/>
      <c r="U22" s="92"/>
      <c r="V22" s="92"/>
      <c r="W22" s="51" t="s">
        <v>2</v>
      </c>
    </row>
    <row r="23" spans="1:23" x14ac:dyDescent="0.3">
      <c r="L23" s="92"/>
      <c r="M23" s="92"/>
      <c r="N23" s="92"/>
      <c r="O23" s="92"/>
      <c r="P23" s="92"/>
      <c r="Q23" s="92"/>
      <c r="R23" s="92"/>
      <c r="S23" s="92"/>
      <c r="T23" s="92"/>
      <c r="U23" s="92"/>
      <c r="V23" s="92"/>
      <c r="W23" s="51" t="s">
        <v>2</v>
      </c>
    </row>
    <row r="24" spans="1:23" x14ac:dyDescent="0.3">
      <c r="L24" s="92"/>
      <c r="M24" s="92"/>
      <c r="N24" s="92"/>
      <c r="O24" s="92"/>
      <c r="P24" s="92"/>
      <c r="Q24" s="92"/>
      <c r="R24" s="92"/>
      <c r="S24" s="92"/>
      <c r="T24" s="92"/>
      <c r="U24" s="92"/>
      <c r="V24" s="92"/>
      <c r="W24" s="51" t="s">
        <v>2</v>
      </c>
    </row>
    <row r="25" spans="1:23" ht="17.25" x14ac:dyDescent="0.35">
      <c r="A25" s="94" t="s">
        <v>18</v>
      </c>
      <c r="B25" s="95"/>
      <c r="C25" s="95"/>
      <c r="D25" s="95"/>
      <c r="E25" s="95"/>
      <c r="F25" s="95"/>
      <c r="G25" s="95"/>
      <c r="H25" s="95"/>
      <c r="I25" s="95"/>
      <c r="J25" s="95"/>
      <c r="K25" s="95"/>
      <c r="L25" s="95"/>
      <c r="M25" s="95"/>
      <c r="N25" s="95"/>
      <c r="O25" s="95"/>
      <c r="P25" s="95"/>
      <c r="Q25" s="95"/>
      <c r="R25" s="95"/>
      <c r="S25" s="95"/>
      <c r="T25" s="95"/>
      <c r="U25" s="95"/>
      <c r="V25" s="95"/>
      <c r="W25" s="51" t="s">
        <v>2</v>
      </c>
    </row>
    <row r="26" spans="1:23" x14ac:dyDescent="0.3">
      <c r="L26" s="92"/>
      <c r="M26" s="92"/>
      <c r="N26" s="92"/>
      <c r="O26" s="92"/>
      <c r="P26" s="92"/>
      <c r="Q26" s="92"/>
      <c r="R26" s="92"/>
      <c r="S26" s="92"/>
      <c r="T26" s="92"/>
      <c r="U26" s="92"/>
      <c r="V26" s="92"/>
      <c r="W26" s="51" t="s">
        <v>2</v>
      </c>
    </row>
    <row r="27" spans="1:23" x14ac:dyDescent="0.3">
      <c r="B27" s="51" t="s">
        <v>41</v>
      </c>
      <c r="L27" s="92">
        <f>SUM('Construction Schedule'!$L12:$U12)</f>
        <v>0</v>
      </c>
      <c r="M27" s="92">
        <f>SUM('Construction Schedule'!$V12:$AG12)</f>
        <v>0</v>
      </c>
      <c r="N27" s="92">
        <f>SUM('Construction Schedule'!$AH12:$AS12)</f>
        <v>0</v>
      </c>
      <c r="O27" s="92">
        <f>SUM('Construction Schedule'!$AT12:$BE12)</f>
        <v>0</v>
      </c>
      <c r="P27" s="92">
        <f>SUM('Construction Schedule'!$BF12:$BQ12)</f>
        <v>0</v>
      </c>
      <c r="Q27" s="92">
        <f>SUM('Construction Schedule'!$BR12:$CC12)</f>
        <v>0</v>
      </c>
      <c r="R27" s="92">
        <f>SUM('Construction Schedule'!$CD12:$CO12)</f>
        <v>0</v>
      </c>
      <c r="S27" s="92">
        <f>SUM('Construction Schedule'!$CP12:$DA12)</f>
        <v>0</v>
      </c>
      <c r="T27" s="92">
        <f>SUM('Construction Schedule'!$DB12:$DM12)</f>
        <v>0</v>
      </c>
      <c r="U27" s="92">
        <f>SUM('Construction Schedule'!$DN12:$DY12)</f>
        <v>0</v>
      </c>
      <c r="V27" s="92">
        <f>SUM('Construction Schedule'!$DZ12:$EA12)</f>
        <v>0</v>
      </c>
      <c r="W27" s="51" t="s">
        <v>2</v>
      </c>
    </row>
    <row r="28" spans="1:23" x14ac:dyDescent="0.3">
      <c r="B28" s="51" t="s">
        <v>42</v>
      </c>
      <c r="L28" s="92">
        <f>SUM('Construction Schedule'!$L61:$U61)</f>
        <v>80454500.000000015</v>
      </c>
      <c r="M28" s="92">
        <f>SUM('Construction Schedule'!$V61:$AG61)</f>
        <v>119436219.63141024</v>
      </c>
      <c r="N28" s="92">
        <f>SUM('Construction Schedule'!$AH61:$AS61)</f>
        <v>78775806.376869664</v>
      </c>
      <c r="O28" s="92">
        <f>SUM('Construction Schedule'!$AT61:$BE61)</f>
        <v>81864256.571147174</v>
      </c>
      <c r="P28" s="92">
        <f>SUM('Construction Schedule'!$BF61:$BQ61)</f>
        <v>21443494.455506727</v>
      </c>
      <c r="Q28" s="92">
        <f>SUM('Construction Schedule'!$BR61:$CC61)</f>
        <v>0</v>
      </c>
      <c r="R28" s="92">
        <f>SUM('Construction Schedule'!$CD61:$CO61)</f>
        <v>0</v>
      </c>
      <c r="S28" s="92">
        <f>SUM('Construction Schedule'!$CP61:$DA61)</f>
        <v>0</v>
      </c>
      <c r="T28" s="92">
        <f>SUM('Construction Schedule'!$DB61:$DM61)</f>
        <v>0</v>
      </c>
      <c r="U28" s="92">
        <f>SUM('Construction Schedule'!$DN61:$DY61)</f>
        <v>0</v>
      </c>
      <c r="V28" s="92">
        <f>SUM('Construction Schedule'!$DZ61:$EA61)</f>
        <v>0</v>
      </c>
      <c r="W28" s="51" t="s">
        <v>2</v>
      </c>
    </row>
    <row r="29" spans="1:23" x14ac:dyDescent="0.3">
      <c r="B29" s="51" t="s">
        <v>43</v>
      </c>
      <c r="L29" s="92">
        <f>SUM('Construction Schedule'!$L86:$U86)</f>
        <v>20313159.648526039</v>
      </c>
      <c r="M29" s="92">
        <f>SUM('Construction Schedule'!$V86:$AG86)</f>
        <v>37772117.246141925</v>
      </c>
      <c r="N29" s="92">
        <f>SUM('Construction Schedule'!$AH86:$AS86)</f>
        <v>38716420.177295461</v>
      </c>
      <c r="O29" s="92">
        <f>SUM('Construction Schedule'!$AT86:$BE86)</f>
        <v>39684330.681727856</v>
      </c>
      <c r="P29" s="92">
        <f>SUM('Construction Schedule'!$BF86:$BQ86)</f>
        <v>21199604.771165807</v>
      </c>
      <c r="Q29" s="92">
        <f>SUM('Construction Schedule'!$BR86:$CC86)</f>
        <v>772474.66038434231</v>
      </c>
      <c r="R29" s="92">
        <f>SUM('Construction Schedule'!$CD86:$CO86)</f>
        <v>0</v>
      </c>
      <c r="S29" s="92">
        <f>SUM('Construction Schedule'!$CP86:$DA86)</f>
        <v>0</v>
      </c>
      <c r="T29" s="92">
        <f>SUM('Construction Schedule'!$DB86:$DM86)</f>
        <v>0</v>
      </c>
      <c r="U29" s="92">
        <f>SUM('Construction Schedule'!$DN86:$DY86)</f>
        <v>0</v>
      </c>
      <c r="V29" s="92">
        <f>SUM('Construction Schedule'!$DZ86:$EA86)</f>
        <v>0</v>
      </c>
      <c r="W29" s="51" t="s">
        <v>2</v>
      </c>
    </row>
    <row r="30" spans="1:23" x14ac:dyDescent="0.3">
      <c r="B30" s="51" t="s">
        <v>44</v>
      </c>
      <c r="L30" s="92">
        <f>SUM('Construction Schedule'!$L88:$U88)</f>
        <v>100767659.64852601</v>
      </c>
      <c r="M30" s="92">
        <f>SUM('Construction Schedule'!$V88:$AG88)</f>
        <v>157208336.87755218</v>
      </c>
      <c r="N30" s="92">
        <f>SUM('Construction Schedule'!$AH88:$AS88)</f>
        <v>117492226.55416512</v>
      </c>
      <c r="O30" s="92">
        <f>SUM('Construction Schedule'!$AT88:$BE88)</f>
        <v>121548587.252875</v>
      </c>
      <c r="P30" s="92">
        <f>SUM('Construction Schedule'!$BF88:$BQ88)</f>
        <v>42643099.22667253</v>
      </c>
      <c r="Q30" s="92">
        <f>SUM('Construction Schedule'!$BR88:$CC88)</f>
        <v>772474.66038434231</v>
      </c>
      <c r="R30" s="92">
        <f>SUM('Construction Schedule'!$CD88:$CO88)</f>
        <v>0</v>
      </c>
      <c r="S30" s="92">
        <f>SUM('Construction Schedule'!$CP88:$DA88)</f>
        <v>0</v>
      </c>
      <c r="T30" s="92">
        <f>SUM('Construction Schedule'!$DB88:$DM88)</f>
        <v>0</v>
      </c>
      <c r="U30" s="92">
        <f>SUM('Construction Schedule'!$DN88:$DY88)</f>
        <v>0</v>
      </c>
      <c r="V30" s="92">
        <f>SUM('Construction Schedule'!$DZ88:$EA88)</f>
        <v>0</v>
      </c>
      <c r="W30" s="51" t="s">
        <v>2</v>
      </c>
    </row>
    <row r="31" spans="1:23" x14ac:dyDescent="0.3">
      <c r="B31" s="51" t="s">
        <v>45</v>
      </c>
      <c r="L31" s="92"/>
      <c r="M31" s="92"/>
      <c r="N31" s="92"/>
      <c r="O31" s="92"/>
      <c r="P31" s="92"/>
      <c r="Q31" s="92"/>
      <c r="R31" s="92"/>
      <c r="S31" s="92"/>
      <c r="T31" s="92"/>
      <c r="U31" s="92"/>
      <c r="V31" s="92"/>
      <c r="W31" s="51" t="s">
        <v>2</v>
      </c>
    </row>
    <row r="32" spans="1:23" x14ac:dyDescent="0.3">
      <c r="A32" s="51" t="s">
        <v>20</v>
      </c>
      <c r="L32" s="92"/>
      <c r="M32" s="92"/>
      <c r="N32" s="92"/>
      <c r="O32" s="92"/>
      <c r="P32" s="92"/>
      <c r="Q32" s="92"/>
      <c r="R32" s="92"/>
      <c r="S32" s="92"/>
      <c r="T32" s="92"/>
      <c r="U32" s="92"/>
      <c r="V32" s="92"/>
      <c r="W32" s="51" t="s">
        <v>2</v>
      </c>
    </row>
    <row r="33" spans="1:23" x14ac:dyDescent="0.3">
      <c r="B33" s="51" t="s">
        <v>9</v>
      </c>
      <c r="L33" s="92">
        <f>SUM('Operating Expenses'!$L$17:$U$17)</f>
        <v>0</v>
      </c>
      <c r="M33" s="92">
        <f>SUM('Operating Expenses'!$V17:$AG17)</f>
        <v>0</v>
      </c>
      <c r="N33" s="92">
        <f>SUM('Operating Expenses'!$AH17:$AS17)</f>
        <v>0</v>
      </c>
      <c r="O33" s="92">
        <f>SUM('Operating Expenses'!$AT17:$BE17)</f>
        <v>0</v>
      </c>
      <c r="P33" s="92">
        <f>SUM('Operating Expenses'!$BF17:$BQ17)</f>
        <v>3188307.1948488909</v>
      </c>
      <c r="Q33" s="92">
        <f>SUM('Operating Expenses'!$BR17:$CC17)</f>
        <v>4985795.4233954819</v>
      </c>
      <c r="R33" s="92">
        <f>SUM('Operating Expenses'!$CD17:$CO17)</f>
        <v>5240878.1797064533</v>
      </c>
      <c r="S33" s="92">
        <f>SUM('Operating Expenses'!$CP17:$DA17)</f>
        <v>5509011.4539471967</v>
      </c>
      <c r="T33" s="92">
        <f>SUM('Operating Expenses'!$DB17:$DM17)</f>
        <v>5790862.9353833413</v>
      </c>
      <c r="U33" s="92">
        <f>SUM('Operating Expenses'!$DN17:$DY17)</f>
        <v>6087134.4735305356</v>
      </c>
      <c r="V33" s="92">
        <f>SUM('Operating Expenses'!$DZ17:$EK17)</f>
        <v>6398563.8258576831</v>
      </c>
      <c r="W33" s="51" t="s">
        <v>2</v>
      </c>
    </row>
    <row r="34" spans="1:23" x14ac:dyDescent="0.3">
      <c r="B34" s="51" t="s">
        <v>10</v>
      </c>
      <c r="L34" s="92">
        <f>SUM('Operating Expenses'!$L27:$U27)</f>
        <v>0</v>
      </c>
      <c r="M34" s="92">
        <f>SUM('Operating Expenses'!$V27:$AG27)</f>
        <v>0</v>
      </c>
      <c r="N34" s="92">
        <f>SUM('Operating Expenses'!$AH27:$AS27)</f>
        <v>0</v>
      </c>
      <c r="O34" s="92">
        <f>SUM('Operating Expenses'!$AT27:$BE27)</f>
        <v>0</v>
      </c>
      <c r="P34" s="92">
        <f>SUM('Operating Expenses'!$BF27:$BQ27)</f>
        <v>11111418.361597981</v>
      </c>
      <c r="Q34" s="92">
        <f>SUM('Operating Expenses'!$BR27:$CC27)</f>
        <v>24880448.853821643</v>
      </c>
      <c r="R34" s="92">
        <f>SUM('Operating Expenses'!$CD27:$CO27)</f>
        <v>26153379.837332554</v>
      </c>
      <c r="S34" s="92">
        <f>SUM('Operating Expenses'!$CP27:$DA27)</f>
        <v>27491436.38583234</v>
      </c>
      <c r="T34" s="92">
        <f>SUM('Operating Expenses'!$DB27:$DM27)</f>
        <v>28897950.446826451</v>
      </c>
      <c r="U34" s="92">
        <f>SUM('Operating Expenses'!$DN27:$DY27)</f>
        <v>30376424.436578363</v>
      </c>
      <c r="V34" s="92">
        <f>SUM('Operating Expenses'!$DZ27:$EK27)</f>
        <v>31930539.961614765</v>
      </c>
      <c r="W34" s="51" t="s">
        <v>2</v>
      </c>
    </row>
    <row r="35" spans="1:23" x14ac:dyDescent="0.3">
      <c r="B35" s="51" t="s">
        <v>11</v>
      </c>
      <c r="L35" s="92">
        <f>SUM('Operating Expenses'!$L37:$U37)</f>
        <v>0</v>
      </c>
      <c r="M35" s="92">
        <f>SUM('Operating Expenses'!$V37:$AG37)</f>
        <v>0</v>
      </c>
      <c r="N35" s="92">
        <f>SUM('Operating Expenses'!$AH37:$AS37)</f>
        <v>0</v>
      </c>
      <c r="O35" s="92">
        <f>SUM('Operating Expenses'!$AT37:$BE37)</f>
        <v>0</v>
      </c>
      <c r="P35" s="92">
        <f>SUM('Operating Expenses'!$BF37:$BQ37)</f>
        <v>1221189.565709528</v>
      </c>
      <c r="Q35" s="92">
        <f>SUM('Operating Expenses'!$BR37:$CC37)</f>
        <v>3036552.9800661923</v>
      </c>
      <c r="R35" s="92">
        <f>SUM('Operating Expenses'!$CD37:$CO37)</f>
        <v>3191908.7935448103</v>
      </c>
      <c r="S35" s="92">
        <f>SUM('Operating Expenses'!$CP37:$DA37)</f>
        <v>3355212.9052879545</v>
      </c>
      <c r="T35" s="92">
        <f>SUM('Operating Expenses'!$DB37:$DM37)</f>
        <v>3526871.9653197695</v>
      </c>
      <c r="U35" s="92">
        <f>SUM('Operating Expenses'!$DN37:$DY37)</f>
        <v>3707313.4286514074</v>
      </c>
      <c r="V35" s="92">
        <f>SUM('Operating Expenses'!$DZ37:$EK37)</f>
        <v>3896986.6197036486</v>
      </c>
      <c r="W35" s="51" t="s">
        <v>2</v>
      </c>
    </row>
    <row r="36" spans="1:23" x14ac:dyDescent="0.3">
      <c r="B36" s="51" t="s">
        <v>21</v>
      </c>
      <c r="L36" s="92">
        <f>SUM('Operating Expenses'!$L47:$U47)</f>
        <v>0</v>
      </c>
      <c r="M36" s="92">
        <f>SUM('Operating Expenses'!$V47:$AG47)</f>
        <v>0</v>
      </c>
      <c r="N36" s="92">
        <f>SUM('Operating Expenses'!$AH47:$AS47)</f>
        <v>0</v>
      </c>
      <c r="O36" s="92">
        <f>SUM('Operating Expenses'!$AT47:$BE47)</f>
        <v>0</v>
      </c>
      <c r="P36" s="92">
        <f>SUM('Operating Expenses'!$BF47:$BQ47)</f>
        <v>325071.10686369531</v>
      </c>
      <c r="Q36" s="92">
        <f>SUM('Operating Expenses'!$BR47:$CC47)</f>
        <v>452790.93646245135</v>
      </c>
      <c r="R36" s="92">
        <f>SUM('Operating Expenses'!$CD47:$CO47)</f>
        <v>475956.58011551748</v>
      </c>
      <c r="S36" s="92">
        <f>SUM('Operating Expenses'!$CP47:$DA47)</f>
        <v>500307.42206352646</v>
      </c>
      <c r="T36" s="92">
        <f>SUM('Operating Expenses'!$DB47:$DM47)</f>
        <v>525904.09930061374</v>
      </c>
      <c r="U36" s="92">
        <f>SUM('Operating Expenses'!$DN47:$DY47)</f>
        <v>552810.35112461646</v>
      </c>
      <c r="V36" s="92">
        <f>SUM('Operating Expenses'!$DZ47:$EK47)</f>
        <v>581093.17785681924</v>
      </c>
      <c r="W36" s="51" t="s">
        <v>2</v>
      </c>
    </row>
    <row r="37" spans="1:23" x14ac:dyDescent="0.3">
      <c r="B37" s="51" t="s">
        <v>13</v>
      </c>
      <c r="L37" s="92">
        <f>SUM('Operating Expenses'!$L54:$U54)</f>
        <v>0</v>
      </c>
      <c r="M37" s="92">
        <f>SUM('Operating Expenses'!$V54:$AG54)</f>
        <v>0</v>
      </c>
      <c r="N37" s="92">
        <f>SUM('Operating Expenses'!$AH54:$AS54)</f>
        <v>0</v>
      </c>
      <c r="O37" s="92">
        <f>SUM('Operating Expenses'!$AT54:$BE54)</f>
        <v>0</v>
      </c>
      <c r="P37" s="92">
        <f>SUM('Operating Expenses'!$BF54:$BQ54)</f>
        <v>113971.72133122348</v>
      </c>
      <c r="Q37" s="92">
        <f>SUM('Operating Expenses'!$BR54:$CC54)</f>
        <v>178226.14067044156</v>
      </c>
      <c r="R37" s="92">
        <f>SUM('Operating Expenses'!$CD54:$CO54)</f>
        <v>187344.52827927808</v>
      </c>
      <c r="S37" s="92">
        <f>SUM('Operating Expenses'!$CP54:$DA54)</f>
        <v>196929.42990380395</v>
      </c>
      <c r="T37" s="92">
        <f>SUM('Operating Expenses'!$DB54:$DM54)</f>
        <v>207004.71328645028</v>
      </c>
      <c r="U37" s="92">
        <f>SUM('Operating Expenses'!$DN54:$DY54)</f>
        <v>217595.46728864906</v>
      </c>
      <c r="V37" s="92">
        <f>SUM('Operating Expenses'!$DZ54:$EK54)</f>
        <v>228728.06436559884</v>
      </c>
      <c r="W37" s="51" t="s">
        <v>2</v>
      </c>
    </row>
    <row r="38" spans="1:23" x14ac:dyDescent="0.3">
      <c r="B38" s="51" t="s">
        <v>14</v>
      </c>
      <c r="L38" s="92">
        <f>SUM('Operating Expenses'!$L64:$U64)</f>
        <v>0</v>
      </c>
      <c r="M38" s="92">
        <f>SUM('Operating Expenses'!$V64:$AG64)</f>
        <v>0</v>
      </c>
      <c r="N38" s="92">
        <f>SUM('Operating Expenses'!$AH64:$AS64)</f>
        <v>0</v>
      </c>
      <c r="O38" s="92">
        <f>SUM('Operating Expenses'!$AT64:$BE64)</f>
        <v>0</v>
      </c>
      <c r="P38" s="92">
        <f>SUM('Operating Expenses'!$BF64:$BQ64)</f>
        <v>115491.34428230645</v>
      </c>
      <c r="Q38" s="92">
        <f>SUM('Operating Expenses'!$BR64:$CC64)</f>
        <v>180602.48921271408</v>
      </c>
      <c r="R38" s="92">
        <f>SUM('Operating Expenses'!$CD64:$CO64)</f>
        <v>189842.45532300169</v>
      </c>
      <c r="S38" s="92">
        <f>SUM('Operating Expenses'!$CP64:$DA64)</f>
        <v>199555.15563585458</v>
      </c>
      <c r="T38" s="92">
        <f>SUM('Operating Expenses'!$DB64:$DM64)</f>
        <v>209764.77613026954</v>
      </c>
      <c r="U38" s="92">
        <f>SUM('Operating Expenses'!$DN64:$DY64)</f>
        <v>220496.740185831</v>
      </c>
      <c r="V38" s="92">
        <f>SUM('Operating Expenses'!$DZ64:$EK64)</f>
        <v>231777.77189047349</v>
      </c>
      <c r="W38" s="51" t="s">
        <v>2</v>
      </c>
    </row>
    <row r="39" spans="1:23" x14ac:dyDescent="0.3">
      <c r="B39" s="51" t="s">
        <v>15</v>
      </c>
      <c r="L39" s="92">
        <f>SUM('Operating Expenses'!$L72:$U72)</f>
        <v>0</v>
      </c>
      <c r="M39" s="92">
        <f>SUM('Operating Expenses'!$V72:$AG72)</f>
        <v>0</v>
      </c>
      <c r="N39" s="92">
        <f>SUM('Operating Expenses'!$AH72:$AS72)</f>
        <v>0</v>
      </c>
      <c r="O39" s="92">
        <f>SUM('Operating Expenses'!$AT72:$BE72)</f>
        <v>0</v>
      </c>
      <c r="P39" s="92">
        <f>SUM('Operating Expenses'!$BF72:$BQ72)</f>
        <v>5095924.0606244653</v>
      </c>
      <c r="Q39" s="92">
        <f>SUM('Operating Expenses'!$BR72:$CC72)</f>
        <v>7968879.1909640813</v>
      </c>
      <c r="R39" s="92">
        <f>SUM('Operating Expenses'!$CD72:$CO72)</f>
        <v>8376582.1743640536</v>
      </c>
      <c r="S39" s="92">
        <f>SUM('Operating Expenses'!$CP72:$DA72)</f>
        <v>8805144.0161668118</v>
      </c>
      <c r="T39" s="92">
        <f>SUM('Operating Expenses'!$DB72:$DM72)</f>
        <v>9255631.8951558918</v>
      </c>
      <c r="U39" s="92">
        <f>SUM('Operating Expenses'!$DN72:$DY72)</f>
        <v>9729167.5890067667</v>
      </c>
      <c r="V39" s="92">
        <f>SUM('Operating Expenses'!$DZ72:$EK72)</f>
        <v>10226930.267669799</v>
      </c>
      <c r="W39" s="51" t="s">
        <v>2</v>
      </c>
    </row>
    <row r="40" spans="1:23" x14ac:dyDescent="0.3">
      <c r="B40" s="51" t="s">
        <v>22</v>
      </c>
      <c r="L40" s="92">
        <f>SUM('Operating Expenses'!$L79:$U79)</f>
        <v>0</v>
      </c>
      <c r="M40" s="92">
        <f>SUM('Operating Expenses'!$V79:$AG79)</f>
        <v>0</v>
      </c>
      <c r="N40" s="92">
        <f>SUM('Operating Expenses'!$AH79:$AS79)</f>
        <v>0</v>
      </c>
      <c r="O40" s="92">
        <f>SUM('Operating Expenses'!$AT79:$BE79)</f>
        <v>0</v>
      </c>
      <c r="P40" s="92">
        <f>SUM('Operating Expenses'!$BF79:$BQ79)</f>
        <v>601843.01683662774</v>
      </c>
      <c r="Q40" s="92">
        <f>SUM('Operating Expenses'!$BR79:$CC79)</f>
        <v>941147.12779074104</v>
      </c>
      <c r="R40" s="92">
        <f>SUM('Operating Expenses'!$CD79:$CO79)</f>
        <v>989298.00103445735</v>
      </c>
      <c r="S40" s="92">
        <f>SUM('Operating Expenses'!$CP79:$DA79)</f>
        <v>1039912.3643379851</v>
      </c>
      <c r="T40" s="92">
        <f>SUM('Operating Expenses'!$DB79:$DM79)</f>
        <v>1093116.2545281965</v>
      </c>
      <c r="U40" s="92">
        <f>SUM('Operating Expenses'!$DN79:$DY79)</f>
        <v>1149042.1567152306</v>
      </c>
      <c r="V40" s="92">
        <f>SUM('Operating Expenses'!$DZ79:$EK79)</f>
        <v>1207829.3341989012</v>
      </c>
      <c r="W40" s="51" t="s">
        <v>2</v>
      </c>
    </row>
    <row r="41" spans="1:23" x14ac:dyDescent="0.3">
      <c r="L41" s="92"/>
      <c r="M41" s="92"/>
      <c r="N41" s="92"/>
      <c r="O41" s="92"/>
      <c r="P41" s="92"/>
      <c r="Q41" s="92"/>
      <c r="R41" s="92"/>
      <c r="S41" s="92"/>
      <c r="T41" s="92"/>
      <c r="U41" s="92"/>
      <c r="V41" s="92"/>
      <c r="W41" s="51" t="s">
        <v>2</v>
      </c>
    </row>
    <row r="42" spans="1:23" x14ac:dyDescent="0.3">
      <c r="L42" s="92"/>
      <c r="M42" s="92"/>
      <c r="N42" s="92"/>
      <c r="O42" s="92"/>
      <c r="P42" s="92"/>
      <c r="Q42" s="92"/>
      <c r="R42" s="92"/>
      <c r="S42" s="92"/>
      <c r="T42" s="92"/>
      <c r="U42" s="92"/>
      <c r="V42" s="92"/>
      <c r="W42" s="51" t="s">
        <v>2</v>
      </c>
    </row>
    <row r="43" spans="1:23" x14ac:dyDescent="0.3">
      <c r="L43" s="92"/>
      <c r="M43" s="92"/>
      <c r="N43" s="92"/>
      <c r="O43" s="92"/>
      <c r="P43" s="92"/>
      <c r="Q43" s="92"/>
      <c r="R43" s="92"/>
      <c r="S43" s="92"/>
      <c r="T43" s="92"/>
      <c r="U43" s="92"/>
      <c r="V43" s="92"/>
      <c r="W43" s="51" t="s">
        <v>2</v>
      </c>
    </row>
    <row r="44" spans="1:23" ht="17.25" x14ac:dyDescent="0.35">
      <c r="A44" s="97" t="s">
        <v>23</v>
      </c>
      <c r="B44" s="97"/>
      <c r="C44" s="97"/>
      <c r="D44" s="97"/>
      <c r="E44" s="97"/>
      <c r="F44" s="97"/>
      <c r="G44" s="97"/>
      <c r="H44" s="97"/>
      <c r="I44" s="97"/>
      <c r="J44" s="97"/>
      <c r="K44" s="97"/>
      <c r="L44" s="109">
        <f>SUM(L30:L43)</f>
        <v>100767659.64852601</v>
      </c>
      <c r="M44" s="109">
        <f>SUM(M30:M43)</f>
        <v>157208336.87755218</v>
      </c>
      <c r="N44" s="109">
        <f t="shared" ref="N44:V44" si="1">SUM(N30:N43)</f>
        <v>117492226.55416512</v>
      </c>
      <c r="O44" s="109">
        <f t="shared" si="1"/>
        <v>121548587.252875</v>
      </c>
      <c r="P44" s="109">
        <f t="shared" si="1"/>
        <v>64416315.598767243</v>
      </c>
      <c r="Q44" s="109">
        <f t="shared" si="1"/>
        <v>43396917.802768089</v>
      </c>
      <c r="R44" s="109">
        <f t="shared" si="1"/>
        <v>44805190.549700126</v>
      </c>
      <c r="S44" s="109">
        <f t="shared" si="1"/>
        <v>47097509.133175485</v>
      </c>
      <c r="T44" s="109">
        <f t="shared" si="1"/>
        <v>49507107.085930981</v>
      </c>
      <c r="U44" s="109">
        <f t="shared" si="1"/>
        <v>52039984.643081404</v>
      </c>
      <c r="V44" s="109">
        <f t="shared" si="1"/>
        <v>54702449.023157686</v>
      </c>
      <c r="W44" s="51" t="s">
        <v>2</v>
      </c>
    </row>
    <row r="45" spans="1:23" x14ac:dyDescent="0.3">
      <c r="L45" s="92"/>
      <c r="M45" s="92"/>
      <c r="N45" s="92"/>
      <c r="O45" s="92"/>
      <c r="P45" s="92"/>
      <c r="Q45" s="92"/>
      <c r="R45" s="92"/>
      <c r="S45" s="92"/>
      <c r="T45" s="92"/>
      <c r="U45" s="92"/>
      <c r="V45" s="92"/>
      <c r="W45" s="51" t="s">
        <v>2</v>
      </c>
    </row>
    <row r="46" spans="1:23" x14ac:dyDescent="0.3">
      <c r="A46" s="95" t="s">
        <v>24</v>
      </c>
      <c r="B46" s="95"/>
      <c r="C46" s="95"/>
      <c r="D46" s="95"/>
      <c r="E46" s="95"/>
      <c r="F46" s="95"/>
      <c r="G46" s="95"/>
      <c r="H46" s="95"/>
      <c r="I46" s="95"/>
      <c r="J46" s="95"/>
      <c r="K46" s="95"/>
      <c r="L46" s="95"/>
      <c r="M46" s="95"/>
      <c r="N46" s="95"/>
      <c r="O46" s="95"/>
      <c r="P46" s="95"/>
      <c r="Q46" s="95"/>
      <c r="R46" s="95"/>
      <c r="S46" s="95"/>
      <c r="T46" s="95"/>
      <c r="U46" s="95"/>
      <c r="V46" s="95"/>
      <c r="W46" s="51" t="s">
        <v>2</v>
      </c>
    </row>
    <row r="47" spans="1:23" x14ac:dyDescent="0.3">
      <c r="B47" s="51" t="s">
        <v>25</v>
      </c>
      <c r="C47" s="51" t="s">
        <v>26</v>
      </c>
      <c r="L47" s="92">
        <f ca="1">SUMIF('Debt Service'!$D$19:$G$54,'Summary Annual'!L$5,'Debt Service'!$G$19:$G$54)</f>
        <v>18168829.875</v>
      </c>
      <c r="M47" s="92">
        <f ca="1">SUMIF('Debt Service'!$D$19:$G$54,'Summary Annual'!M$5,'Debt Service'!$G$19:$G$54)</f>
        <v>24225106.5</v>
      </c>
      <c r="N47" s="92">
        <f ca="1">SUMIF('Debt Service'!$D$19:$G$54,'Summary Annual'!N$5,'Debt Service'!$G$19:$G$54)</f>
        <v>6056276.625</v>
      </c>
      <c r="O47" s="92">
        <f ca="1">SUMIF('Debt Service'!$D$19:$G$54,'Summary Annual'!O$5,'Debt Service'!$G$19:$G$54)</f>
        <v>0</v>
      </c>
      <c r="P47" s="92">
        <f ca="1">SUMIF('Debt Service'!$D$19:$G$54,'Summary Annual'!P$5,'Debt Service'!$G$19:$G$54)</f>
        <v>0</v>
      </c>
      <c r="Q47" s="92">
        <f ca="1">SUMIF('Debt Service'!$D$19:$G$54,'Summary Annual'!Q$5,'Debt Service'!$G$19:$G$54)</f>
        <v>0</v>
      </c>
      <c r="R47" s="92"/>
      <c r="S47" s="92"/>
      <c r="T47" s="92"/>
      <c r="U47" s="92"/>
      <c r="V47" s="92"/>
      <c r="W47" s="51" t="s">
        <v>2</v>
      </c>
    </row>
    <row r="48" spans="1:23" x14ac:dyDescent="0.3">
      <c r="B48" s="51" t="s">
        <v>27</v>
      </c>
      <c r="C48" s="51" t="s">
        <v>28</v>
      </c>
      <c r="L48" s="92">
        <f ca="1">SUMIF('Debt Service'!$I$19:$L$54,'Summary Annual'!L$5,'Debt Service'!$L$19:$L$54)</f>
        <v>20456198.062012233</v>
      </c>
      <c r="M48" s="92">
        <f ca="1">SUMIF('Debt Service'!$I$19:$L$54,'Summary Annual'!M$5,'Debt Service'!$L$19:$L$54)</f>
        <v>27274930.749349643</v>
      </c>
      <c r="N48" s="92">
        <f ca="1">SUMIF('Debt Service'!$I$19:$L$54,'Summary Annual'!N$5,'Debt Service'!$L$19:$L$54)</f>
        <v>6818732.6873374116</v>
      </c>
      <c r="O48" s="92">
        <f ca="1">SUMIF('Debt Service'!$I$19:$L$54,'Summary Annual'!O$5,'Debt Service'!$L$19:$L$54)</f>
        <v>0</v>
      </c>
      <c r="P48" s="92">
        <f ca="1">SUMIF('Debt Service'!$I$19:$L$54,'Summary Annual'!P$5,'Debt Service'!$L$19:$L$54)</f>
        <v>0</v>
      </c>
      <c r="Q48" s="92">
        <f ca="1">SUMIF('Debt Service'!$I$19:$L$54,'Summary Annual'!Q$5,'Debt Service'!$L$19:$L$54)</f>
        <v>0</v>
      </c>
      <c r="R48" s="92">
        <f ca="1">SUMIF('Debt Service'!$I$19:$L$54,'Summary Annual'!R$5,'Debt Service'!$L$19:$L$54)</f>
        <v>0</v>
      </c>
      <c r="S48" s="92">
        <f ca="1">SUMIF('Debt Service'!$I$19:$L$54,'Summary Annual'!S$5,'Debt Service'!$L$19:$L$54)</f>
        <v>0</v>
      </c>
      <c r="T48" s="92">
        <f ca="1">SUMIF('Debt Service'!$I$19:$L$54,'Summary Annual'!T$5,'Debt Service'!$L$19:$L$54)</f>
        <v>0</v>
      </c>
      <c r="U48" s="92">
        <f ca="1">SUMIF('Debt Service'!$I$19:$L$54,'Summary Annual'!U$5,'Debt Service'!$L$19:$L$54)</f>
        <v>0</v>
      </c>
      <c r="V48" s="92">
        <f ca="1">SUMIF('Debt Service'!$I$19:$L$54,'Summary Annual'!V$5,'Debt Service'!$L$19:$L$54)</f>
        <v>0</v>
      </c>
      <c r="W48" s="51" t="s">
        <v>2</v>
      </c>
    </row>
    <row r="49" spans="1:23" x14ac:dyDescent="0.3">
      <c r="B49" s="51" t="s">
        <v>25</v>
      </c>
      <c r="C49" s="51" t="s">
        <v>29</v>
      </c>
      <c r="D49" s="51" t="s">
        <v>46</v>
      </c>
      <c r="L49" s="92">
        <f ca="1">SUMIF('Debt Service'!$N$18:$V$318,L$5,'Debt Service'!$Q$18:$Q$318)</f>
        <v>0</v>
      </c>
      <c r="M49" s="92">
        <f ca="1">SUMIF('Debt Service'!$N$18:$V$318,M$5,'Debt Service'!$Q$18:$Q$318)</f>
        <v>0</v>
      </c>
      <c r="N49" s="92">
        <f ca="1">SUMIF('Debt Service'!$N$18:$V$318,N$5,'Debt Service'!$Q$18:$Q$318)</f>
        <v>4542683.3531026309</v>
      </c>
      <c r="O49" s="92">
        <f ca="1">SUMIF('Debt Service'!$N$18:$V$318,O$5,'Debt Service'!$Q$18:$Q$318)</f>
        <v>5827690.7373362696</v>
      </c>
      <c r="P49" s="92">
        <f ca="1">SUMIF('Debt Service'!$N$18:$V$318,P$5,'Debt Service'!$Q$18:$Q$318)</f>
        <v>6267638.674035877</v>
      </c>
      <c r="Q49" s="92">
        <f ca="1">SUMIF('Debt Service'!$N$18:$V$318,Q$5,'Debt Service'!$Q$18:$Q$318)</f>
        <v>6740799.4553646985</v>
      </c>
      <c r="R49" s="92">
        <f ca="1">SUMIF('Debt Service'!$N$18:$V$318,R$5,'Debt Service'!$Q$18:$Q$318)</f>
        <v>7249680.4076592019</v>
      </c>
      <c r="S49" s="92">
        <f ca="1">SUMIF('Debt Service'!$N$18:$V$318,S$5,'Debt Service'!$Q$18:$Q$318)</f>
        <v>7796978.1420168579</v>
      </c>
      <c r="T49" s="92">
        <f ca="1">SUMIF('Debt Service'!$N$18:$V$318,T$5,'Debt Service'!$Q$18:$Q$318)</f>
        <v>8385592.8439082252</v>
      </c>
      <c r="U49" s="92">
        <f ca="1">SUMIF('Debt Service'!$N$18:$V$318,U$5,'Debt Service'!$Q$18:$Q$318)</f>
        <v>9018643.6415500212</v>
      </c>
      <c r="V49" s="92">
        <f ca="1">SUMIF('Debt Service'!$N$18:$V$318,V$5,'Debt Service'!$Q$18:$Q$318)</f>
        <v>9699485.1344777253</v>
      </c>
      <c r="W49" s="51" t="s">
        <v>2</v>
      </c>
    </row>
    <row r="50" spans="1:23" x14ac:dyDescent="0.3">
      <c r="B50" s="51" t="s">
        <v>30</v>
      </c>
      <c r="C50" s="51" t="s">
        <v>31</v>
      </c>
      <c r="L50" s="92"/>
      <c r="M50" s="92"/>
      <c r="N50" s="92"/>
      <c r="O50" s="92"/>
      <c r="P50" s="92"/>
      <c r="Q50" s="92"/>
      <c r="R50" s="92"/>
      <c r="S50" s="92"/>
      <c r="T50" s="92"/>
      <c r="U50" s="92"/>
      <c r="V50" s="92"/>
      <c r="W50" s="51" t="s">
        <v>2</v>
      </c>
    </row>
    <row r="51" spans="1:23" x14ac:dyDescent="0.3">
      <c r="B51" s="51" t="s">
        <v>32</v>
      </c>
      <c r="L51" s="92"/>
      <c r="M51" s="92"/>
      <c r="N51" s="92"/>
      <c r="O51" s="92"/>
      <c r="P51" s="92"/>
      <c r="Q51" s="92"/>
      <c r="R51" s="92"/>
      <c r="S51" s="92"/>
      <c r="T51" s="92"/>
      <c r="U51" s="92"/>
      <c r="V51" s="92"/>
      <c r="W51" s="51" t="s">
        <v>2</v>
      </c>
    </row>
    <row r="52" spans="1:23" x14ac:dyDescent="0.3">
      <c r="L52" s="92"/>
      <c r="M52" s="92"/>
      <c r="N52" s="92"/>
      <c r="O52" s="92"/>
      <c r="P52" s="92"/>
      <c r="Q52" s="92"/>
      <c r="R52" s="92"/>
      <c r="S52" s="92"/>
      <c r="T52" s="92"/>
      <c r="U52" s="92"/>
      <c r="V52" s="92"/>
      <c r="W52" s="51" t="s">
        <v>2</v>
      </c>
    </row>
    <row r="53" spans="1:23" x14ac:dyDescent="0.3">
      <c r="B53" s="51" t="s">
        <v>33</v>
      </c>
      <c r="C53" s="51" t="s">
        <v>34</v>
      </c>
      <c r="L53" s="92"/>
      <c r="M53" s="92"/>
      <c r="N53" s="92"/>
      <c r="O53" s="92"/>
      <c r="P53" s="92"/>
      <c r="Q53" s="92"/>
      <c r="R53" s="92"/>
      <c r="S53" s="92"/>
      <c r="T53" s="92"/>
      <c r="U53" s="92"/>
      <c r="V53" s="92"/>
      <c r="W53" s="51" t="s">
        <v>2</v>
      </c>
    </row>
    <row r="54" spans="1:23" x14ac:dyDescent="0.3">
      <c r="B54" s="51" t="s">
        <v>33</v>
      </c>
      <c r="C54" s="51" t="s">
        <v>35</v>
      </c>
      <c r="L54" s="92"/>
      <c r="M54" s="92"/>
      <c r="N54" s="92"/>
      <c r="O54" s="92"/>
      <c r="P54" s="92"/>
      <c r="Q54" s="92"/>
      <c r="R54" s="92"/>
      <c r="S54" s="92"/>
      <c r="T54" s="92"/>
      <c r="U54" s="92"/>
      <c r="V54" s="92"/>
      <c r="W54" s="51" t="s">
        <v>2</v>
      </c>
    </row>
    <row r="55" spans="1:23" x14ac:dyDescent="0.3">
      <c r="L55" s="92"/>
      <c r="M55" s="92"/>
      <c r="N55" s="92"/>
      <c r="O55" s="92"/>
      <c r="P55" s="92"/>
      <c r="Q55" s="92"/>
      <c r="R55" s="92"/>
      <c r="S55" s="92"/>
      <c r="T55" s="92"/>
      <c r="U55" s="92"/>
      <c r="V55" s="92"/>
      <c r="W55" s="51" t="s">
        <v>2</v>
      </c>
    </row>
    <row r="56" spans="1:23" x14ac:dyDescent="0.3">
      <c r="B56" s="51" t="s">
        <v>36</v>
      </c>
      <c r="D56" s="99" t="s">
        <v>29</v>
      </c>
      <c r="L56" s="92"/>
      <c r="M56" s="92"/>
      <c r="N56" s="92"/>
      <c r="O56" s="92"/>
      <c r="P56" s="92"/>
      <c r="Q56" s="92"/>
      <c r="R56" s="92"/>
      <c r="S56" s="92"/>
      <c r="T56" s="92"/>
      <c r="U56" s="92"/>
      <c r="V56" s="92"/>
      <c r="W56" s="51" t="s">
        <v>2</v>
      </c>
    </row>
    <row r="57" spans="1:23" x14ac:dyDescent="0.3">
      <c r="L57" s="92"/>
      <c r="M57" s="92"/>
      <c r="N57" s="92"/>
      <c r="O57" s="92"/>
      <c r="P57" s="92"/>
      <c r="Q57" s="92"/>
      <c r="R57" s="92"/>
      <c r="S57" s="92"/>
      <c r="T57" s="92"/>
      <c r="U57" s="92"/>
      <c r="V57" s="92"/>
      <c r="W57" s="51" t="s">
        <v>2</v>
      </c>
    </row>
    <row r="58" spans="1:23" x14ac:dyDescent="0.3">
      <c r="L58" s="92"/>
      <c r="M58" s="92"/>
      <c r="N58" s="92"/>
      <c r="O58" s="92"/>
      <c r="P58" s="92"/>
      <c r="Q58" s="92"/>
      <c r="R58" s="92"/>
      <c r="S58" s="92"/>
      <c r="T58" s="92"/>
      <c r="U58" s="92"/>
      <c r="V58" s="92"/>
      <c r="W58" s="51" t="s">
        <v>2</v>
      </c>
    </row>
    <row r="59" spans="1:23" ht="17.25" x14ac:dyDescent="0.35">
      <c r="A59" s="97" t="s">
        <v>37</v>
      </c>
      <c r="B59" s="97"/>
      <c r="C59" s="97"/>
      <c r="D59" s="97"/>
      <c r="E59" s="97"/>
      <c r="F59" s="97"/>
      <c r="G59" s="97"/>
      <c r="H59" s="97"/>
      <c r="I59" s="97"/>
      <c r="J59" s="97"/>
      <c r="K59" s="97"/>
      <c r="L59" s="109">
        <f ca="1">SUM(L47:L57)</f>
        <v>38625027.937012233</v>
      </c>
      <c r="M59" s="109">
        <f t="shared" ref="M59:V59" ca="1" si="2">SUM(M47:M57)</f>
        <v>51500037.249349639</v>
      </c>
      <c r="N59" s="109">
        <f t="shared" ca="1" si="2"/>
        <v>17417692.665440042</v>
      </c>
      <c r="O59" s="109">
        <f t="shared" ca="1" si="2"/>
        <v>5827690.7373362696</v>
      </c>
      <c r="P59" s="109">
        <f t="shared" ca="1" si="2"/>
        <v>6267638.674035877</v>
      </c>
      <c r="Q59" s="109">
        <f t="shared" ca="1" si="2"/>
        <v>6740799.4553646985</v>
      </c>
      <c r="R59" s="109">
        <f t="shared" ca="1" si="2"/>
        <v>7249680.4076592019</v>
      </c>
      <c r="S59" s="109">
        <f t="shared" ca="1" si="2"/>
        <v>7796978.1420168579</v>
      </c>
      <c r="T59" s="109">
        <f t="shared" ca="1" si="2"/>
        <v>8385592.8439082252</v>
      </c>
      <c r="U59" s="109">
        <f t="shared" ca="1" si="2"/>
        <v>9018643.6415500212</v>
      </c>
      <c r="V59" s="109">
        <f t="shared" ca="1" si="2"/>
        <v>9699485.1344777253</v>
      </c>
      <c r="W59" s="51" t="s">
        <v>2</v>
      </c>
    </row>
    <row r="60" spans="1:23" x14ac:dyDescent="0.3">
      <c r="L60" s="92"/>
      <c r="M60" s="92"/>
      <c r="N60" s="92"/>
      <c r="O60" s="92"/>
      <c r="P60" s="92"/>
      <c r="Q60" s="92"/>
      <c r="R60" s="92"/>
      <c r="S60" s="92"/>
      <c r="T60" s="92"/>
      <c r="U60" s="92"/>
      <c r="V60" s="92"/>
      <c r="W60" s="51" t="s">
        <v>2</v>
      </c>
    </row>
    <row r="61" spans="1:23" x14ac:dyDescent="0.3">
      <c r="A61" s="51" t="s">
        <v>38</v>
      </c>
      <c r="L61" s="92"/>
      <c r="M61" s="92"/>
      <c r="N61" s="92"/>
      <c r="O61" s="92"/>
      <c r="P61" s="92"/>
      <c r="Q61" s="92"/>
      <c r="R61" s="92"/>
      <c r="S61" s="92"/>
      <c r="T61" s="92"/>
      <c r="U61" s="92"/>
      <c r="V61" s="92"/>
      <c r="W61" s="51" t="s">
        <v>2</v>
      </c>
    </row>
    <row r="62" spans="1:23" x14ac:dyDescent="0.3">
      <c r="B62" s="51" t="s">
        <v>47</v>
      </c>
      <c r="L62" s="92"/>
      <c r="M62" s="92"/>
      <c r="N62" s="92"/>
      <c r="O62" s="92"/>
      <c r="P62" s="92"/>
      <c r="Q62" s="92"/>
      <c r="R62" s="92"/>
      <c r="S62" s="92"/>
      <c r="T62" s="92"/>
      <c r="U62" s="92"/>
      <c r="V62" s="92"/>
      <c r="W62" s="51" t="s">
        <v>2</v>
      </c>
    </row>
    <row r="63" spans="1:23" x14ac:dyDescent="0.3">
      <c r="L63" s="92"/>
      <c r="M63" s="92"/>
      <c r="N63" s="92"/>
      <c r="O63" s="92"/>
      <c r="P63" s="92"/>
      <c r="Q63" s="92"/>
      <c r="R63" s="92"/>
      <c r="S63" s="92"/>
      <c r="T63" s="92"/>
      <c r="U63" s="92"/>
      <c r="V63" s="92"/>
      <c r="W63" s="51" t="s">
        <v>2</v>
      </c>
    </row>
    <row r="64" spans="1:23" x14ac:dyDescent="0.3">
      <c r="L64" s="92"/>
      <c r="M64" s="92"/>
      <c r="N64" s="92"/>
      <c r="O64" s="92"/>
      <c r="P64" s="92"/>
      <c r="Q64" s="92"/>
      <c r="R64" s="92"/>
      <c r="S64" s="92"/>
      <c r="T64" s="92"/>
      <c r="U64" s="92"/>
      <c r="V64" s="92"/>
      <c r="W64" s="51" t="s">
        <v>2</v>
      </c>
    </row>
    <row r="65" spans="12:23" x14ac:dyDescent="0.3">
      <c r="L65" s="92"/>
      <c r="M65" s="92"/>
      <c r="N65" s="92"/>
      <c r="O65" s="92"/>
      <c r="P65" s="92"/>
      <c r="Q65" s="92"/>
      <c r="R65" s="92"/>
      <c r="S65" s="92"/>
      <c r="T65" s="92"/>
      <c r="U65" s="92"/>
      <c r="V65" s="92"/>
      <c r="W65" s="51" t="s">
        <v>2</v>
      </c>
    </row>
    <row r="66" spans="12:23" x14ac:dyDescent="0.3">
      <c r="L66" s="92"/>
      <c r="M66" s="92"/>
      <c r="N66" s="92"/>
      <c r="O66" s="92"/>
      <c r="P66" s="92"/>
      <c r="Q66" s="92"/>
      <c r="R66" s="92"/>
      <c r="S66" s="92"/>
      <c r="T66" s="92"/>
      <c r="U66" s="92"/>
      <c r="V66" s="92"/>
      <c r="W66" s="51" t="s">
        <v>2</v>
      </c>
    </row>
    <row r="67" spans="12:23" x14ac:dyDescent="0.3">
      <c r="L67" s="92"/>
      <c r="M67" s="92"/>
      <c r="N67" s="92"/>
      <c r="O67" s="92"/>
      <c r="P67" s="92"/>
      <c r="Q67" s="92"/>
      <c r="R67" s="92"/>
      <c r="S67" s="92"/>
      <c r="T67" s="92"/>
      <c r="U67" s="92"/>
      <c r="V67" s="92"/>
      <c r="W67" s="51" t="s">
        <v>2</v>
      </c>
    </row>
    <row r="68" spans="12:23" x14ac:dyDescent="0.3">
      <c r="L68" s="92"/>
      <c r="M68" s="92"/>
      <c r="N68" s="92"/>
      <c r="O68" s="92"/>
      <c r="P68" s="92"/>
      <c r="Q68" s="92"/>
      <c r="R68" s="92"/>
      <c r="S68" s="92"/>
      <c r="T68" s="92"/>
      <c r="U68" s="92"/>
      <c r="V68" s="92"/>
      <c r="W68" s="51" t="s">
        <v>2</v>
      </c>
    </row>
    <row r="69" spans="12:23" x14ac:dyDescent="0.3">
      <c r="L69" s="92"/>
      <c r="M69" s="92"/>
      <c r="N69" s="92"/>
      <c r="O69" s="92"/>
      <c r="P69" s="92"/>
      <c r="Q69" s="92"/>
      <c r="R69" s="92"/>
      <c r="S69" s="92"/>
      <c r="T69" s="92"/>
      <c r="U69" s="92"/>
      <c r="V69" s="92"/>
    </row>
    <row r="70" spans="12:23" x14ac:dyDescent="0.3">
      <c r="L70" s="92"/>
      <c r="M70" s="92"/>
      <c r="N70" s="92"/>
      <c r="O70" s="92"/>
      <c r="P70" s="92"/>
      <c r="Q70" s="92"/>
      <c r="R70" s="92"/>
      <c r="S70" s="92"/>
      <c r="T70" s="92"/>
      <c r="U70" s="92"/>
      <c r="V70" s="92"/>
    </row>
    <row r="71" spans="12:23" x14ac:dyDescent="0.3">
      <c r="L71" s="92"/>
      <c r="M71" s="92"/>
      <c r="N71" s="92"/>
      <c r="O71" s="92"/>
      <c r="P71" s="92"/>
      <c r="Q71" s="92"/>
      <c r="R71" s="92"/>
      <c r="S71" s="92"/>
      <c r="T71" s="92"/>
      <c r="U71" s="92"/>
      <c r="V71" s="92"/>
    </row>
    <row r="72" spans="12:23" x14ac:dyDescent="0.3">
      <c r="L72" s="92"/>
      <c r="M72" s="92"/>
      <c r="N72" s="92"/>
      <c r="O72" s="92"/>
      <c r="P72" s="92"/>
      <c r="Q72" s="92"/>
      <c r="R72" s="92"/>
      <c r="S72" s="92"/>
      <c r="T72" s="92"/>
      <c r="U72" s="92"/>
      <c r="V72" s="92"/>
    </row>
    <row r="73" spans="12:23" x14ac:dyDescent="0.3">
      <c r="L73" s="92"/>
      <c r="M73" s="92"/>
      <c r="N73" s="92"/>
      <c r="O73" s="92"/>
      <c r="P73" s="92"/>
      <c r="Q73" s="92"/>
      <c r="R73" s="92"/>
      <c r="S73" s="92"/>
      <c r="T73" s="92"/>
      <c r="U73" s="92"/>
      <c r="V73" s="92"/>
    </row>
    <row r="74" spans="12:23" x14ac:dyDescent="0.3">
      <c r="L74" s="92"/>
      <c r="M74" s="92"/>
      <c r="N74" s="92"/>
      <c r="O74" s="92"/>
      <c r="P74" s="92"/>
      <c r="Q74" s="92"/>
      <c r="R74" s="92"/>
      <c r="S74" s="92"/>
      <c r="T74" s="92"/>
      <c r="U74" s="92"/>
      <c r="V74" s="92"/>
    </row>
    <row r="75" spans="12:23" x14ac:dyDescent="0.3">
      <c r="L75" s="92"/>
      <c r="M75" s="92"/>
      <c r="N75" s="92"/>
      <c r="O75" s="92"/>
      <c r="P75" s="92"/>
      <c r="Q75" s="92"/>
      <c r="R75" s="92"/>
      <c r="S75" s="92"/>
      <c r="T75" s="92"/>
      <c r="U75" s="92"/>
      <c r="V75" s="92"/>
    </row>
    <row r="76" spans="12:23" x14ac:dyDescent="0.3">
      <c r="L76" s="92"/>
      <c r="M76" s="92"/>
      <c r="N76" s="92"/>
      <c r="O76" s="92"/>
      <c r="P76" s="92"/>
      <c r="Q76" s="92"/>
      <c r="R76" s="92"/>
      <c r="S76" s="92"/>
      <c r="T76" s="92"/>
      <c r="U76" s="92"/>
      <c r="V76" s="92"/>
    </row>
    <row r="77" spans="12:23" x14ac:dyDescent="0.3">
      <c r="L77" s="92"/>
      <c r="M77" s="92"/>
      <c r="N77" s="92"/>
      <c r="O77" s="92"/>
      <c r="P77" s="92"/>
      <c r="Q77" s="92"/>
      <c r="R77" s="92"/>
      <c r="S77" s="92"/>
      <c r="T77" s="92"/>
      <c r="U77" s="92"/>
      <c r="V77" s="92"/>
    </row>
    <row r="78" spans="12:23" x14ac:dyDescent="0.3">
      <c r="L78" s="92"/>
      <c r="M78" s="92"/>
      <c r="N78" s="92"/>
      <c r="O78" s="92"/>
      <c r="P78" s="92"/>
      <c r="Q78" s="92"/>
      <c r="R78" s="92"/>
      <c r="S78" s="92"/>
      <c r="T78" s="92"/>
      <c r="U78" s="92"/>
      <c r="V78" s="92"/>
    </row>
    <row r="79" spans="12:23" x14ac:dyDescent="0.3">
      <c r="L79" s="92"/>
      <c r="M79" s="92"/>
      <c r="N79" s="92"/>
      <c r="O79" s="92"/>
      <c r="P79" s="92"/>
      <c r="Q79" s="92"/>
      <c r="R79" s="92"/>
      <c r="S79" s="92"/>
      <c r="T79" s="92"/>
      <c r="U79" s="92"/>
      <c r="V79" s="92"/>
    </row>
    <row r="80" spans="12:23" x14ac:dyDescent="0.3">
      <c r="L80" s="92"/>
      <c r="M80" s="92"/>
      <c r="N80" s="92"/>
      <c r="O80" s="92"/>
      <c r="P80" s="92"/>
      <c r="Q80" s="92"/>
      <c r="R80" s="92"/>
      <c r="S80" s="92"/>
      <c r="T80" s="92"/>
      <c r="U80" s="92"/>
      <c r="V80" s="92"/>
    </row>
    <row r="81" spans="12:22" x14ac:dyDescent="0.3">
      <c r="L81" s="92"/>
      <c r="M81" s="92"/>
      <c r="N81" s="92"/>
      <c r="O81" s="92"/>
      <c r="P81" s="92"/>
      <c r="Q81" s="92"/>
      <c r="R81" s="92"/>
      <c r="S81" s="92"/>
      <c r="T81" s="92"/>
      <c r="U81" s="92"/>
      <c r="V81" s="92"/>
    </row>
    <row r="82" spans="12:22" x14ac:dyDescent="0.3">
      <c r="L82" s="92"/>
      <c r="M82" s="92"/>
      <c r="N82" s="92"/>
      <c r="O82" s="92"/>
      <c r="P82" s="92"/>
      <c r="Q82" s="92"/>
      <c r="R82" s="92"/>
      <c r="S82" s="92"/>
      <c r="T82" s="92"/>
      <c r="U82" s="92"/>
      <c r="V82" s="9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5D84-D161-4143-986F-76E7F95E0FB1}">
  <dimension ref="B2:AF133"/>
  <sheetViews>
    <sheetView topLeftCell="A30" workbookViewId="0">
      <selection activeCell="C2" sqref="C2"/>
    </sheetView>
  </sheetViews>
  <sheetFormatPr defaultRowHeight="16.5" x14ac:dyDescent="0.3"/>
  <cols>
    <col min="1" max="2" width="9.140625" style="51"/>
    <col min="3" max="3" width="10.28515625" style="51" bestFit="1" customWidth="1"/>
    <col min="4" max="4" width="10.140625" style="51" bestFit="1" customWidth="1"/>
    <col min="5" max="20" width="9.140625" style="51"/>
    <col min="21" max="21" width="10.140625" style="51" bestFit="1" customWidth="1"/>
    <col min="22" max="25" width="9.140625" style="51"/>
    <col min="26" max="26" width="12.140625" style="51" bestFit="1" customWidth="1"/>
    <col min="27" max="27" width="14.7109375" style="51" bestFit="1" customWidth="1"/>
    <col min="28" max="28" width="9.140625" style="51"/>
    <col min="29" max="29" width="10.42578125" style="51" bestFit="1" customWidth="1"/>
    <col min="30" max="16384" width="9.140625" style="51"/>
  </cols>
  <sheetData>
    <row r="2" spans="2:28" ht="17.25" x14ac:dyDescent="0.35">
      <c r="B2" s="115" t="s">
        <v>48</v>
      </c>
      <c r="C2" s="116">
        <v>45383</v>
      </c>
      <c r="V2" s="51" t="s">
        <v>76</v>
      </c>
    </row>
    <row r="4" spans="2:28" ht="17.25" x14ac:dyDescent="0.35">
      <c r="B4" s="51" t="s">
        <v>77</v>
      </c>
      <c r="U4" s="51" t="s">
        <v>5</v>
      </c>
      <c r="V4" s="115" t="s">
        <v>4</v>
      </c>
      <c r="W4" s="115" t="s">
        <v>0</v>
      </c>
      <c r="Z4" s="115" t="s">
        <v>78</v>
      </c>
      <c r="AA4" s="115" t="s">
        <v>79</v>
      </c>
      <c r="AB4" s="51" t="s">
        <v>80</v>
      </c>
    </row>
    <row r="5" spans="2:28" x14ac:dyDescent="0.3">
      <c r="H5" s="51" t="s">
        <v>81</v>
      </c>
      <c r="U5" s="56">
        <f>C2</f>
        <v>45383</v>
      </c>
      <c r="V5" s="51">
        <v>1</v>
      </c>
      <c r="W5" s="51" t="s">
        <v>82</v>
      </c>
      <c r="Z5" s="51">
        <f>COUNTIF($W$5:$W$124,AA5)</f>
        <v>2</v>
      </c>
      <c r="AA5" s="51" t="str" cm="1">
        <f t="array" ref="AA5:AA11">_xlfn.UNIQUE(W5:W124)</f>
        <v>Site Acqusition</v>
      </c>
      <c r="AB5" s="117">
        <f t="shared" ref="AB5:AB11" si="0">Z5/12</f>
        <v>0.16666666666666666</v>
      </c>
    </row>
    <row r="6" spans="2:28" ht="17.25" x14ac:dyDescent="0.35">
      <c r="B6" s="51" t="s">
        <v>83</v>
      </c>
      <c r="D6" s="118">
        <v>2.5000000000000001E-2</v>
      </c>
      <c r="I6" s="115" t="s">
        <v>84</v>
      </c>
      <c r="U6" s="56">
        <f t="shared" ref="U6:U37" si="1">EDATE(U5,1)</f>
        <v>45413</v>
      </c>
      <c r="V6" s="51">
        <v>2</v>
      </c>
      <c r="W6" s="51" t="s">
        <v>82</v>
      </c>
      <c r="Z6" s="51">
        <f t="shared" ref="Z6:Z11" si="2">COUNTIF($W$5:$W$124,AA6)</f>
        <v>4</v>
      </c>
      <c r="AA6" s="51" t="str">
        <v>Demolition</v>
      </c>
      <c r="AB6" s="117">
        <f t="shared" si="0"/>
        <v>0.33333333333333331</v>
      </c>
    </row>
    <row r="7" spans="2:28" ht="17.25" x14ac:dyDescent="0.35">
      <c r="I7" s="115" t="s">
        <v>85</v>
      </c>
      <c r="U7" s="56">
        <f t="shared" si="1"/>
        <v>45444</v>
      </c>
      <c r="V7" s="51">
        <v>3</v>
      </c>
      <c r="W7" s="51" t="s">
        <v>86</v>
      </c>
      <c r="Z7" s="51">
        <f t="shared" si="2"/>
        <v>4</v>
      </c>
      <c r="AA7" s="51" t="str">
        <v>Land Readiness</v>
      </c>
      <c r="AB7" s="117">
        <f t="shared" si="0"/>
        <v>0.33333333333333331</v>
      </c>
    </row>
    <row r="8" spans="2:28" ht="17.25" x14ac:dyDescent="0.35">
      <c r="B8" s="115" t="s">
        <v>87</v>
      </c>
      <c r="H8" s="51">
        <v>1</v>
      </c>
      <c r="I8" s="51" t="s">
        <v>88</v>
      </c>
      <c r="U8" s="56">
        <f t="shared" si="1"/>
        <v>45474</v>
      </c>
      <c r="V8" s="51">
        <v>4</v>
      </c>
      <c r="W8" s="51" t="s">
        <v>86</v>
      </c>
      <c r="Z8" s="51">
        <f t="shared" si="2"/>
        <v>40</v>
      </c>
      <c r="AA8" s="51" t="str">
        <v>Construction</v>
      </c>
      <c r="AB8" s="117">
        <f t="shared" si="0"/>
        <v>3.3333333333333335</v>
      </c>
    </row>
    <row r="9" spans="2:28" x14ac:dyDescent="0.3">
      <c r="B9" s="51" t="s">
        <v>89</v>
      </c>
      <c r="H9" s="51">
        <v>2</v>
      </c>
      <c r="I9" s="51" t="s">
        <v>90</v>
      </c>
      <c r="U9" s="56">
        <f t="shared" si="1"/>
        <v>45505</v>
      </c>
      <c r="V9" s="51">
        <v>5</v>
      </c>
      <c r="W9" s="51" t="s">
        <v>86</v>
      </c>
      <c r="Z9" s="51">
        <f t="shared" si="2"/>
        <v>6</v>
      </c>
      <c r="AA9" s="51" t="str">
        <v>Leasing</v>
      </c>
      <c r="AB9" s="117">
        <f t="shared" si="0"/>
        <v>0.5</v>
      </c>
    </row>
    <row r="10" spans="2:28" x14ac:dyDescent="0.3">
      <c r="B10" s="51" t="s">
        <v>91</v>
      </c>
      <c r="H10" s="51">
        <v>3</v>
      </c>
      <c r="I10" s="51" t="s">
        <v>92</v>
      </c>
      <c r="U10" s="56">
        <f t="shared" si="1"/>
        <v>45536</v>
      </c>
      <c r="V10" s="51">
        <v>6</v>
      </c>
      <c r="W10" s="51" t="s">
        <v>86</v>
      </c>
      <c r="Z10" s="51">
        <f t="shared" si="2"/>
        <v>4</v>
      </c>
      <c r="AA10" s="51" t="str">
        <v>Stabilized</v>
      </c>
      <c r="AB10" s="117">
        <f t="shared" si="0"/>
        <v>0.33333333333333331</v>
      </c>
    </row>
    <row r="11" spans="2:28" x14ac:dyDescent="0.3">
      <c r="B11" s="51" t="s">
        <v>93</v>
      </c>
      <c r="H11" s="51">
        <v>4</v>
      </c>
      <c r="I11" s="51" t="s">
        <v>94</v>
      </c>
      <c r="U11" s="56">
        <f t="shared" si="1"/>
        <v>45566</v>
      </c>
      <c r="V11" s="51">
        <v>7</v>
      </c>
      <c r="W11" s="51" t="s">
        <v>95</v>
      </c>
      <c r="Z11" s="51">
        <f t="shared" si="2"/>
        <v>60</v>
      </c>
      <c r="AA11" s="51" t="str">
        <v>Sold - Projections</v>
      </c>
      <c r="AB11" s="117">
        <f t="shared" si="0"/>
        <v>5</v>
      </c>
    </row>
    <row r="12" spans="2:28" x14ac:dyDescent="0.3">
      <c r="B12" s="51" t="s">
        <v>96</v>
      </c>
      <c r="H12" s="51">
        <v>5</v>
      </c>
      <c r="I12" s="51" t="s">
        <v>97</v>
      </c>
      <c r="U12" s="56">
        <f t="shared" si="1"/>
        <v>45597</v>
      </c>
      <c r="V12" s="51">
        <v>8</v>
      </c>
      <c r="W12" s="51" t="s">
        <v>95</v>
      </c>
      <c r="Z12" s="51">
        <f>SUM(Z5:Z11)</f>
        <v>120</v>
      </c>
    </row>
    <row r="13" spans="2:28" x14ac:dyDescent="0.3">
      <c r="B13" s="51" t="s">
        <v>98</v>
      </c>
      <c r="H13" s="51">
        <v>6</v>
      </c>
      <c r="I13" s="51" t="s">
        <v>19</v>
      </c>
      <c r="U13" s="56">
        <f t="shared" si="1"/>
        <v>45627</v>
      </c>
      <c r="V13" s="51">
        <v>9</v>
      </c>
      <c r="W13" s="51" t="s">
        <v>95</v>
      </c>
    </row>
    <row r="14" spans="2:28" x14ac:dyDescent="0.3">
      <c r="B14" s="51" t="s">
        <v>99</v>
      </c>
      <c r="H14" s="51">
        <v>7</v>
      </c>
      <c r="I14" s="51" t="s">
        <v>100</v>
      </c>
      <c r="U14" s="56">
        <f t="shared" si="1"/>
        <v>45658</v>
      </c>
      <c r="V14" s="51">
        <v>10</v>
      </c>
      <c r="W14" s="51" t="s">
        <v>95</v>
      </c>
    </row>
    <row r="15" spans="2:28" ht="17.25" x14ac:dyDescent="0.35">
      <c r="B15" s="115" t="s">
        <v>101</v>
      </c>
      <c r="U15" s="56">
        <f t="shared" si="1"/>
        <v>45689</v>
      </c>
      <c r="V15" s="51">
        <v>11</v>
      </c>
      <c r="W15" s="51" t="s">
        <v>19</v>
      </c>
      <c r="Y15" s="51" t="s">
        <v>102</v>
      </c>
      <c r="AA15" s="51" t="s">
        <v>103</v>
      </c>
      <c r="AB15" s="51" t="s">
        <v>104</v>
      </c>
    </row>
    <row r="16" spans="2:28" ht="17.25" x14ac:dyDescent="0.35">
      <c r="I16" s="115" t="s">
        <v>9</v>
      </c>
      <c r="J16" s="51" t="s">
        <v>105</v>
      </c>
      <c r="U16" s="56">
        <f t="shared" si="1"/>
        <v>45717</v>
      </c>
      <c r="V16" s="51">
        <v>12</v>
      </c>
      <c r="W16" s="51" t="s">
        <v>19</v>
      </c>
      <c r="Y16" s="51" t="s">
        <v>102</v>
      </c>
      <c r="AA16" s="51" t="s">
        <v>103</v>
      </c>
      <c r="AB16" s="51" t="s">
        <v>104</v>
      </c>
    </row>
    <row r="17" spans="2:29" ht="17.25" x14ac:dyDescent="0.35">
      <c r="B17" s="115" t="s">
        <v>106</v>
      </c>
      <c r="U17" s="56">
        <f t="shared" si="1"/>
        <v>45748</v>
      </c>
      <c r="V17" s="51">
        <v>13</v>
      </c>
      <c r="W17" s="51" t="s">
        <v>19</v>
      </c>
      <c r="Y17" s="51" t="s">
        <v>102</v>
      </c>
      <c r="AA17" s="51" t="s">
        <v>103</v>
      </c>
      <c r="AB17" s="51" t="s">
        <v>104</v>
      </c>
    </row>
    <row r="18" spans="2:29" x14ac:dyDescent="0.3">
      <c r="B18" s="51" t="s">
        <v>107</v>
      </c>
      <c r="U18" s="56">
        <f t="shared" si="1"/>
        <v>45778</v>
      </c>
      <c r="V18" s="51">
        <v>14</v>
      </c>
      <c r="W18" s="51" t="s">
        <v>19</v>
      </c>
      <c r="Y18" s="51" t="s">
        <v>102</v>
      </c>
      <c r="AA18" s="51" t="s">
        <v>103</v>
      </c>
      <c r="AB18" s="51" t="s">
        <v>104</v>
      </c>
    </row>
    <row r="19" spans="2:29" x14ac:dyDescent="0.3">
      <c r="B19" s="51" t="s">
        <v>24</v>
      </c>
      <c r="U19" s="56">
        <f t="shared" si="1"/>
        <v>45809</v>
      </c>
      <c r="V19" s="51">
        <v>15</v>
      </c>
      <c r="W19" s="51" t="s">
        <v>19</v>
      </c>
      <c r="Y19" s="51" t="s">
        <v>108</v>
      </c>
      <c r="Z19" s="51" t="s">
        <v>109</v>
      </c>
      <c r="AA19" s="51" t="s">
        <v>103</v>
      </c>
      <c r="AB19" s="51" t="s">
        <v>104</v>
      </c>
    </row>
    <row r="20" spans="2:29" x14ac:dyDescent="0.3">
      <c r="B20" s="51" t="s">
        <v>110</v>
      </c>
      <c r="U20" s="56">
        <f t="shared" si="1"/>
        <v>45839</v>
      </c>
      <c r="V20" s="51">
        <v>16</v>
      </c>
      <c r="W20" s="51" t="s">
        <v>19</v>
      </c>
      <c r="Z20" s="51" t="s">
        <v>109</v>
      </c>
      <c r="AA20" s="51" t="s">
        <v>103</v>
      </c>
      <c r="AB20" s="51" t="s">
        <v>104</v>
      </c>
      <c r="AC20" s="51" t="s">
        <v>111</v>
      </c>
    </row>
    <row r="21" spans="2:29" ht="17.25" x14ac:dyDescent="0.35">
      <c r="B21" s="115" t="s">
        <v>112</v>
      </c>
      <c r="U21" s="56">
        <f t="shared" si="1"/>
        <v>45870</v>
      </c>
      <c r="V21" s="51">
        <v>17</v>
      </c>
      <c r="W21" s="51" t="s">
        <v>19</v>
      </c>
      <c r="Z21" s="51" t="s">
        <v>109</v>
      </c>
      <c r="AA21" s="51" t="s">
        <v>103</v>
      </c>
      <c r="AB21" s="51" t="s">
        <v>104</v>
      </c>
      <c r="AC21" s="51" t="s">
        <v>111</v>
      </c>
    </row>
    <row r="22" spans="2:29" x14ac:dyDescent="0.3">
      <c r="U22" s="56">
        <f t="shared" si="1"/>
        <v>45901</v>
      </c>
      <c r="V22" s="51">
        <v>18</v>
      </c>
      <c r="W22" s="51" t="s">
        <v>19</v>
      </c>
      <c r="Z22" s="51" t="s">
        <v>109</v>
      </c>
      <c r="AA22" s="51" t="s">
        <v>103</v>
      </c>
      <c r="AB22" s="51" t="s">
        <v>104</v>
      </c>
      <c r="AC22" s="51" t="s">
        <v>111</v>
      </c>
    </row>
    <row r="23" spans="2:29" x14ac:dyDescent="0.3">
      <c r="U23" s="56">
        <f t="shared" si="1"/>
        <v>45931</v>
      </c>
      <c r="V23" s="51">
        <v>19</v>
      </c>
      <c r="W23" s="51" t="s">
        <v>19</v>
      </c>
      <c r="Z23" s="51" t="s">
        <v>109</v>
      </c>
      <c r="AA23" s="51" t="s">
        <v>103</v>
      </c>
      <c r="AB23" s="51" t="s">
        <v>104</v>
      </c>
      <c r="AC23" s="51" t="s">
        <v>111</v>
      </c>
    </row>
    <row r="24" spans="2:29" x14ac:dyDescent="0.3">
      <c r="U24" s="56">
        <f t="shared" si="1"/>
        <v>45962</v>
      </c>
      <c r="V24" s="51">
        <v>20</v>
      </c>
      <c r="W24" s="51" t="s">
        <v>19</v>
      </c>
      <c r="Z24" s="51" t="s">
        <v>109</v>
      </c>
      <c r="AA24" s="51" t="s">
        <v>103</v>
      </c>
      <c r="AB24" s="51" t="s">
        <v>104</v>
      </c>
      <c r="AC24" s="51" t="s">
        <v>111</v>
      </c>
    </row>
    <row r="25" spans="2:29" x14ac:dyDescent="0.3">
      <c r="B25" s="51" t="s">
        <v>113</v>
      </c>
      <c r="E25" s="100">
        <v>46388</v>
      </c>
      <c r="U25" s="56">
        <f t="shared" si="1"/>
        <v>45992</v>
      </c>
      <c r="V25" s="51">
        <v>21</v>
      </c>
      <c r="W25" s="51" t="s">
        <v>19</v>
      </c>
      <c r="Z25" s="51" t="s">
        <v>109</v>
      </c>
      <c r="AA25" s="51" t="s">
        <v>114</v>
      </c>
      <c r="AB25" s="51" t="s">
        <v>104</v>
      </c>
    </row>
    <row r="26" spans="2:29" x14ac:dyDescent="0.3">
      <c r="U26" s="56">
        <f t="shared" si="1"/>
        <v>46023</v>
      </c>
      <c r="V26" s="51">
        <v>22</v>
      </c>
      <c r="W26" s="51" t="s">
        <v>19</v>
      </c>
      <c r="Z26" s="51" t="s">
        <v>109</v>
      </c>
      <c r="AA26" s="51" t="s">
        <v>114</v>
      </c>
      <c r="AB26" s="51" t="s">
        <v>104</v>
      </c>
      <c r="AC26" s="51" t="s">
        <v>115</v>
      </c>
    </row>
    <row r="27" spans="2:29" x14ac:dyDescent="0.3">
      <c r="B27" s="51" t="s">
        <v>116</v>
      </c>
      <c r="D27" s="100">
        <v>46296</v>
      </c>
      <c r="U27" s="56">
        <f t="shared" si="1"/>
        <v>46054</v>
      </c>
      <c r="V27" s="51">
        <v>23</v>
      </c>
      <c r="W27" s="51" t="s">
        <v>19</v>
      </c>
      <c r="Z27" s="51" t="s">
        <v>109</v>
      </c>
      <c r="AA27" s="51" t="s">
        <v>114</v>
      </c>
      <c r="AB27" s="51" t="s">
        <v>104</v>
      </c>
    </row>
    <row r="28" spans="2:29" x14ac:dyDescent="0.3">
      <c r="U28" s="56">
        <f t="shared" si="1"/>
        <v>46082</v>
      </c>
      <c r="V28" s="51">
        <v>24</v>
      </c>
      <c r="W28" s="51" t="s">
        <v>19</v>
      </c>
      <c r="Z28" s="51" t="s">
        <v>109</v>
      </c>
      <c r="AA28" s="51" t="s">
        <v>114</v>
      </c>
      <c r="AB28" s="51" t="s">
        <v>104</v>
      </c>
    </row>
    <row r="29" spans="2:29" x14ac:dyDescent="0.3">
      <c r="U29" s="56">
        <f t="shared" si="1"/>
        <v>46113</v>
      </c>
      <c r="V29" s="51">
        <v>25</v>
      </c>
      <c r="W29" s="51" t="s">
        <v>19</v>
      </c>
      <c r="Z29" s="51" t="s">
        <v>109</v>
      </c>
      <c r="AA29" s="51" t="s">
        <v>114</v>
      </c>
      <c r="AB29" s="51" t="s">
        <v>104</v>
      </c>
    </row>
    <row r="30" spans="2:29" x14ac:dyDescent="0.3">
      <c r="U30" s="56">
        <f t="shared" si="1"/>
        <v>46143</v>
      </c>
      <c r="V30" s="51">
        <v>26</v>
      </c>
      <c r="W30" s="51" t="s">
        <v>19</v>
      </c>
      <c r="Z30" s="51" t="s">
        <v>109</v>
      </c>
      <c r="AA30" s="51" t="s">
        <v>114</v>
      </c>
      <c r="AB30" s="51" t="s">
        <v>104</v>
      </c>
    </row>
    <row r="31" spans="2:29" x14ac:dyDescent="0.3">
      <c r="U31" s="56">
        <f t="shared" si="1"/>
        <v>46174</v>
      </c>
      <c r="V31" s="51">
        <v>27</v>
      </c>
      <c r="W31" s="51" t="s">
        <v>19</v>
      </c>
      <c r="Z31" s="51" t="s">
        <v>109</v>
      </c>
      <c r="AA31" s="51" t="s">
        <v>114</v>
      </c>
      <c r="AB31" s="51" t="s">
        <v>104</v>
      </c>
    </row>
    <row r="32" spans="2:29" x14ac:dyDescent="0.3">
      <c r="U32" s="56">
        <f t="shared" si="1"/>
        <v>46204</v>
      </c>
      <c r="V32" s="51">
        <v>28</v>
      </c>
      <c r="W32" s="51" t="s">
        <v>19</v>
      </c>
      <c r="Z32" s="51" t="s">
        <v>109</v>
      </c>
      <c r="AA32" s="51" t="s">
        <v>114</v>
      </c>
      <c r="AB32" s="51" t="s">
        <v>104</v>
      </c>
    </row>
    <row r="33" spans="21:28" x14ac:dyDescent="0.3">
      <c r="U33" s="56">
        <f t="shared" si="1"/>
        <v>46235</v>
      </c>
      <c r="V33" s="51">
        <v>29</v>
      </c>
      <c r="W33" s="51" t="s">
        <v>19</v>
      </c>
      <c r="Z33" s="51" t="s">
        <v>109</v>
      </c>
      <c r="AA33" s="51" t="s">
        <v>114</v>
      </c>
      <c r="AB33" s="51" t="s">
        <v>104</v>
      </c>
    </row>
    <row r="34" spans="21:28" x14ac:dyDescent="0.3">
      <c r="U34" s="56">
        <f t="shared" si="1"/>
        <v>46266</v>
      </c>
      <c r="V34" s="51">
        <v>30</v>
      </c>
      <c r="W34" s="51" t="s">
        <v>19</v>
      </c>
      <c r="Z34" s="51" t="s">
        <v>109</v>
      </c>
      <c r="AA34" s="51" t="s">
        <v>114</v>
      </c>
      <c r="AB34" s="51" t="s">
        <v>104</v>
      </c>
    </row>
    <row r="35" spans="21:28" x14ac:dyDescent="0.3">
      <c r="U35" s="56">
        <f t="shared" si="1"/>
        <v>46296</v>
      </c>
      <c r="V35" s="51">
        <v>31</v>
      </c>
      <c r="W35" s="51" t="s">
        <v>19</v>
      </c>
      <c r="Z35" s="51" t="s">
        <v>109</v>
      </c>
      <c r="AA35" s="51" t="s">
        <v>114</v>
      </c>
      <c r="AB35" s="51" t="s">
        <v>104</v>
      </c>
    </row>
    <row r="36" spans="21:28" x14ac:dyDescent="0.3">
      <c r="U36" s="56">
        <f t="shared" si="1"/>
        <v>46327</v>
      </c>
      <c r="V36" s="51">
        <v>32</v>
      </c>
      <c r="W36" s="51" t="s">
        <v>19</v>
      </c>
      <c r="Z36" s="51" t="s">
        <v>109</v>
      </c>
      <c r="AA36" s="51" t="s">
        <v>114</v>
      </c>
      <c r="AB36" s="51" t="s">
        <v>104</v>
      </c>
    </row>
    <row r="37" spans="21:28" x14ac:dyDescent="0.3">
      <c r="U37" s="56">
        <f t="shared" si="1"/>
        <v>46357</v>
      </c>
      <c r="V37" s="51">
        <v>33</v>
      </c>
      <c r="W37" s="51" t="s">
        <v>19</v>
      </c>
      <c r="Z37" s="51" t="s">
        <v>109</v>
      </c>
      <c r="AA37" s="51" t="s">
        <v>114</v>
      </c>
      <c r="AB37" s="51" t="s">
        <v>104</v>
      </c>
    </row>
    <row r="38" spans="21:28" x14ac:dyDescent="0.3">
      <c r="U38" s="56">
        <f t="shared" ref="U38:U101" si="3">EDATE(U37,1)</f>
        <v>46388</v>
      </c>
      <c r="V38" s="51">
        <v>34</v>
      </c>
      <c r="W38" s="51" t="s">
        <v>19</v>
      </c>
      <c r="Z38" s="51" t="s">
        <v>109</v>
      </c>
      <c r="AA38" s="51" t="s">
        <v>114</v>
      </c>
      <c r="AB38" s="51" t="s">
        <v>104</v>
      </c>
    </row>
    <row r="39" spans="21:28" x14ac:dyDescent="0.3">
      <c r="U39" s="56">
        <f t="shared" si="3"/>
        <v>46419</v>
      </c>
      <c r="V39" s="51">
        <v>35</v>
      </c>
      <c r="W39" s="51" t="s">
        <v>19</v>
      </c>
      <c r="Z39" s="51" t="s">
        <v>109</v>
      </c>
      <c r="AA39" s="51" t="s">
        <v>114</v>
      </c>
      <c r="AB39" s="51" t="s">
        <v>104</v>
      </c>
    </row>
    <row r="40" spans="21:28" x14ac:dyDescent="0.3">
      <c r="U40" s="56">
        <f t="shared" si="3"/>
        <v>46447</v>
      </c>
      <c r="V40" s="51">
        <v>36</v>
      </c>
      <c r="W40" s="51" t="s">
        <v>19</v>
      </c>
      <c r="Z40" s="51" t="s">
        <v>109</v>
      </c>
      <c r="AA40" s="51" t="s">
        <v>114</v>
      </c>
      <c r="AB40" s="51" t="s">
        <v>104</v>
      </c>
    </row>
    <row r="41" spans="21:28" x14ac:dyDescent="0.3">
      <c r="U41" s="56">
        <f t="shared" si="3"/>
        <v>46478</v>
      </c>
      <c r="V41" s="51">
        <v>37</v>
      </c>
      <c r="W41" s="51" t="s">
        <v>19</v>
      </c>
      <c r="Z41" s="51" t="s">
        <v>109</v>
      </c>
      <c r="AA41" s="51" t="s">
        <v>114</v>
      </c>
      <c r="AB41" s="51" t="s">
        <v>104</v>
      </c>
    </row>
    <row r="42" spans="21:28" x14ac:dyDescent="0.3">
      <c r="U42" s="56">
        <f t="shared" si="3"/>
        <v>46508</v>
      </c>
      <c r="V42" s="51">
        <v>38</v>
      </c>
      <c r="W42" s="51" t="s">
        <v>19</v>
      </c>
      <c r="Z42" s="51" t="s">
        <v>109</v>
      </c>
      <c r="AA42" s="51" t="s">
        <v>114</v>
      </c>
      <c r="AB42" s="51" t="s">
        <v>104</v>
      </c>
    </row>
    <row r="43" spans="21:28" x14ac:dyDescent="0.3">
      <c r="U43" s="56">
        <f t="shared" si="3"/>
        <v>46539</v>
      </c>
      <c r="V43" s="51">
        <v>39</v>
      </c>
      <c r="W43" s="51" t="s">
        <v>19</v>
      </c>
      <c r="Z43" s="51" t="s">
        <v>109</v>
      </c>
      <c r="AA43" s="51" t="s">
        <v>114</v>
      </c>
      <c r="AB43" s="51" t="s">
        <v>104</v>
      </c>
    </row>
    <row r="44" spans="21:28" x14ac:dyDescent="0.3">
      <c r="U44" s="56">
        <f t="shared" si="3"/>
        <v>46569</v>
      </c>
      <c r="V44" s="51">
        <v>40</v>
      </c>
      <c r="W44" s="51" t="s">
        <v>19</v>
      </c>
      <c r="Z44" s="51" t="s">
        <v>109</v>
      </c>
      <c r="AA44" s="51" t="s">
        <v>114</v>
      </c>
      <c r="AB44" s="51" t="s">
        <v>104</v>
      </c>
    </row>
    <row r="45" spans="21:28" x14ac:dyDescent="0.3">
      <c r="U45" s="56">
        <f t="shared" si="3"/>
        <v>46600</v>
      </c>
      <c r="V45" s="51">
        <v>41</v>
      </c>
      <c r="W45" s="51" t="s">
        <v>19</v>
      </c>
      <c r="Z45" s="51" t="s">
        <v>109</v>
      </c>
      <c r="AA45" s="51" t="s">
        <v>114</v>
      </c>
      <c r="AB45" s="51" t="s">
        <v>104</v>
      </c>
    </row>
    <row r="46" spans="21:28" x14ac:dyDescent="0.3">
      <c r="U46" s="56">
        <f t="shared" si="3"/>
        <v>46631</v>
      </c>
      <c r="V46" s="51">
        <v>42</v>
      </c>
      <c r="W46" s="51" t="s">
        <v>19</v>
      </c>
      <c r="Z46" s="51" t="s">
        <v>109</v>
      </c>
      <c r="AA46" s="51" t="s">
        <v>114</v>
      </c>
      <c r="AB46" s="51" t="s">
        <v>104</v>
      </c>
    </row>
    <row r="47" spans="21:28" x14ac:dyDescent="0.3">
      <c r="U47" s="56">
        <f t="shared" si="3"/>
        <v>46661</v>
      </c>
      <c r="V47" s="51">
        <v>43</v>
      </c>
      <c r="W47" s="51" t="s">
        <v>19</v>
      </c>
      <c r="Z47" s="51" t="s">
        <v>109</v>
      </c>
      <c r="AA47" s="51" t="s">
        <v>114</v>
      </c>
      <c r="AB47" s="51" t="s">
        <v>104</v>
      </c>
    </row>
    <row r="48" spans="21:28" x14ac:dyDescent="0.3">
      <c r="U48" s="56">
        <f t="shared" si="3"/>
        <v>46692</v>
      </c>
      <c r="V48" s="51">
        <v>44</v>
      </c>
      <c r="W48" s="51" t="s">
        <v>19</v>
      </c>
      <c r="Z48" s="51" t="s">
        <v>109</v>
      </c>
      <c r="AA48" s="51" t="s">
        <v>114</v>
      </c>
      <c r="AB48" s="51" t="s">
        <v>104</v>
      </c>
    </row>
    <row r="49" spans="21:32" x14ac:dyDescent="0.3">
      <c r="U49" s="56">
        <f t="shared" si="3"/>
        <v>46722</v>
      </c>
      <c r="V49" s="51">
        <v>45</v>
      </c>
      <c r="W49" s="51" t="s">
        <v>19</v>
      </c>
      <c r="Z49" s="51" t="s">
        <v>109</v>
      </c>
      <c r="AA49" s="51" t="s">
        <v>114</v>
      </c>
      <c r="AB49" s="51" t="s">
        <v>104</v>
      </c>
      <c r="AC49" s="51" t="s">
        <v>117</v>
      </c>
      <c r="AD49" s="51" t="s">
        <v>118</v>
      </c>
      <c r="AE49" s="51" t="s">
        <v>119</v>
      </c>
      <c r="AF49" s="51" t="s">
        <v>120</v>
      </c>
    </row>
    <row r="50" spans="21:32" x14ac:dyDescent="0.3">
      <c r="U50" s="56">
        <f t="shared" si="3"/>
        <v>46753</v>
      </c>
      <c r="V50" s="51">
        <v>46</v>
      </c>
      <c r="W50" s="51" t="s">
        <v>19</v>
      </c>
      <c r="Z50" s="51" t="s">
        <v>109</v>
      </c>
      <c r="AA50" s="51" t="s">
        <v>114</v>
      </c>
      <c r="AB50" s="51" t="s">
        <v>104</v>
      </c>
      <c r="AC50" s="51" t="s">
        <v>117</v>
      </c>
      <c r="AD50" s="51" t="s">
        <v>118</v>
      </c>
      <c r="AE50" s="51" t="s">
        <v>119</v>
      </c>
      <c r="AF50" s="51" t="s">
        <v>120</v>
      </c>
    </row>
    <row r="51" spans="21:32" x14ac:dyDescent="0.3">
      <c r="U51" s="56">
        <f t="shared" si="3"/>
        <v>46784</v>
      </c>
      <c r="V51" s="51">
        <v>47</v>
      </c>
      <c r="W51" s="51" t="s">
        <v>19</v>
      </c>
      <c r="Z51" s="51" t="s">
        <v>109</v>
      </c>
      <c r="AA51" s="51" t="s">
        <v>121</v>
      </c>
      <c r="AB51" s="51" t="s">
        <v>104</v>
      </c>
      <c r="AC51" s="51" t="s">
        <v>117</v>
      </c>
      <c r="AD51" s="51" t="s">
        <v>118</v>
      </c>
      <c r="AE51" s="51" t="s">
        <v>119</v>
      </c>
      <c r="AF51" s="51" t="s">
        <v>120</v>
      </c>
    </row>
    <row r="52" spans="21:32" x14ac:dyDescent="0.3">
      <c r="U52" s="56">
        <f t="shared" si="3"/>
        <v>46813</v>
      </c>
      <c r="V52" s="51">
        <v>48</v>
      </c>
      <c r="W52" s="51" t="s">
        <v>19</v>
      </c>
      <c r="Z52" s="51" t="s">
        <v>109</v>
      </c>
      <c r="AA52" s="51" t="s">
        <v>121</v>
      </c>
      <c r="AB52" s="51" t="s">
        <v>104</v>
      </c>
      <c r="AC52" s="51" t="s">
        <v>117</v>
      </c>
      <c r="AD52" s="51" t="s">
        <v>118</v>
      </c>
      <c r="AE52" s="51" t="s">
        <v>119</v>
      </c>
      <c r="AF52" s="51" t="s">
        <v>120</v>
      </c>
    </row>
    <row r="53" spans="21:32" x14ac:dyDescent="0.3">
      <c r="U53" s="56">
        <f t="shared" si="3"/>
        <v>46844</v>
      </c>
      <c r="V53" s="51">
        <v>49</v>
      </c>
      <c r="W53" s="51" t="s">
        <v>19</v>
      </c>
      <c r="Z53" s="51" t="s">
        <v>109</v>
      </c>
      <c r="AA53" s="51" t="s">
        <v>121</v>
      </c>
      <c r="AB53" s="51" t="s">
        <v>104</v>
      </c>
      <c r="AC53" s="51" t="s">
        <v>117</v>
      </c>
      <c r="AD53" s="51" t="s">
        <v>118</v>
      </c>
      <c r="AE53" s="51" t="s">
        <v>119</v>
      </c>
      <c r="AF53" s="51" t="s">
        <v>120</v>
      </c>
    </row>
    <row r="54" spans="21:32" x14ac:dyDescent="0.3">
      <c r="U54" s="56">
        <f t="shared" si="3"/>
        <v>46874</v>
      </c>
      <c r="V54" s="51">
        <v>50</v>
      </c>
      <c r="W54" s="51" t="s">
        <v>19</v>
      </c>
      <c r="Y54" s="51" t="s">
        <v>122</v>
      </c>
      <c r="Z54" s="51" t="s">
        <v>109</v>
      </c>
      <c r="AA54" s="51" t="s">
        <v>121</v>
      </c>
      <c r="AB54" s="51" t="s">
        <v>104</v>
      </c>
      <c r="AC54" s="51" t="s">
        <v>117</v>
      </c>
      <c r="AD54" s="51" t="s">
        <v>118</v>
      </c>
      <c r="AE54" s="51" t="s">
        <v>119</v>
      </c>
      <c r="AF54" s="51" t="s">
        <v>120</v>
      </c>
    </row>
    <row r="55" spans="21:32" x14ac:dyDescent="0.3">
      <c r="U55" s="56">
        <f t="shared" si="3"/>
        <v>46905</v>
      </c>
      <c r="V55" s="51">
        <v>51</v>
      </c>
      <c r="W55" s="51" t="s">
        <v>123</v>
      </c>
    </row>
    <row r="56" spans="21:32" x14ac:dyDescent="0.3">
      <c r="U56" s="56">
        <f t="shared" si="3"/>
        <v>46935</v>
      </c>
      <c r="V56" s="51">
        <v>52</v>
      </c>
      <c r="W56" s="51" t="s">
        <v>123</v>
      </c>
    </row>
    <row r="57" spans="21:32" x14ac:dyDescent="0.3">
      <c r="U57" s="56">
        <f t="shared" si="3"/>
        <v>46966</v>
      </c>
      <c r="V57" s="51">
        <v>53</v>
      </c>
      <c r="W57" s="51" t="s">
        <v>123</v>
      </c>
    </row>
    <row r="58" spans="21:32" x14ac:dyDescent="0.3">
      <c r="U58" s="56">
        <f t="shared" si="3"/>
        <v>46997</v>
      </c>
      <c r="V58" s="51">
        <v>54</v>
      </c>
      <c r="W58" s="51" t="s">
        <v>123</v>
      </c>
    </row>
    <row r="59" spans="21:32" x14ac:dyDescent="0.3">
      <c r="U59" s="56">
        <f t="shared" si="3"/>
        <v>47027</v>
      </c>
      <c r="V59" s="51">
        <v>55</v>
      </c>
      <c r="W59" s="51" t="s">
        <v>123</v>
      </c>
    </row>
    <row r="60" spans="21:32" x14ac:dyDescent="0.3">
      <c r="U60" s="56">
        <f t="shared" si="3"/>
        <v>47058</v>
      </c>
      <c r="V60" s="51">
        <v>56</v>
      </c>
      <c r="W60" s="51" t="s">
        <v>123</v>
      </c>
    </row>
    <row r="61" spans="21:32" x14ac:dyDescent="0.3">
      <c r="U61" s="56">
        <f t="shared" si="3"/>
        <v>47088</v>
      </c>
      <c r="V61" s="51">
        <v>57</v>
      </c>
      <c r="W61" s="51" t="s">
        <v>124</v>
      </c>
    </row>
    <row r="62" spans="21:32" x14ac:dyDescent="0.3">
      <c r="U62" s="56">
        <f t="shared" si="3"/>
        <v>47119</v>
      </c>
      <c r="V62" s="51">
        <v>58</v>
      </c>
      <c r="W62" s="51" t="s">
        <v>124</v>
      </c>
    </row>
    <row r="63" spans="21:32" x14ac:dyDescent="0.3">
      <c r="U63" s="56">
        <f t="shared" si="3"/>
        <v>47150</v>
      </c>
      <c r="V63" s="51">
        <v>59</v>
      </c>
      <c r="W63" s="51" t="s">
        <v>124</v>
      </c>
    </row>
    <row r="64" spans="21:32" x14ac:dyDescent="0.3">
      <c r="U64" s="56">
        <f t="shared" si="3"/>
        <v>47178</v>
      </c>
      <c r="V64" s="51">
        <v>60</v>
      </c>
      <c r="W64" s="51" t="s">
        <v>124</v>
      </c>
    </row>
    <row r="65" spans="21:23" x14ac:dyDescent="0.3">
      <c r="U65" s="56">
        <f t="shared" si="3"/>
        <v>47209</v>
      </c>
      <c r="V65" s="51">
        <v>61</v>
      </c>
      <c r="W65" s="51" t="s">
        <v>125</v>
      </c>
    </row>
    <row r="66" spans="21:23" x14ac:dyDescent="0.3">
      <c r="U66" s="56">
        <f t="shared" si="3"/>
        <v>47239</v>
      </c>
      <c r="V66" s="51">
        <v>62</v>
      </c>
      <c r="W66" s="51" t="s">
        <v>125</v>
      </c>
    </row>
    <row r="67" spans="21:23" x14ac:dyDescent="0.3">
      <c r="U67" s="56">
        <f t="shared" si="3"/>
        <v>47270</v>
      </c>
      <c r="V67" s="51">
        <v>63</v>
      </c>
      <c r="W67" s="51" t="s">
        <v>125</v>
      </c>
    </row>
    <row r="68" spans="21:23" x14ac:dyDescent="0.3">
      <c r="U68" s="56">
        <f t="shared" si="3"/>
        <v>47300</v>
      </c>
      <c r="V68" s="51">
        <v>64</v>
      </c>
      <c r="W68" s="51" t="s">
        <v>125</v>
      </c>
    </row>
    <row r="69" spans="21:23" x14ac:dyDescent="0.3">
      <c r="U69" s="56">
        <f t="shared" si="3"/>
        <v>47331</v>
      </c>
      <c r="V69" s="51">
        <v>65</v>
      </c>
      <c r="W69" s="51" t="s">
        <v>125</v>
      </c>
    </row>
    <row r="70" spans="21:23" x14ac:dyDescent="0.3">
      <c r="U70" s="56">
        <f t="shared" si="3"/>
        <v>47362</v>
      </c>
      <c r="V70" s="51">
        <v>66</v>
      </c>
      <c r="W70" s="51" t="s">
        <v>125</v>
      </c>
    </row>
    <row r="71" spans="21:23" x14ac:dyDescent="0.3">
      <c r="U71" s="56">
        <f t="shared" si="3"/>
        <v>47392</v>
      </c>
      <c r="V71" s="51">
        <v>67</v>
      </c>
      <c r="W71" s="51" t="s">
        <v>125</v>
      </c>
    </row>
    <row r="72" spans="21:23" x14ac:dyDescent="0.3">
      <c r="U72" s="56">
        <f t="shared" si="3"/>
        <v>47423</v>
      </c>
      <c r="V72" s="51">
        <v>68</v>
      </c>
      <c r="W72" s="51" t="s">
        <v>125</v>
      </c>
    </row>
    <row r="73" spans="21:23" x14ac:dyDescent="0.3">
      <c r="U73" s="56">
        <f t="shared" si="3"/>
        <v>47453</v>
      </c>
      <c r="V73" s="51">
        <v>69</v>
      </c>
      <c r="W73" s="51" t="s">
        <v>125</v>
      </c>
    </row>
    <row r="74" spans="21:23" x14ac:dyDescent="0.3">
      <c r="U74" s="56">
        <f t="shared" si="3"/>
        <v>47484</v>
      </c>
      <c r="V74" s="51">
        <v>70</v>
      </c>
      <c r="W74" s="51" t="s">
        <v>125</v>
      </c>
    </row>
    <row r="75" spans="21:23" x14ac:dyDescent="0.3">
      <c r="U75" s="56">
        <f t="shared" si="3"/>
        <v>47515</v>
      </c>
      <c r="V75" s="51">
        <v>71</v>
      </c>
      <c r="W75" s="51" t="s">
        <v>125</v>
      </c>
    </row>
    <row r="76" spans="21:23" x14ac:dyDescent="0.3">
      <c r="U76" s="56">
        <f t="shared" si="3"/>
        <v>47543</v>
      </c>
      <c r="V76" s="51">
        <v>72</v>
      </c>
      <c r="W76" s="51" t="s">
        <v>125</v>
      </c>
    </row>
    <row r="77" spans="21:23" x14ac:dyDescent="0.3">
      <c r="U77" s="56">
        <f t="shared" si="3"/>
        <v>47574</v>
      </c>
      <c r="V77" s="51">
        <v>73</v>
      </c>
      <c r="W77" s="51" t="s">
        <v>125</v>
      </c>
    </row>
    <row r="78" spans="21:23" x14ac:dyDescent="0.3">
      <c r="U78" s="56">
        <f t="shared" si="3"/>
        <v>47604</v>
      </c>
      <c r="V78" s="51">
        <v>74</v>
      </c>
      <c r="W78" s="51" t="s">
        <v>125</v>
      </c>
    </row>
    <row r="79" spans="21:23" x14ac:dyDescent="0.3">
      <c r="U79" s="56">
        <f t="shared" si="3"/>
        <v>47635</v>
      </c>
      <c r="V79" s="51">
        <v>75</v>
      </c>
      <c r="W79" s="51" t="s">
        <v>125</v>
      </c>
    </row>
    <row r="80" spans="21:23" x14ac:dyDescent="0.3">
      <c r="U80" s="56">
        <f t="shared" si="3"/>
        <v>47665</v>
      </c>
      <c r="V80" s="51">
        <v>76</v>
      </c>
      <c r="W80" s="51" t="s">
        <v>125</v>
      </c>
    </row>
    <row r="81" spans="21:23" x14ac:dyDescent="0.3">
      <c r="U81" s="56">
        <f t="shared" si="3"/>
        <v>47696</v>
      </c>
      <c r="V81" s="51">
        <v>77</v>
      </c>
      <c r="W81" s="51" t="s">
        <v>125</v>
      </c>
    </row>
    <row r="82" spans="21:23" x14ac:dyDescent="0.3">
      <c r="U82" s="56">
        <f t="shared" si="3"/>
        <v>47727</v>
      </c>
      <c r="V82" s="51">
        <v>78</v>
      </c>
      <c r="W82" s="51" t="s">
        <v>125</v>
      </c>
    </row>
    <row r="83" spans="21:23" x14ac:dyDescent="0.3">
      <c r="U83" s="56">
        <f t="shared" si="3"/>
        <v>47757</v>
      </c>
      <c r="V83" s="51">
        <v>79</v>
      </c>
      <c r="W83" s="51" t="s">
        <v>125</v>
      </c>
    </row>
    <row r="84" spans="21:23" x14ac:dyDescent="0.3">
      <c r="U84" s="56">
        <f t="shared" si="3"/>
        <v>47788</v>
      </c>
      <c r="V84" s="51">
        <v>80</v>
      </c>
      <c r="W84" s="51" t="s">
        <v>125</v>
      </c>
    </row>
    <row r="85" spans="21:23" x14ac:dyDescent="0.3">
      <c r="U85" s="56">
        <f t="shared" si="3"/>
        <v>47818</v>
      </c>
      <c r="V85" s="51">
        <v>81</v>
      </c>
      <c r="W85" s="51" t="s">
        <v>125</v>
      </c>
    </row>
    <row r="86" spans="21:23" x14ac:dyDescent="0.3">
      <c r="U86" s="56">
        <f t="shared" si="3"/>
        <v>47849</v>
      </c>
      <c r="V86" s="51">
        <v>82</v>
      </c>
      <c r="W86" s="51" t="s">
        <v>125</v>
      </c>
    </row>
    <row r="87" spans="21:23" x14ac:dyDescent="0.3">
      <c r="U87" s="56">
        <f t="shared" si="3"/>
        <v>47880</v>
      </c>
      <c r="V87" s="51">
        <v>83</v>
      </c>
      <c r="W87" s="51" t="s">
        <v>125</v>
      </c>
    </row>
    <row r="88" spans="21:23" x14ac:dyDescent="0.3">
      <c r="U88" s="56">
        <f t="shared" si="3"/>
        <v>47908</v>
      </c>
      <c r="V88" s="51">
        <v>84</v>
      </c>
      <c r="W88" s="51" t="s">
        <v>125</v>
      </c>
    </row>
    <row r="89" spans="21:23" x14ac:dyDescent="0.3">
      <c r="U89" s="56">
        <f t="shared" si="3"/>
        <v>47939</v>
      </c>
      <c r="V89" s="51">
        <v>85</v>
      </c>
      <c r="W89" s="51" t="s">
        <v>125</v>
      </c>
    </row>
    <row r="90" spans="21:23" x14ac:dyDescent="0.3">
      <c r="U90" s="56">
        <f t="shared" si="3"/>
        <v>47969</v>
      </c>
      <c r="V90" s="51">
        <v>86</v>
      </c>
      <c r="W90" s="51" t="s">
        <v>125</v>
      </c>
    </row>
    <row r="91" spans="21:23" x14ac:dyDescent="0.3">
      <c r="U91" s="56">
        <f t="shared" si="3"/>
        <v>48000</v>
      </c>
      <c r="V91" s="51">
        <v>87</v>
      </c>
      <c r="W91" s="51" t="s">
        <v>125</v>
      </c>
    </row>
    <row r="92" spans="21:23" x14ac:dyDescent="0.3">
      <c r="U92" s="56">
        <f t="shared" si="3"/>
        <v>48030</v>
      </c>
      <c r="V92" s="51">
        <v>88</v>
      </c>
      <c r="W92" s="51" t="s">
        <v>125</v>
      </c>
    </row>
    <row r="93" spans="21:23" x14ac:dyDescent="0.3">
      <c r="U93" s="56">
        <f t="shared" si="3"/>
        <v>48061</v>
      </c>
      <c r="V93" s="51">
        <v>89</v>
      </c>
      <c r="W93" s="51" t="s">
        <v>125</v>
      </c>
    </row>
    <row r="94" spans="21:23" x14ac:dyDescent="0.3">
      <c r="U94" s="56">
        <f t="shared" si="3"/>
        <v>48092</v>
      </c>
      <c r="V94" s="51">
        <v>90</v>
      </c>
      <c r="W94" s="51" t="s">
        <v>125</v>
      </c>
    </row>
    <row r="95" spans="21:23" x14ac:dyDescent="0.3">
      <c r="U95" s="56">
        <f t="shared" si="3"/>
        <v>48122</v>
      </c>
      <c r="V95" s="51">
        <v>91</v>
      </c>
      <c r="W95" s="51" t="s">
        <v>125</v>
      </c>
    </row>
    <row r="96" spans="21:23" x14ac:dyDescent="0.3">
      <c r="U96" s="56">
        <f t="shared" si="3"/>
        <v>48153</v>
      </c>
      <c r="V96" s="51">
        <v>92</v>
      </c>
      <c r="W96" s="51" t="s">
        <v>125</v>
      </c>
    </row>
    <row r="97" spans="21:23" x14ac:dyDescent="0.3">
      <c r="U97" s="56">
        <f t="shared" si="3"/>
        <v>48183</v>
      </c>
      <c r="V97" s="51">
        <v>93</v>
      </c>
      <c r="W97" s="51" t="s">
        <v>125</v>
      </c>
    </row>
    <row r="98" spans="21:23" x14ac:dyDescent="0.3">
      <c r="U98" s="56">
        <f t="shared" si="3"/>
        <v>48214</v>
      </c>
      <c r="V98" s="51">
        <v>94</v>
      </c>
      <c r="W98" s="51" t="s">
        <v>125</v>
      </c>
    </row>
    <row r="99" spans="21:23" x14ac:dyDescent="0.3">
      <c r="U99" s="56">
        <f t="shared" si="3"/>
        <v>48245</v>
      </c>
      <c r="V99" s="51">
        <v>95</v>
      </c>
      <c r="W99" s="51" t="s">
        <v>125</v>
      </c>
    </row>
    <row r="100" spans="21:23" x14ac:dyDescent="0.3">
      <c r="U100" s="56">
        <f t="shared" si="3"/>
        <v>48274</v>
      </c>
      <c r="V100" s="51">
        <v>96</v>
      </c>
      <c r="W100" s="51" t="s">
        <v>125</v>
      </c>
    </row>
    <row r="101" spans="21:23" x14ac:dyDescent="0.3">
      <c r="U101" s="56">
        <f t="shared" si="3"/>
        <v>48305</v>
      </c>
      <c r="V101" s="51">
        <v>97</v>
      </c>
      <c r="W101" s="51" t="s">
        <v>125</v>
      </c>
    </row>
    <row r="102" spans="21:23" x14ac:dyDescent="0.3">
      <c r="U102" s="56">
        <f t="shared" ref="U102:U133" si="4">EDATE(U101,1)</f>
        <v>48335</v>
      </c>
      <c r="V102" s="51">
        <v>98</v>
      </c>
      <c r="W102" s="51" t="s">
        <v>125</v>
      </c>
    </row>
    <row r="103" spans="21:23" x14ac:dyDescent="0.3">
      <c r="U103" s="56">
        <f t="shared" si="4"/>
        <v>48366</v>
      </c>
      <c r="V103" s="51">
        <v>99</v>
      </c>
      <c r="W103" s="51" t="s">
        <v>125</v>
      </c>
    </row>
    <row r="104" spans="21:23" x14ac:dyDescent="0.3">
      <c r="U104" s="56">
        <f t="shared" si="4"/>
        <v>48396</v>
      </c>
      <c r="V104" s="51">
        <v>100</v>
      </c>
      <c r="W104" s="51" t="s">
        <v>125</v>
      </c>
    </row>
    <row r="105" spans="21:23" x14ac:dyDescent="0.3">
      <c r="U105" s="56">
        <f t="shared" si="4"/>
        <v>48427</v>
      </c>
      <c r="V105" s="51">
        <v>101</v>
      </c>
      <c r="W105" s="51" t="s">
        <v>125</v>
      </c>
    </row>
    <row r="106" spans="21:23" x14ac:dyDescent="0.3">
      <c r="U106" s="56">
        <f t="shared" si="4"/>
        <v>48458</v>
      </c>
      <c r="V106" s="51">
        <v>102</v>
      </c>
      <c r="W106" s="51" t="s">
        <v>125</v>
      </c>
    </row>
    <row r="107" spans="21:23" x14ac:dyDescent="0.3">
      <c r="U107" s="56">
        <f t="shared" si="4"/>
        <v>48488</v>
      </c>
      <c r="V107" s="51">
        <v>103</v>
      </c>
      <c r="W107" s="51" t="s">
        <v>125</v>
      </c>
    </row>
    <row r="108" spans="21:23" x14ac:dyDescent="0.3">
      <c r="U108" s="56">
        <f t="shared" si="4"/>
        <v>48519</v>
      </c>
      <c r="V108" s="51">
        <v>104</v>
      </c>
      <c r="W108" s="51" t="s">
        <v>125</v>
      </c>
    </row>
    <row r="109" spans="21:23" x14ac:dyDescent="0.3">
      <c r="U109" s="56">
        <f t="shared" si="4"/>
        <v>48549</v>
      </c>
      <c r="V109" s="51">
        <v>105</v>
      </c>
      <c r="W109" s="51" t="s">
        <v>125</v>
      </c>
    </row>
    <row r="110" spans="21:23" x14ac:dyDescent="0.3">
      <c r="U110" s="56">
        <f t="shared" si="4"/>
        <v>48580</v>
      </c>
      <c r="V110" s="51">
        <v>106</v>
      </c>
      <c r="W110" s="51" t="s">
        <v>125</v>
      </c>
    </row>
    <row r="111" spans="21:23" x14ac:dyDescent="0.3">
      <c r="U111" s="56">
        <f t="shared" si="4"/>
        <v>48611</v>
      </c>
      <c r="V111" s="51">
        <v>107</v>
      </c>
      <c r="W111" s="51" t="s">
        <v>125</v>
      </c>
    </row>
    <row r="112" spans="21:23" x14ac:dyDescent="0.3">
      <c r="U112" s="56">
        <f t="shared" si="4"/>
        <v>48639</v>
      </c>
      <c r="V112" s="51">
        <v>108</v>
      </c>
      <c r="W112" s="51" t="s">
        <v>125</v>
      </c>
    </row>
    <row r="113" spans="21:23" x14ac:dyDescent="0.3">
      <c r="U113" s="56">
        <f t="shared" si="4"/>
        <v>48670</v>
      </c>
      <c r="V113" s="51">
        <v>109</v>
      </c>
      <c r="W113" s="51" t="s">
        <v>125</v>
      </c>
    </row>
    <row r="114" spans="21:23" x14ac:dyDescent="0.3">
      <c r="U114" s="56">
        <f t="shared" si="4"/>
        <v>48700</v>
      </c>
      <c r="V114" s="51">
        <v>110</v>
      </c>
      <c r="W114" s="51" t="s">
        <v>125</v>
      </c>
    </row>
    <row r="115" spans="21:23" x14ac:dyDescent="0.3">
      <c r="U115" s="56">
        <f t="shared" si="4"/>
        <v>48731</v>
      </c>
      <c r="V115" s="51">
        <v>111</v>
      </c>
      <c r="W115" s="51" t="s">
        <v>125</v>
      </c>
    </row>
    <row r="116" spans="21:23" x14ac:dyDescent="0.3">
      <c r="U116" s="56">
        <f t="shared" si="4"/>
        <v>48761</v>
      </c>
      <c r="V116" s="51">
        <v>112</v>
      </c>
      <c r="W116" s="51" t="s">
        <v>125</v>
      </c>
    </row>
    <row r="117" spans="21:23" x14ac:dyDescent="0.3">
      <c r="U117" s="56">
        <f t="shared" si="4"/>
        <v>48792</v>
      </c>
      <c r="V117" s="51">
        <v>113</v>
      </c>
      <c r="W117" s="51" t="s">
        <v>125</v>
      </c>
    </row>
    <row r="118" spans="21:23" x14ac:dyDescent="0.3">
      <c r="U118" s="56">
        <f t="shared" si="4"/>
        <v>48823</v>
      </c>
      <c r="V118" s="51">
        <v>114</v>
      </c>
      <c r="W118" s="51" t="s">
        <v>125</v>
      </c>
    </row>
    <row r="119" spans="21:23" x14ac:dyDescent="0.3">
      <c r="U119" s="56">
        <f t="shared" si="4"/>
        <v>48853</v>
      </c>
      <c r="V119" s="51">
        <v>115</v>
      </c>
      <c r="W119" s="51" t="s">
        <v>125</v>
      </c>
    </row>
    <row r="120" spans="21:23" x14ac:dyDescent="0.3">
      <c r="U120" s="56">
        <f t="shared" si="4"/>
        <v>48884</v>
      </c>
      <c r="V120" s="51">
        <v>116</v>
      </c>
      <c r="W120" s="51" t="s">
        <v>125</v>
      </c>
    </row>
    <row r="121" spans="21:23" x14ac:dyDescent="0.3">
      <c r="U121" s="56">
        <f t="shared" si="4"/>
        <v>48914</v>
      </c>
      <c r="V121" s="51">
        <v>117</v>
      </c>
      <c r="W121" s="51" t="s">
        <v>125</v>
      </c>
    </row>
    <row r="122" spans="21:23" x14ac:dyDescent="0.3">
      <c r="U122" s="56">
        <f t="shared" si="4"/>
        <v>48945</v>
      </c>
      <c r="V122" s="51">
        <v>118</v>
      </c>
      <c r="W122" s="51" t="s">
        <v>125</v>
      </c>
    </row>
    <row r="123" spans="21:23" x14ac:dyDescent="0.3">
      <c r="U123" s="56">
        <f t="shared" si="4"/>
        <v>48976</v>
      </c>
      <c r="V123" s="51">
        <v>119</v>
      </c>
      <c r="W123" s="51" t="s">
        <v>125</v>
      </c>
    </row>
    <row r="124" spans="21:23" x14ac:dyDescent="0.3">
      <c r="U124" s="56">
        <f t="shared" si="4"/>
        <v>49004</v>
      </c>
      <c r="V124" s="51">
        <v>120</v>
      </c>
      <c r="W124" s="51" t="s">
        <v>125</v>
      </c>
    </row>
    <row r="125" spans="21:23" x14ac:dyDescent="0.3">
      <c r="U125" s="56">
        <f t="shared" si="4"/>
        <v>49035</v>
      </c>
      <c r="V125" s="51">
        <v>121</v>
      </c>
      <c r="W125" s="51" t="s">
        <v>125</v>
      </c>
    </row>
    <row r="126" spans="21:23" x14ac:dyDescent="0.3">
      <c r="U126" s="56">
        <f t="shared" si="4"/>
        <v>49065</v>
      </c>
      <c r="V126" s="51">
        <v>122</v>
      </c>
      <c r="W126" s="51" t="s">
        <v>125</v>
      </c>
    </row>
    <row r="127" spans="21:23" x14ac:dyDescent="0.3">
      <c r="U127" s="56">
        <f t="shared" si="4"/>
        <v>49096</v>
      </c>
      <c r="V127" s="51">
        <v>123</v>
      </c>
      <c r="W127" s="51" t="s">
        <v>125</v>
      </c>
    </row>
    <row r="128" spans="21:23" x14ac:dyDescent="0.3">
      <c r="U128" s="56">
        <f t="shared" si="4"/>
        <v>49126</v>
      </c>
      <c r="V128" s="51">
        <v>124</v>
      </c>
      <c r="W128" s="51" t="s">
        <v>125</v>
      </c>
    </row>
    <row r="129" spans="21:23" x14ac:dyDescent="0.3">
      <c r="U129" s="56">
        <f t="shared" si="4"/>
        <v>49157</v>
      </c>
      <c r="V129" s="51">
        <v>125</v>
      </c>
      <c r="W129" s="51" t="s">
        <v>125</v>
      </c>
    </row>
    <row r="130" spans="21:23" x14ac:dyDescent="0.3">
      <c r="U130" s="56">
        <f t="shared" si="4"/>
        <v>49188</v>
      </c>
      <c r="V130" s="51">
        <v>126</v>
      </c>
      <c r="W130" s="51" t="s">
        <v>125</v>
      </c>
    </row>
    <row r="131" spans="21:23" x14ac:dyDescent="0.3">
      <c r="U131" s="56">
        <f t="shared" si="4"/>
        <v>49218</v>
      </c>
      <c r="V131" s="51">
        <v>127</v>
      </c>
      <c r="W131" s="51" t="s">
        <v>125</v>
      </c>
    </row>
    <row r="132" spans="21:23" x14ac:dyDescent="0.3">
      <c r="U132" s="56">
        <f t="shared" si="4"/>
        <v>49249</v>
      </c>
      <c r="V132" s="51">
        <v>128</v>
      </c>
      <c r="W132" s="51" t="s">
        <v>125</v>
      </c>
    </row>
    <row r="133" spans="21:23" x14ac:dyDescent="0.3">
      <c r="U133" s="56">
        <f t="shared" si="4"/>
        <v>49279</v>
      </c>
      <c r="V133" s="51">
        <v>129</v>
      </c>
      <c r="W133" s="51"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BD470-7008-4613-AFF0-2B459DACC03B}">
  <dimension ref="A1:L105"/>
  <sheetViews>
    <sheetView workbookViewId="0">
      <selection activeCell="E17" sqref="E17"/>
    </sheetView>
  </sheetViews>
  <sheetFormatPr defaultColWidth="9.140625" defaultRowHeight="14.25" x14ac:dyDescent="0.25"/>
  <cols>
    <col min="1" max="1" width="5.7109375" style="2" customWidth="1"/>
    <col min="2" max="2" width="5.7109375" style="1" customWidth="1"/>
    <col min="3" max="3" width="48.42578125" style="1" customWidth="1"/>
    <col min="4" max="4" width="31.7109375" style="1" customWidth="1"/>
    <col min="5" max="10" width="30.7109375" style="1" customWidth="1"/>
    <col min="11" max="11" width="5.7109375" style="1" customWidth="1"/>
    <col min="12" max="12" width="0" style="1" hidden="1" customWidth="1"/>
    <col min="13" max="16384" width="9.140625" style="1"/>
  </cols>
  <sheetData>
    <row r="1" spans="1:11" ht="14.25" customHeight="1" x14ac:dyDescent="0.25">
      <c r="A1" s="321"/>
      <c r="B1" s="321"/>
      <c r="C1" s="321"/>
      <c r="D1" s="321"/>
      <c r="E1" s="321"/>
      <c r="F1" s="321"/>
      <c r="G1" s="321"/>
      <c r="H1" s="321"/>
      <c r="I1" s="321"/>
      <c r="J1" s="321"/>
      <c r="K1" s="321"/>
    </row>
    <row r="2" spans="1:11" ht="23.25" x14ac:dyDescent="0.25">
      <c r="A2" s="322" t="s">
        <v>586</v>
      </c>
      <c r="B2" s="322"/>
      <c r="C2" s="322"/>
      <c r="D2" s="322"/>
      <c r="E2" s="322"/>
      <c r="F2" s="322"/>
      <c r="G2" s="322"/>
      <c r="H2" s="322"/>
      <c r="I2" s="322"/>
      <c r="J2" s="322"/>
      <c r="K2" s="322"/>
    </row>
    <row r="3" spans="1:11" ht="18" x14ac:dyDescent="0.25">
      <c r="A3" s="323" t="s">
        <v>587</v>
      </c>
      <c r="B3" s="323"/>
      <c r="C3" s="323"/>
      <c r="D3" s="323"/>
      <c r="E3" s="323"/>
      <c r="F3" s="323"/>
      <c r="G3" s="323"/>
      <c r="H3" s="323"/>
      <c r="I3" s="323"/>
      <c r="J3" s="323"/>
      <c r="K3" s="323"/>
    </row>
    <row r="4" spans="1:11" ht="14.25" customHeight="1" x14ac:dyDescent="0.25">
      <c r="A4" s="324" t="s">
        <v>588</v>
      </c>
      <c r="B4" s="324"/>
      <c r="C4" s="324"/>
      <c r="D4" s="324"/>
      <c r="E4" s="324"/>
      <c r="F4" s="324"/>
      <c r="G4" s="324"/>
      <c r="H4" s="324"/>
      <c r="I4" s="324"/>
      <c r="J4" s="324"/>
      <c r="K4" s="324"/>
    </row>
    <row r="5" spans="1:11" x14ac:dyDescent="0.25">
      <c r="A5" s="321"/>
      <c r="B5" s="321"/>
      <c r="C5" s="321"/>
      <c r="D5" s="321"/>
      <c r="E5" s="321"/>
      <c r="F5" s="321"/>
      <c r="G5" s="321"/>
      <c r="H5" s="321"/>
      <c r="I5" s="321"/>
      <c r="J5" s="321"/>
      <c r="K5" s="321"/>
    </row>
    <row r="6" spans="1:11" ht="15" customHeight="1" x14ac:dyDescent="0.25">
      <c r="A6" s="325" t="s">
        <v>589</v>
      </c>
      <c r="B6" s="325"/>
      <c r="C6" s="325"/>
      <c r="D6" s="325"/>
      <c r="E6" s="325"/>
      <c r="F6" s="325"/>
      <c r="G6" s="325"/>
      <c r="H6" s="325"/>
      <c r="I6" s="325"/>
      <c r="J6" s="325"/>
      <c r="K6" s="325"/>
    </row>
    <row r="7" spans="1:11" x14ac:dyDescent="0.25">
      <c r="A7" s="321"/>
      <c r="B7" s="321"/>
      <c r="C7" s="321"/>
      <c r="D7" s="321"/>
      <c r="E7" s="321"/>
      <c r="F7" s="321"/>
      <c r="G7" s="321"/>
      <c r="H7" s="321"/>
      <c r="I7" s="321"/>
      <c r="J7" s="321"/>
      <c r="K7" s="321"/>
    </row>
    <row r="8" spans="1:11" ht="18" x14ac:dyDescent="0.25">
      <c r="A8" s="326" t="s">
        <v>590</v>
      </c>
      <c r="B8" s="326"/>
      <c r="C8" s="326"/>
      <c r="D8" s="326"/>
      <c r="E8" s="326"/>
      <c r="F8" s="326"/>
      <c r="G8" s="326"/>
      <c r="H8" s="326"/>
      <c r="I8" s="326"/>
      <c r="J8" s="326"/>
      <c r="K8" s="326"/>
    </row>
    <row r="9" spans="1:11" ht="18" x14ac:dyDescent="0.25">
      <c r="A9" s="323" t="s">
        <v>591</v>
      </c>
      <c r="B9" s="323"/>
      <c r="C9" s="323"/>
      <c r="D9" s="323"/>
      <c r="E9" s="323"/>
      <c r="F9" s="323"/>
      <c r="G9" s="323"/>
      <c r="H9" s="323"/>
      <c r="I9" s="323"/>
      <c r="J9" s="323"/>
      <c r="K9" s="323"/>
    </row>
    <row r="10" spans="1:11" ht="14.25" customHeight="1" x14ac:dyDescent="0.25">
      <c r="A10" s="321"/>
      <c r="B10" s="321"/>
      <c r="C10" s="321"/>
      <c r="D10" s="321"/>
      <c r="E10" s="321"/>
      <c r="F10" s="321"/>
      <c r="G10" s="321"/>
      <c r="H10" s="321"/>
      <c r="I10" s="321"/>
      <c r="J10" s="321"/>
      <c r="K10" s="321"/>
    </row>
    <row r="11" spans="1:11" ht="15" customHeight="1" x14ac:dyDescent="0.25">
      <c r="B11" s="3" t="s">
        <v>592</v>
      </c>
      <c r="C11" s="4"/>
      <c r="D11" s="5" t="s">
        <v>593</v>
      </c>
      <c r="E11" s="4"/>
      <c r="F11" s="3" t="s">
        <v>594</v>
      </c>
      <c r="G11" s="4"/>
      <c r="H11" s="4"/>
      <c r="I11" s="4"/>
      <c r="J11" s="4"/>
      <c r="K11" s="4"/>
    </row>
    <row r="12" spans="1:11" ht="14.25" customHeight="1" x14ac:dyDescent="0.25">
      <c r="B12" s="4"/>
      <c r="C12" s="4"/>
      <c r="D12" s="6"/>
      <c r="E12" s="4"/>
      <c r="F12" s="4"/>
      <c r="G12" s="1" t="s">
        <v>595</v>
      </c>
      <c r="H12" s="200">
        <f>'Construction Schedule'!E8</f>
        <v>405600000</v>
      </c>
      <c r="I12" s="4" t="s">
        <v>596</v>
      </c>
      <c r="J12" s="7">
        <v>0</v>
      </c>
      <c r="K12" s="4"/>
    </row>
    <row r="13" spans="1:11" ht="15" customHeight="1" x14ac:dyDescent="0.25">
      <c r="B13" s="3" t="s">
        <v>597</v>
      </c>
      <c r="C13" s="4"/>
      <c r="D13" s="6"/>
      <c r="E13" s="4"/>
      <c r="F13" s="4"/>
      <c r="G13" s="4"/>
      <c r="H13" s="8" t="s">
        <v>598</v>
      </c>
      <c r="I13" s="4"/>
      <c r="J13" s="8" t="s">
        <v>599</v>
      </c>
      <c r="K13" s="4"/>
    </row>
    <row r="14" spans="1:11" ht="15" customHeight="1" x14ac:dyDescent="0.25">
      <c r="B14" s="4"/>
      <c r="C14" s="4" t="s">
        <v>600</v>
      </c>
      <c r="D14" s="9">
        <v>76000</v>
      </c>
      <c r="E14" s="4"/>
      <c r="F14" s="10" t="s">
        <v>24</v>
      </c>
      <c r="H14" s="6"/>
      <c r="J14" s="6"/>
      <c r="K14" s="4"/>
    </row>
    <row r="15" spans="1:11" ht="14.25" customHeight="1" x14ac:dyDescent="0.25">
      <c r="B15" s="4"/>
      <c r="C15" s="4"/>
      <c r="D15" s="6"/>
      <c r="E15" s="4"/>
      <c r="G15" s="1" t="s">
        <v>601</v>
      </c>
      <c r="H15" s="200">
        <f>'Debt Service'!B22</f>
        <v>303054786.10388494</v>
      </c>
      <c r="I15" s="1" t="s">
        <v>602</v>
      </c>
      <c r="J15" s="200">
        <f>'Debt Service'!P7</f>
        <v>572222636.10388494</v>
      </c>
      <c r="K15" s="4"/>
    </row>
    <row r="16" spans="1:11" ht="14.25" customHeight="1" x14ac:dyDescent="0.25">
      <c r="B16" s="4"/>
      <c r="C16" s="4" t="s">
        <v>603</v>
      </c>
      <c r="D16" s="5">
        <v>50000</v>
      </c>
      <c r="E16" s="4"/>
      <c r="G16" s="1" t="s">
        <v>604</v>
      </c>
      <c r="H16" s="11">
        <f>'Debt Service'!K8</f>
        <v>0.09</v>
      </c>
      <c r="I16" s="1" t="s">
        <v>605</v>
      </c>
      <c r="J16" s="11">
        <f>'Debt Service'!P8</f>
        <v>7.2999999999999995E-2</v>
      </c>
      <c r="K16" s="4"/>
    </row>
    <row r="17" spans="2:12" ht="14.25" customHeight="1" x14ac:dyDescent="0.25">
      <c r="B17" s="4"/>
      <c r="C17" s="4" t="s">
        <v>606</v>
      </c>
      <c r="D17" s="12">
        <f>D16/$D$14</f>
        <v>0.65789473684210531</v>
      </c>
      <c r="E17" s="4"/>
      <c r="F17" s="4"/>
      <c r="G17" s="4"/>
      <c r="H17" s="6"/>
      <c r="I17" s="1" t="s">
        <v>607</v>
      </c>
      <c r="J17" s="200">
        <f>PROFORMA!N68</f>
        <v>116358164.35919876</v>
      </c>
      <c r="K17" s="4"/>
    </row>
    <row r="18" spans="2:12" ht="14.25" customHeight="1" x14ac:dyDescent="0.25">
      <c r="B18" s="4"/>
      <c r="C18" s="4"/>
      <c r="D18" s="13"/>
      <c r="E18" s="4"/>
      <c r="F18" s="4"/>
      <c r="G18" s="4"/>
      <c r="H18" s="6"/>
      <c r="I18" s="4" t="s">
        <v>608</v>
      </c>
      <c r="J18" s="14">
        <v>2.4700000000000002</v>
      </c>
      <c r="K18" s="4"/>
    </row>
    <row r="19" spans="2:12" ht="14.25" customHeight="1" x14ac:dyDescent="0.25">
      <c r="B19" s="4"/>
      <c r="C19" s="4" t="s">
        <v>609</v>
      </c>
      <c r="D19" s="15">
        <v>26000</v>
      </c>
      <c r="E19" s="4"/>
      <c r="G19" s="4"/>
      <c r="H19" s="6"/>
      <c r="I19" s="4"/>
      <c r="J19" s="6"/>
      <c r="K19" s="4"/>
    </row>
    <row r="20" spans="2:12" ht="15" customHeight="1" x14ac:dyDescent="0.25">
      <c r="B20" s="4"/>
      <c r="C20" s="4" t="s">
        <v>606</v>
      </c>
      <c r="D20" s="12">
        <f>D19/$D$14</f>
        <v>0.34210526315789475</v>
      </c>
      <c r="E20" s="4"/>
      <c r="F20" s="3" t="s">
        <v>610</v>
      </c>
      <c r="G20" s="4"/>
      <c r="H20" s="6"/>
      <c r="I20" s="4"/>
      <c r="J20" s="6"/>
      <c r="K20" s="4"/>
    </row>
    <row r="21" spans="2:12" ht="14.25" customHeight="1" x14ac:dyDescent="0.25">
      <c r="B21" s="4"/>
      <c r="C21" s="4"/>
      <c r="D21" s="6"/>
      <c r="E21" s="4"/>
      <c r="F21" s="4"/>
      <c r="G21" s="4" t="s">
        <v>611</v>
      </c>
      <c r="H21" s="16">
        <f>COUNT('Construction Schedule'!L61:BH61)</f>
        <v>49</v>
      </c>
      <c r="I21" s="1" t="s">
        <v>612</v>
      </c>
      <c r="J21" s="11">
        <f>L21</f>
        <v>0.10688880477421166</v>
      </c>
      <c r="K21" s="4"/>
      <c r="L21" s="201">
        <f>J17/'Debt Service'!B1</f>
        <v>0.10688880477421166</v>
      </c>
    </row>
    <row r="22" spans="2:12" ht="14.25" customHeight="1" x14ac:dyDescent="0.25">
      <c r="B22" s="4"/>
      <c r="C22" s="4" t="s">
        <v>613</v>
      </c>
      <c r="D22" s="17">
        <f>D14-D16-D19</f>
        <v>0</v>
      </c>
      <c r="E22" s="4"/>
      <c r="F22" s="4"/>
      <c r="G22" s="4" t="s">
        <v>614</v>
      </c>
      <c r="H22" s="16">
        <f>COUNT(PROFORMA!H100:L100)*12</f>
        <v>60</v>
      </c>
      <c r="J22" s="6"/>
      <c r="K22" s="4"/>
    </row>
    <row r="23" spans="2:12" ht="14.25" customHeight="1" x14ac:dyDescent="0.25">
      <c r="B23" s="4"/>
      <c r="C23" s="4" t="s">
        <v>606</v>
      </c>
      <c r="D23" s="12">
        <f>D22/$D$14</f>
        <v>0</v>
      </c>
      <c r="E23" s="4"/>
      <c r="F23" s="4"/>
      <c r="G23" s="4" t="s">
        <v>615</v>
      </c>
      <c r="H23" s="18">
        <f>H77</f>
        <v>827635732.57778275</v>
      </c>
      <c r="J23" s="6"/>
      <c r="K23" s="4"/>
    </row>
    <row r="24" spans="2:12" ht="14.25" customHeight="1" x14ac:dyDescent="0.25">
      <c r="B24" s="4"/>
      <c r="C24" s="4"/>
      <c r="D24" s="6"/>
      <c r="E24" s="4"/>
      <c r="F24" s="4"/>
      <c r="G24" s="1" t="s">
        <v>616</v>
      </c>
      <c r="H24" s="11">
        <f>PROFORMA!D81</f>
        <v>9.5042410835658675E-2</v>
      </c>
      <c r="I24" s="4" t="s">
        <v>617</v>
      </c>
      <c r="J24" s="11">
        <f>PROFORMA!H120</f>
        <v>0.24520449536400024</v>
      </c>
      <c r="K24" s="4"/>
    </row>
    <row r="25" spans="2:12" ht="15" customHeight="1" x14ac:dyDescent="0.25">
      <c r="B25" s="3" t="s">
        <v>618</v>
      </c>
      <c r="C25" s="4"/>
      <c r="D25" s="6"/>
      <c r="E25" s="4"/>
      <c r="F25" s="4"/>
      <c r="G25" s="4" t="s">
        <v>619</v>
      </c>
      <c r="H25" s="14">
        <f>PROFORMA!D80</f>
        <v>1.5745436265622785</v>
      </c>
      <c r="I25" s="4" t="s">
        <v>620</v>
      </c>
      <c r="J25" s="11">
        <f>PROFORMA!G120</f>
        <v>8.4450508154486181E-2</v>
      </c>
      <c r="K25" s="4"/>
    </row>
    <row r="26" spans="2:12" ht="14.25" customHeight="1" x14ac:dyDescent="0.25">
      <c r="B26" s="4"/>
      <c r="C26" s="4" t="s">
        <v>621</v>
      </c>
      <c r="D26" s="205">
        <f>D16/D14</f>
        <v>0.65789473684210531</v>
      </c>
      <c r="E26" s="4"/>
      <c r="F26" s="4"/>
      <c r="G26" s="4" t="s">
        <v>622</v>
      </c>
      <c r="H26" s="18">
        <f>H79</f>
        <v>930635807.07648206</v>
      </c>
      <c r="I26" s="4"/>
      <c r="J26" s="6"/>
      <c r="K26" s="4"/>
    </row>
    <row r="27" spans="2:12" ht="14.25" customHeight="1" x14ac:dyDescent="0.25">
      <c r="B27" s="4"/>
      <c r="C27" s="4" t="s">
        <v>623</v>
      </c>
      <c r="D27" s="5">
        <v>73</v>
      </c>
      <c r="E27" s="4"/>
      <c r="F27" s="4"/>
      <c r="G27" s="1" t="s">
        <v>624</v>
      </c>
      <c r="H27" s="11">
        <f>PROFORMA!D105</f>
        <v>0.23027438246237808</v>
      </c>
      <c r="I27" s="1" t="s">
        <v>625</v>
      </c>
      <c r="J27" s="11">
        <f>PROFORMA!H112</f>
        <v>0.51356347934457136</v>
      </c>
      <c r="K27" s="4"/>
    </row>
    <row r="28" spans="2:12" ht="14.25" customHeight="1" x14ac:dyDescent="0.25">
      <c r="B28" s="4"/>
      <c r="C28" s="4" t="s">
        <v>626</v>
      </c>
      <c r="D28" s="204">
        <v>309.60000000000002</v>
      </c>
      <c r="E28" s="4"/>
      <c r="G28" s="4" t="s">
        <v>627</v>
      </c>
      <c r="H28" s="14">
        <f>PROFORMA!D104</f>
        <v>2.1522883937560264</v>
      </c>
      <c r="I28" s="4" t="s">
        <v>628</v>
      </c>
      <c r="J28" s="11">
        <f>PROFORMA!G112</f>
        <v>0.21640744827640424</v>
      </c>
      <c r="K28" s="4"/>
    </row>
    <row r="29" spans="2:12" ht="14.25" customHeight="1" x14ac:dyDescent="0.25">
      <c r="B29" s="4"/>
      <c r="C29" s="4" t="s">
        <v>629</v>
      </c>
      <c r="D29" s="5">
        <v>5</v>
      </c>
      <c r="E29" s="4"/>
      <c r="K29" s="4"/>
    </row>
    <row r="30" spans="2:12" ht="14.25" customHeight="1" x14ac:dyDescent="0.25">
      <c r="B30" s="4"/>
      <c r="C30" s="4"/>
      <c r="D30" s="4"/>
      <c r="E30" s="4"/>
      <c r="F30" s="4"/>
      <c r="G30" s="4"/>
      <c r="H30" s="4"/>
      <c r="I30" s="4"/>
      <c r="J30" s="4"/>
      <c r="K30" s="4"/>
    </row>
    <row r="31" spans="2:12" ht="15" customHeight="1" x14ac:dyDescent="0.25">
      <c r="B31" s="4"/>
      <c r="C31" s="19" t="s">
        <v>630</v>
      </c>
      <c r="D31" s="20" t="s">
        <v>631</v>
      </c>
      <c r="E31" s="21" t="s">
        <v>647</v>
      </c>
      <c r="F31" s="21" t="s">
        <v>632</v>
      </c>
      <c r="G31" s="20" t="s">
        <v>663</v>
      </c>
      <c r="H31" s="20" t="s">
        <v>633</v>
      </c>
      <c r="I31" s="22"/>
      <c r="J31" s="23"/>
      <c r="K31" s="23"/>
    </row>
    <row r="32" spans="2:12" ht="14.25" customHeight="1" x14ac:dyDescent="0.25">
      <c r="B32" s="4"/>
      <c r="C32" s="24" t="s">
        <v>634</v>
      </c>
      <c r="D32" s="25"/>
      <c r="E32" s="5">
        <f>'Executive Summary Scratch'!J5</f>
        <v>72174.375</v>
      </c>
      <c r="F32" s="26">
        <f>AVERAGE('Building Breakdown Scratch'!F21:F66)</f>
        <v>0.82173913043478242</v>
      </c>
      <c r="G32" s="27">
        <f t="shared" ref="G32:G47" si="0">E32*F32</f>
        <v>59308.508152173898</v>
      </c>
      <c r="H32" s="28">
        <f t="shared" ref="H32:H47" si="1">IFERROR(E32/$E$48,0)</f>
        <v>0.61092203471176065</v>
      </c>
      <c r="I32" s="29"/>
      <c r="J32" s="30"/>
      <c r="K32" s="30"/>
    </row>
    <row r="33" spans="2:11" ht="14.25" customHeight="1" x14ac:dyDescent="0.25">
      <c r="B33" s="4"/>
      <c r="C33" s="24" t="s">
        <v>635</v>
      </c>
      <c r="D33" s="31"/>
      <c r="E33" s="5">
        <v>0</v>
      </c>
      <c r="F33" s="26">
        <v>0</v>
      </c>
      <c r="G33" s="27">
        <f t="shared" si="0"/>
        <v>0</v>
      </c>
      <c r="H33" s="28">
        <f t="shared" si="1"/>
        <v>0</v>
      </c>
      <c r="I33" s="29"/>
      <c r="J33" s="30"/>
      <c r="K33" s="30"/>
    </row>
    <row r="34" spans="2:11" ht="14.25" customHeight="1" x14ac:dyDescent="0.25">
      <c r="B34" s="4"/>
      <c r="C34" s="32" t="s">
        <v>636</v>
      </c>
      <c r="D34" s="33">
        <v>0</v>
      </c>
      <c r="E34" s="5">
        <v>0</v>
      </c>
      <c r="F34" s="26">
        <v>0</v>
      </c>
      <c r="G34" s="27">
        <f t="shared" si="0"/>
        <v>0</v>
      </c>
      <c r="H34" s="28">
        <f t="shared" si="1"/>
        <v>0</v>
      </c>
      <c r="I34" s="29"/>
      <c r="J34" s="30"/>
      <c r="K34" s="30"/>
    </row>
    <row r="35" spans="2:11" ht="14.25" customHeight="1" x14ac:dyDescent="0.25">
      <c r="B35" s="4"/>
      <c r="C35" s="32" t="s">
        <v>637</v>
      </c>
      <c r="D35" s="33">
        <v>0</v>
      </c>
      <c r="E35" s="5">
        <v>0</v>
      </c>
      <c r="F35" s="26">
        <v>0</v>
      </c>
      <c r="G35" s="27">
        <f t="shared" si="0"/>
        <v>0</v>
      </c>
      <c r="H35" s="28">
        <f t="shared" si="1"/>
        <v>0</v>
      </c>
      <c r="I35" s="29"/>
      <c r="J35" s="30"/>
      <c r="K35" s="30"/>
    </row>
    <row r="36" spans="2:11" ht="14.25" customHeight="1" x14ac:dyDescent="0.25">
      <c r="B36" s="4"/>
      <c r="C36" s="24" t="s">
        <v>638</v>
      </c>
      <c r="D36" s="34"/>
      <c r="E36" s="5">
        <f>'Executive Summary Scratch'!J8</f>
        <v>2359.5</v>
      </c>
      <c r="F36" s="26">
        <f>AVERAGE('Building Breakdown Scratch'!F11:F12)</f>
        <v>0.8</v>
      </c>
      <c r="G36" s="27">
        <f t="shared" si="0"/>
        <v>1887.6000000000001</v>
      </c>
      <c r="H36" s="28">
        <f t="shared" si="1"/>
        <v>1.9972054360046749E-2</v>
      </c>
      <c r="I36" s="29"/>
      <c r="J36" s="30"/>
      <c r="K36" s="30"/>
    </row>
    <row r="37" spans="2:11" ht="14.25" customHeight="1" x14ac:dyDescent="0.25">
      <c r="B37" s="4"/>
      <c r="C37" s="24" t="s">
        <v>639</v>
      </c>
      <c r="D37" s="25"/>
      <c r="E37" s="5">
        <v>2415</v>
      </c>
      <c r="F37" s="26">
        <v>1</v>
      </c>
      <c r="G37" s="27">
        <f t="shared" si="0"/>
        <v>2415</v>
      </c>
      <c r="H37" s="28">
        <f t="shared" si="1"/>
        <v>2.0441835676843781E-2</v>
      </c>
      <c r="I37" s="29"/>
      <c r="J37" s="30"/>
      <c r="K37" s="30"/>
    </row>
    <row r="38" spans="2:11" ht="14.25" customHeight="1" x14ac:dyDescent="0.25">
      <c r="B38" s="4"/>
      <c r="C38" s="24" t="s">
        <v>9</v>
      </c>
      <c r="D38" s="25"/>
      <c r="E38" s="5">
        <f>'Executive Summary Scratch'!J6</f>
        <v>8825.7000000000007</v>
      </c>
      <c r="F38" s="26">
        <f>AVERAGE('Building Breakdown Scratch'!F13:F20)</f>
        <v>0.76250000000000007</v>
      </c>
      <c r="G38" s="27">
        <f t="shared" si="0"/>
        <v>6729.5962500000014</v>
      </c>
      <c r="H38" s="28">
        <f t="shared" si="1"/>
        <v>7.4705386804604632E-2</v>
      </c>
      <c r="I38" s="29"/>
      <c r="J38" s="30"/>
      <c r="K38" s="30"/>
    </row>
    <row r="39" spans="2:11" ht="14.25" customHeight="1" x14ac:dyDescent="0.25">
      <c r="B39" s="4"/>
      <c r="C39" s="24" t="s">
        <v>640</v>
      </c>
      <c r="D39" s="25"/>
      <c r="E39" s="5">
        <v>0</v>
      </c>
      <c r="F39" s="26">
        <v>0</v>
      </c>
      <c r="G39" s="27">
        <f t="shared" si="0"/>
        <v>0</v>
      </c>
      <c r="H39" s="28">
        <f t="shared" si="1"/>
        <v>0</v>
      </c>
      <c r="I39" s="29"/>
      <c r="J39" s="30"/>
      <c r="K39" s="30"/>
    </row>
    <row r="40" spans="2:11" ht="14.25" customHeight="1" x14ac:dyDescent="0.25">
      <c r="B40" s="4"/>
      <c r="C40" s="24" t="s">
        <v>641</v>
      </c>
      <c r="D40" s="25"/>
      <c r="E40" s="5">
        <v>0</v>
      </c>
      <c r="F40" s="26">
        <v>0</v>
      </c>
      <c r="G40" s="27">
        <f t="shared" si="0"/>
        <v>0</v>
      </c>
      <c r="H40" s="28">
        <f t="shared" si="1"/>
        <v>0</v>
      </c>
      <c r="I40" s="29"/>
      <c r="J40" s="30"/>
      <c r="K40" s="30"/>
    </row>
    <row r="41" spans="2:11" ht="14.25" customHeight="1" x14ac:dyDescent="0.25">
      <c r="B41" s="4"/>
      <c r="C41" s="24" t="s">
        <v>642</v>
      </c>
      <c r="D41" s="31"/>
      <c r="E41" s="5">
        <v>0</v>
      </c>
      <c r="F41" s="26">
        <v>0</v>
      </c>
      <c r="G41" s="27">
        <f t="shared" si="0"/>
        <v>0</v>
      </c>
      <c r="H41" s="28">
        <f t="shared" si="1"/>
        <v>0</v>
      </c>
      <c r="I41" s="29"/>
      <c r="J41" s="30"/>
      <c r="K41" s="30"/>
    </row>
    <row r="42" spans="2:11" ht="14.25" customHeight="1" x14ac:dyDescent="0.25">
      <c r="B42" s="4"/>
      <c r="C42" s="35" t="s">
        <v>14</v>
      </c>
      <c r="D42" s="33">
        <v>100</v>
      </c>
      <c r="E42" s="5">
        <f>'Executive Summary Scratch'!J10</f>
        <v>7020</v>
      </c>
      <c r="F42" s="26">
        <v>1</v>
      </c>
      <c r="G42" s="27">
        <f t="shared" si="0"/>
        <v>7020</v>
      </c>
      <c r="H42" s="28">
        <f t="shared" si="1"/>
        <v>5.942098817865149E-2</v>
      </c>
      <c r="I42" s="29"/>
      <c r="J42" s="30"/>
      <c r="K42" s="30"/>
    </row>
    <row r="43" spans="2:11" ht="14.25" customHeight="1" x14ac:dyDescent="0.25">
      <c r="B43" s="4"/>
      <c r="C43" s="36" t="s">
        <v>11</v>
      </c>
      <c r="D43" s="37"/>
      <c r="E43" s="5">
        <f>SUM(Income!E66:E67)</f>
        <v>18427.5</v>
      </c>
      <c r="F43" s="26">
        <f>AVERAGE('Building Breakdown Scratch'!F73:F75)</f>
        <v>0.94999999999999984</v>
      </c>
      <c r="G43" s="27">
        <f>E43*F43</f>
        <v>17506.124999999996</v>
      </c>
      <c r="H43" s="28">
        <f>IFERROR(E43/$E$48,0)</f>
        <v>0.15598009396896015</v>
      </c>
      <c r="I43" s="29"/>
      <c r="J43" s="30"/>
      <c r="K43" s="30"/>
    </row>
    <row r="44" spans="2:11" ht="14.25" customHeight="1" x14ac:dyDescent="0.25">
      <c r="B44" s="4"/>
      <c r="C44" s="36" t="s">
        <v>15</v>
      </c>
      <c r="D44" s="38"/>
      <c r="E44" s="202">
        <f>SUM(Income!E92:E93)</f>
        <v>2238</v>
      </c>
      <c r="F44" s="26">
        <f>AVERAGE('Building Breakdown Scratch'!F8:F10)</f>
        <v>0.87333333333333341</v>
      </c>
      <c r="G44" s="27">
        <f>E44*F44</f>
        <v>1954.5200000000002</v>
      </c>
      <c r="H44" s="28">
        <f>IFERROR(E44/$E$48,0)</f>
        <v>1.8943614180031629E-2</v>
      </c>
      <c r="I44" s="29"/>
      <c r="J44" s="30"/>
      <c r="K44" s="30"/>
    </row>
    <row r="45" spans="2:11" ht="14.25" customHeight="1" x14ac:dyDescent="0.25">
      <c r="B45" s="4"/>
      <c r="C45" s="36" t="s">
        <v>13</v>
      </c>
      <c r="D45" s="38"/>
      <c r="E45" s="5">
        <f>Income!E82</f>
        <v>4680</v>
      </c>
      <c r="F45" s="26">
        <f>'Building Breakdown Scratch'!F20</f>
        <v>0.95</v>
      </c>
      <c r="G45" s="27">
        <f t="shared" si="0"/>
        <v>4446</v>
      </c>
      <c r="H45" s="28">
        <f t="shared" si="1"/>
        <v>3.9613992119100994E-2</v>
      </c>
      <c r="I45" s="29"/>
      <c r="J45" s="30"/>
      <c r="K45" s="30"/>
    </row>
    <row r="46" spans="2:11" ht="14.25" customHeight="1" x14ac:dyDescent="0.25">
      <c r="B46" s="4"/>
      <c r="C46" s="36" t="s">
        <v>643</v>
      </c>
      <c r="D46" s="38"/>
      <c r="E46" s="5">
        <v>0</v>
      </c>
      <c r="F46" s="26">
        <v>0</v>
      </c>
      <c r="G46" s="27">
        <f t="shared" si="0"/>
        <v>0</v>
      </c>
      <c r="H46" s="28">
        <f t="shared" si="1"/>
        <v>0</v>
      </c>
      <c r="I46" s="29"/>
      <c r="J46" s="30"/>
      <c r="K46" s="30"/>
    </row>
    <row r="47" spans="2:11" ht="14.25" customHeight="1" x14ac:dyDescent="0.25">
      <c r="B47" s="4"/>
      <c r="C47" s="36" t="s">
        <v>643</v>
      </c>
      <c r="D47" s="38"/>
      <c r="E47" s="5">
        <v>0</v>
      </c>
      <c r="F47" s="26">
        <v>0</v>
      </c>
      <c r="G47" s="27">
        <f t="shared" si="0"/>
        <v>0</v>
      </c>
      <c r="H47" s="28">
        <f t="shared" si="1"/>
        <v>0</v>
      </c>
      <c r="I47" s="29"/>
      <c r="J47" s="30"/>
      <c r="K47" s="30"/>
    </row>
    <row r="48" spans="2:11" ht="14.25" customHeight="1" x14ac:dyDescent="0.25">
      <c r="B48" s="4"/>
      <c r="C48" s="39" t="s">
        <v>644</v>
      </c>
      <c r="D48" s="40"/>
      <c r="E48" s="41">
        <f>SUM(E32:E47)</f>
        <v>118140.075</v>
      </c>
      <c r="F48" s="42">
        <f>IFERROR(G48/E48,0)</f>
        <v>0.85718033785041958</v>
      </c>
      <c r="G48" s="43">
        <f>SUM(G32:G47)</f>
        <v>101267.3494021739</v>
      </c>
      <c r="H48" s="28">
        <f>SUM(H32:H47)</f>
        <v>1</v>
      </c>
      <c r="I48" s="29"/>
      <c r="J48" s="30"/>
      <c r="K48" s="30"/>
    </row>
    <row r="49" spans="2:11" ht="14.25" customHeight="1" x14ac:dyDescent="0.25">
      <c r="B49" s="4"/>
      <c r="C49" s="4"/>
      <c r="D49" s="6"/>
      <c r="E49" s="9"/>
      <c r="F49" s="13"/>
      <c r="G49" s="9"/>
      <c r="H49" s="13"/>
      <c r="I49" s="29"/>
      <c r="J49" s="30"/>
      <c r="K49" s="30"/>
    </row>
    <row r="50" spans="2:11" ht="15" customHeight="1" x14ac:dyDescent="0.25">
      <c r="B50" s="3" t="s">
        <v>645</v>
      </c>
      <c r="C50" s="4"/>
      <c r="D50" s="4"/>
      <c r="E50" s="4"/>
      <c r="F50" s="4"/>
      <c r="G50" s="4"/>
      <c r="H50" s="4"/>
      <c r="I50" s="4"/>
      <c r="J50" s="4"/>
      <c r="K50" s="4"/>
    </row>
    <row r="51" spans="2:11" ht="15" customHeight="1" x14ac:dyDescent="0.25">
      <c r="B51" s="4"/>
      <c r="C51" s="19" t="s">
        <v>646</v>
      </c>
      <c r="D51" s="20" t="s">
        <v>647</v>
      </c>
      <c r="E51" s="21" t="s">
        <v>648</v>
      </c>
      <c r="F51" s="21" t="s">
        <v>649</v>
      </c>
      <c r="G51" s="21" t="s">
        <v>650</v>
      </c>
      <c r="H51" s="20" t="s">
        <v>651</v>
      </c>
      <c r="I51" s="21" t="s">
        <v>652</v>
      </c>
      <c r="J51" s="21" t="s">
        <v>653</v>
      </c>
      <c r="K51" s="4"/>
    </row>
    <row r="52" spans="2:11" ht="14.25" customHeight="1" x14ac:dyDescent="0.25">
      <c r="B52" s="4"/>
      <c r="C52" s="24" t="str">
        <f t="shared" ref="C52:C67" si="2">C32</f>
        <v>Office - Market Rate</v>
      </c>
      <c r="D52" s="25">
        <f t="shared" ref="D52:D67" si="3">E32</f>
        <v>72174.375</v>
      </c>
      <c r="E52" s="306">
        <f>'Executive Summary Scratch'!AL33</f>
        <v>1048.8716512151939</v>
      </c>
      <c r="F52" s="200">
        <f>'Executive Summary Scratch'!AK33</f>
        <v>2524.5210131363438</v>
      </c>
      <c r="G52" s="11">
        <f>'Construction Schedule'!$E$58/'Construction Schedule'!$E$12</f>
        <v>1.7022835379485329E-2</v>
      </c>
      <c r="H52" s="308">
        <f t="shared" ref="H52:H67" si="4">D52*(E52+F52)*(1+G52)</f>
        <v>262297697.08914679</v>
      </c>
      <c r="I52" s="200">
        <v>0</v>
      </c>
      <c r="J52" s="200">
        <v>0</v>
      </c>
      <c r="K52" s="44"/>
    </row>
    <row r="53" spans="2:11" ht="14.25" customHeight="1" x14ac:dyDescent="0.25">
      <c r="B53" s="4"/>
      <c r="C53" s="24" t="str">
        <f t="shared" si="2"/>
        <v>Office - Affordable</v>
      </c>
      <c r="D53" s="25">
        <f t="shared" si="3"/>
        <v>0</v>
      </c>
      <c r="E53" s="200">
        <v>0</v>
      </c>
      <c r="F53" s="200">
        <v>0</v>
      </c>
      <c r="G53" s="11">
        <v>0</v>
      </c>
      <c r="H53" s="308">
        <f t="shared" si="4"/>
        <v>0</v>
      </c>
      <c r="I53" s="200">
        <v>0</v>
      </c>
      <c r="J53" s="200">
        <v>0</v>
      </c>
      <c r="K53" s="44"/>
    </row>
    <row r="54" spans="2:11" ht="14.25" customHeight="1" x14ac:dyDescent="0.25">
      <c r="B54" s="4"/>
      <c r="C54" s="24" t="str">
        <f t="shared" si="2"/>
        <v>Multi-Family - Market Rate</v>
      </c>
      <c r="D54" s="25">
        <f t="shared" si="3"/>
        <v>0</v>
      </c>
      <c r="E54" s="200">
        <v>0</v>
      </c>
      <c r="F54" s="200">
        <v>0</v>
      </c>
      <c r="G54" s="11">
        <v>0</v>
      </c>
      <c r="H54" s="309">
        <f t="shared" si="4"/>
        <v>0</v>
      </c>
      <c r="I54" s="310"/>
      <c r="J54" s="310"/>
      <c r="K54" s="44"/>
    </row>
    <row r="55" spans="2:11" ht="14.25" customHeight="1" x14ac:dyDescent="0.25">
      <c r="B55" s="4"/>
      <c r="C55" s="24" t="str">
        <f t="shared" si="2"/>
        <v>Multi-Family - Affordable</v>
      </c>
      <c r="D55" s="25">
        <f t="shared" si="3"/>
        <v>0</v>
      </c>
      <c r="E55" s="200">
        <v>0</v>
      </c>
      <c r="F55" s="200">
        <v>0</v>
      </c>
      <c r="G55" s="11">
        <v>0</v>
      </c>
      <c r="H55" s="309">
        <f t="shared" si="4"/>
        <v>0</v>
      </c>
      <c r="I55" s="311"/>
      <c r="J55" s="311"/>
      <c r="K55" s="44"/>
    </row>
    <row r="56" spans="2:11" ht="14.25" customHeight="1" x14ac:dyDescent="0.25">
      <c r="B56" s="4"/>
      <c r="C56" s="24" t="str">
        <f t="shared" si="2"/>
        <v>Retail</v>
      </c>
      <c r="D56" s="25">
        <f t="shared" si="3"/>
        <v>2359.5</v>
      </c>
      <c r="E56" s="200">
        <f>'Executive Summary Scratch'!AL32</f>
        <v>1049.8969411968314</v>
      </c>
      <c r="F56" s="200">
        <f>'Executive Summary Scratch'!AK32</f>
        <v>2526.9887756125281</v>
      </c>
      <c r="G56" s="11">
        <f>'Construction Schedule'!$E$58/'Construction Schedule'!$E$12</f>
        <v>1.7022835379485329E-2</v>
      </c>
      <c r="H56" s="308">
        <f t="shared" si="4"/>
        <v>8583328.8231225275</v>
      </c>
      <c r="I56" s="200">
        <v>0</v>
      </c>
      <c r="J56" s="200">
        <v>0</v>
      </c>
      <c r="K56" s="44"/>
    </row>
    <row r="57" spans="2:11" ht="14.25" customHeight="1" x14ac:dyDescent="0.25">
      <c r="B57" s="4"/>
      <c r="C57" s="24" t="str">
        <f t="shared" si="2"/>
        <v>Community</v>
      </c>
      <c r="D57" s="25">
        <f t="shared" si="3"/>
        <v>2415</v>
      </c>
      <c r="E57" s="200">
        <v>972</v>
      </c>
      <c r="F57" s="200">
        <v>2106</v>
      </c>
      <c r="G57" s="11">
        <f>'Construction Schedule'!$E$58/'Construction Schedule'!$E$12</f>
        <v>1.7022835379485329E-2</v>
      </c>
      <c r="H57" s="308">
        <f t="shared" si="4"/>
        <v>7559907.0338248042</v>
      </c>
      <c r="I57" s="200">
        <v>0</v>
      </c>
      <c r="J57" s="200">
        <v>0</v>
      </c>
      <c r="K57" s="44"/>
    </row>
    <row r="58" spans="2:11" ht="14.25" customHeight="1" x14ac:dyDescent="0.25">
      <c r="B58" s="4"/>
      <c r="C58" s="24" t="str">
        <f t="shared" si="2"/>
        <v>Hotel</v>
      </c>
      <c r="D58" s="25">
        <f t="shared" si="3"/>
        <v>8825.7000000000007</v>
      </c>
      <c r="E58" s="200">
        <f>'Executive Summary Scratch'!AL34</f>
        <v>1068.352160866307</v>
      </c>
      <c r="F58" s="200">
        <f>'Executive Summary Scratch'!AK34</f>
        <v>2571.4085001838421</v>
      </c>
      <c r="G58" s="11">
        <f>'Construction Schedule'!$E$58/'Construction Schedule'!$E$12</f>
        <v>1.7022835379485329E-2</v>
      </c>
      <c r="H58" s="309">
        <f t="shared" si="4"/>
        <v>32670267.623400025</v>
      </c>
      <c r="I58" s="312"/>
      <c r="J58" s="312"/>
      <c r="K58" s="44"/>
    </row>
    <row r="59" spans="2:11" ht="14.25" customHeight="1" x14ac:dyDescent="0.25">
      <c r="B59" s="4"/>
      <c r="C59" s="24" t="str">
        <f t="shared" si="2"/>
        <v>Lab</v>
      </c>
      <c r="D59" s="25">
        <f t="shared" si="3"/>
        <v>0</v>
      </c>
      <c r="E59" s="200">
        <v>0</v>
      </c>
      <c r="F59" s="200">
        <v>0</v>
      </c>
      <c r="G59" s="11">
        <v>0</v>
      </c>
      <c r="H59" s="308">
        <f t="shared" si="4"/>
        <v>0</v>
      </c>
      <c r="I59" s="200">
        <v>0</v>
      </c>
      <c r="J59" s="200">
        <v>0</v>
      </c>
      <c r="K59" s="44"/>
    </row>
    <row r="60" spans="2:11" ht="14.25" customHeight="1" x14ac:dyDescent="0.25">
      <c r="B60" s="4"/>
      <c r="C60" s="24" t="str">
        <f t="shared" si="2"/>
        <v>Medical</v>
      </c>
      <c r="D60" s="25">
        <f t="shared" si="3"/>
        <v>0</v>
      </c>
      <c r="E60" s="200">
        <v>0</v>
      </c>
      <c r="F60" s="200">
        <v>0</v>
      </c>
      <c r="G60" s="11">
        <v>0</v>
      </c>
      <c r="H60" s="308">
        <f t="shared" si="4"/>
        <v>0</v>
      </c>
      <c r="I60" s="200">
        <v>0</v>
      </c>
      <c r="J60" s="200">
        <v>0</v>
      </c>
      <c r="K60" s="44"/>
    </row>
    <row r="61" spans="2:11" ht="14.25" customHeight="1" x14ac:dyDescent="0.25">
      <c r="B61" s="4"/>
      <c r="C61" s="24" t="str">
        <f t="shared" si="2"/>
        <v>Light Industrial</v>
      </c>
      <c r="D61" s="25">
        <f t="shared" si="3"/>
        <v>0</v>
      </c>
      <c r="E61" s="200">
        <v>0</v>
      </c>
      <c r="F61" s="200">
        <v>0</v>
      </c>
      <c r="G61" s="11">
        <v>0</v>
      </c>
      <c r="H61" s="308">
        <f t="shared" si="4"/>
        <v>0</v>
      </c>
      <c r="I61" s="200">
        <v>0</v>
      </c>
      <c r="J61" s="200">
        <v>0</v>
      </c>
      <c r="K61" s="44"/>
    </row>
    <row r="62" spans="2:11" ht="14.25" customHeight="1" x14ac:dyDescent="0.25">
      <c r="B62" s="4"/>
      <c r="C62" s="24" t="str">
        <f t="shared" si="2"/>
        <v>Parking</v>
      </c>
      <c r="D62" s="25">
        <f t="shared" si="3"/>
        <v>7020</v>
      </c>
      <c r="E62" s="200">
        <f>'Executive Summary Scratch'!AL31</f>
        <v>994.5312821884047</v>
      </c>
      <c r="F62" s="200">
        <f>'Executive Summary Scratch'!AK31</f>
        <v>2393.7296018985862</v>
      </c>
      <c r="G62" s="11">
        <f>'Construction Schedule'!$E$58/'Construction Schedule'!$E$12</f>
        <v>1.7022835379485329E-2</v>
      </c>
      <c r="H62" s="309">
        <f t="shared" si="4"/>
        <v>24190489.61320366</v>
      </c>
      <c r="I62" s="312"/>
      <c r="J62" s="312"/>
      <c r="K62" s="44"/>
    </row>
    <row r="63" spans="2:11" ht="14.25" customHeight="1" x14ac:dyDescent="0.25">
      <c r="B63" s="4"/>
      <c r="C63" s="24" t="s">
        <v>11</v>
      </c>
      <c r="D63" s="25">
        <f>E43</f>
        <v>18427.5</v>
      </c>
      <c r="E63" s="200">
        <f>'Executive Summary Scratch'!AL36</f>
        <v>963.77258273927873</v>
      </c>
      <c r="F63" s="200">
        <f>'Executive Summary Scratch'!AK36</f>
        <v>2319.6967276130626</v>
      </c>
      <c r="G63" s="11">
        <f>'Construction Schedule'!$E$58/'Construction Schedule'!$E$12</f>
        <v>1.7022835379485329E-2</v>
      </c>
      <c r="H63" s="308">
        <f t="shared" si="4"/>
        <v>61536116.619154669</v>
      </c>
      <c r="I63" s="200">
        <v>0</v>
      </c>
      <c r="J63" s="200">
        <v>0</v>
      </c>
      <c r="K63" s="44"/>
    </row>
    <row r="64" spans="2:11" ht="14.25" customHeight="1" x14ac:dyDescent="0.25">
      <c r="B64" s="4"/>
      <c r="C64" s="24" t="s">
        <v>15</v>
      </c>
      <c r="D64" s="25">
        <f>E44</f>
        <v>2238</v>
      </c>
      <c r="E64" s="200">
        <f>'Executive Summary Scratch'!AL35</f>
        <v>1053.9981011233815</v>
      </c>
      <c r="F64" s="200">
        <f>'Executive Summary Scratch'!AK35</f>
        <v>2536.8598255172647</v>
      </c>
      <c r="G64" s="11">
        <f>'Construction Schedule'!$E$58/'Construction Schedule'!$E$12</f>
        <v>1.7022835379485329E-2</v>
      </c>
      <c r="H64" s="308">
        <f t="shared" si="4"/>
        <v>8173141.3333732169</v>
      </c>
      <c r="I64" s="200">
        <v>0</v>
      </c>
      <c r="J64" s="200">
        <v>0</v>
      </c>
      <c r="K64" s="44"/>
    </row>
    <row r="65" spans="2:11" ht="14.25" customHeight="1" x14ac:dyDescent="0.25">
      <c r="B65" s="4"/>
      <c r="C65" s="24" t="s">
        <v>13</v>
      </c>
      <c r="D65" s="25">
        <f t="shared" si="3"/>
        <v>4680</v>
      </c>
      <c r="E65" s="200">
        <f>'Executive Summary Scratch'!AL32</f>
        <v>1049.8969411968314</v>
      </c>
      <c r="F65" s="200">
        <f>'Executive Summary Scratch'!AK32</f>
        <v>2526.9887756125281</v>
      </c>
      <c r="G65" s="11">
        <f>'Construction Schedule'!$E$58/'Construction Schedule'!$E$12</f>
        <v>1.7022835379485329E-2</v>
      </c>
      <c r="H65" s="308">
        <f t="shared" si="4"/>
        <v>17024784.442557078</v>
      </c>
      <c r="I65" s="200">
        <v>0</v>
      </c>
      <c r="J65" s="200">
        <v>0</v>
      </c>
      <c r="K65" s="44"/>
    </row>
    <row r="66" spans="2:11" ht="14.25" customHeight="1" x14ac:dyDescent="0.25">
      <c r="B66" s="4"/>
      <c r="C66" s="24" t="str">
        <f t="shared" si="2"/>
        <v>&lt;Other Use&gt;</v>
      </c>
      <c r="D66" s="25">
        <f t="shared" si="3"/>
        <v>0</v>
      </c>
      <c r="E66" s="200">
        <v>0</v>
      </c>
      <c r="F66" s="200">
        <v>0</v>
      </c>
      <c r="G66" s="11">
        <v>0</v>
      </c>
      <c r="H66" s="308">
        <f t="shared" si="4"/>
        <v>0</v>
      </c>
      <c r="I66" s="200">
        <v>0</v>
      </c>
      <c r="J66" s="200">
        <v>0</v>
      </c>
      <c r="K66" s="44"/>
    </row>
    <row r="67" spans="2:11" ht="14.25" customHeight="1" x14ac:dyDescent="0.25">
      <c r="B67" s="4"/>
      <c r="C67" s="24" t="str">
        <f t="shared" si="2"/>
        <v>&lt;Other Use&gt;</v>
      </c>
      <c r="D67" s="25">
        <f t="shared" si="3"/>
        <v>0</v>
      </c>
      <c r="E67" s="200">
        <v>0</v>
      </c>
      <c r="F67" s="200">
        <v>0</v>
      </c>
      <c r="G67" s="11">
        <v>0</v>
      </c>
      <c r="H67" s="308">
        <f t="shared" si="4"/>
        <v>0</v>
      </c>
      <c r="I67" s="200">
        <v>0</v>
      </c>
      <c r="J67" s="200">
        <v>0</v>
      </c>
      <c r="K67" s="44"/>
    </row>
    <row r="68" spans="2:11" ht="14.25" customHeight="1" x14ac:dyDescent="0.25">
      <c r="B68" s="4"/>
      <c r="C68" s="319" t="s">
        <v>594</v>
      </c>
      <c r="D68" s="327"/>
      <c r="E68" s="327"/>
      <c r="F68" s="327"/>
      <c r="G68" s="328"/>
      <c r="H68" s="313">
        <f>H12</f>
        <v>405600000</v>
      </c>
      <c r="I68" s="4"/>
      <c r="J68" s="4"/>
      <c r="K68" s="4"/>
    </row>
    <row r="69" spans="2:11" ht="14.25" customHeight="1" x14ac:dyDescent="0.25">
      <c r="B69" s="4"/>
      <c r="C69" s="319" t="s">
        <v>654</v>
      </c>
      <c r="D69" s="320"/>
      <c r="E69" s="320"/>
      <c r="F69" s="320"/>
      <c r="G69" s="320"/>
      <c r="H69" s="200">
        <v>0</v>
      </c>
      <c r="I69" s="4"/>
      <c r="J69" s="4"/>
      <c r="K69" s="4"/>
    </row>
    <row r="70" spans="2:11" ht="14.25" customHeight="1" x14ac:dyDescent="0.25">
      <c r="B70" s="4"/>
      <c r="C70" s="32" t="s">
        <v>184</v>
      </c>
      <c r="D70" s="5">
        <v>0</v>
      </c>
      <c r="E70" s="200">
        <v>0</v>
      </c>
      <c r="F70" s="200">
        <v>0</v>
      </c>
      <c r="G70" s="11">
        <v>0</v>
      </c>
      <c r="H70" s="314">
        <f>D70*(E70+F70)*(1+G70)</f>
        <v>0</v>
      </c>
      <c r="I70" s="4"/>
      <c r="J70" s="4"/>
      <c r="K70" s="4"/>
    </row>
    <row r="71" spans="2:11" ht="14.25" customHeight="1" x14ac:dyDescent="0.25">
      <c r="B71" s="4"/>
      <c r="C71" s="35" t="s">
        <v>655</v>
      </c>
      <c r="D71" s="45">
        <v>0</v>
      </c>
      <c r="E71" s="307">
        <v>0</v>
      </c>
      <c r="F71" s="307">
        <v>0</v>
      </c>
      <c r="G71" s="46">
        <v>0</v>
      </c>
      <c r="H71" s="315">
        <f>D71*(E71+F71)*(1+G71)</f>
        <v>0</v>
      </c>
      <c r="I71" s="4"/>
      <c r="J71" s="4"/>
      <c r="K71" s="4"/>
    </row>
    <row r="72" spans="2:11" ht="14.25" customHeight="1" x14ac:dyDescent="0.25">
      <c r="B72" s="4"/>
      <c r="C72" s="330" t="s">
        <v>656</v>
      </c>
      <c r="D72" s="331"/>
      <c r="E72" s="331"/>
      <c r="F72" s="331"/>
      <c r="G72" s="332"/>
      <c r="H72" s="200">
        <v>0</v>
      </c>
      <c r="I72" s="4"/>
      <c r="J72" s="4"/>
      <c r="K72" s="4"/>
    </row>
    <row r="73" spans="2:11" ht="14.25" customHeight="1" x14ac:dyDescent="0.25">
      <c r="B73" s="4"/>
      <c r="C73" s="330" t="s">
        <v>656</v>
      </c>
      <c r="D73" s="331"/>
      <c r="E73" s="331"/>
      <c r="F73" s="331"/>
      <c r="G73" s="332"/>
      <c r="H73" s="200">
        <v>0</v>
      </c>
      <c r="I73" s="4"/>
      <c r="J73" s="4"/>
      <c r="K73" s="4"/>
    </row>
    <row r="74" spans="2:11" ht="14.25" customHeight="1" x14ac:dyDescent="0.25">
      <c r="B74" s="4"/>
      <c r="C74" s="330" t="s">
        <v>656</v>
      </c>
      <c r="D74" s="331"/>
      <c r="E74" s="331"/>
      <c r="F74" s="331"/>
      <c r="G74" s="332"/>
      <c r="H74" s="200">
        <v>0</v>
      </c>
      <c r="I74" s="4"/>
      <c r="J74" s="4"/>
      <c r="K74" s="4"/>
    </row>
    <row r="75" spans="2:11" ht="14.25" customHeight="1" x14ac:dyDescent="0.25">
      <c r="B75" s="4"/>
      <c r="C75" s="333" t="s">
        <v>657</v>
      </c>
      <c r="D75" s="334"/>
      <c r="E75" s="334"/>
      <c r="F75" s="334"/>
      <c r="G75" s="335"/>
      <c r="H75" s="316">
        <f>SUMPRODUCT(D52:D67,I52:I67)</f>
        <v>0</v>
      </c>
      <c r="I75" s="4"/>
      <c r="J75" s="4"/>
      <c r="K75" s="4"/>
    </row>
    <row r="76" spans="2:11" ht="14.25" customHeight="1" x14ac:dyDescent="0.25">
      <c r="B76" s="4"/>
      <c r="C76" s="319" t="s">
        <v>658</v>
      </c>
      <c r="D76" s="327"/>
      <c r="E76" s="327"/>
      <c r="F76" s="327"/>
      <c r="G76" s="328"/>
      <c r="H76" s="317">
        <f>SUMPRODUCT(D52:D67,J52:J67)</f>
        <v>0</v>
      </c>
      <c r="I76" s="4"/>
      <c r="J76" s="4"/>
      <c r="K76" s="4"/>
    </row>
    <row r="77" spans="2:11" ht="14.25" customHeight="1" x14ac:dyDescent="0.25">
      <c r="B77" s="4"/>
      <c r="C77" s="319" t="s">
        <v>659</v>
      </c>
      <c r="D77" s="327"/>
      <c r="E77" s="327"/>
      <c r="F77" s="327"/>
      <c r="G77" s="328"/>
      <c r="H77" s="317">
        <f>SUM(H52:H67)+SUM(H68:H76)</f>
        <v>827635732.57778275</v>
      </c>
      <c r="I77" s="4"/>
      <c r="J77" s="4"/>
      <c r="K77" s="4"/>
    </row>
    <row r="78" spans="2:11" ht="14.25" customHeight="1" x14ac:dyDescent="0.25">
      <c r="B78" s="4"/>
      <c r="C78" s="329" t="s">
        <v>660</v>
      </c>
      <c r="D78" s="329"/>
      <c r="E78" s="329"/>
      <c r="F78" s="329"/>
      <c r="G78" s="319"/>
      <c r="H78" s="200">
        <f>'Debt Service'!$F$14+'Debt Service'!$K$14</f>
        <v>103000074.49869931</v>
      </c>
      <c r="I78" s="4"/>
      <c r="J78" s="4"/>
      <c r="K78" s="4"/>
    </row>
    <row r="79" spans="2:11" ht="14.25" customHeight="1" x14ac:dyDescent="0.25">
      <c r="B79" s="4"/>
      <c r="C79" s="329" t="s">
        <v>661</v>
      </c>
      <c r="D79" s="329"/>
      <c r="E79" s="329"/>
      <c r="F79" s="329"/>
      <c r="G79" s="329"/>
      <c r="H79" s="316">
        <f>H77+H78</f>
        <v>930635807.07648206</v>
      </c>
      <c r="I79" s="4"/>
      <c r="J79" s="4"/>
      <c r="K79" s="4"/>
    </row>
    <row r="80" spans="2:11" ht="14.25" customHeight="1" x14ac:dyDescent="0.25">
      <c r="B80" s="4"/>
      <c r="C80" s="4"/>
      <c r="D80" s="4"/>
      <c r="F80" s="4"/>
      <c r="G80" s="4"/>
      <c r="H80" s="318"/>
      <c r="I80" s="4"/>
      <c r="J80" s="4"/>
      <c r="K80" s="4"/>
    </row>
    <row r="81" spans="2:11" ht="15" customHeight="1" x14ac:dyDescent="0.25">
      <c r="B81" s="3" t="s">
        <v>662</v>
      </c>
      <c r="C81" s="4"/>
      <c r="D81" s="4"/>
      <c r="E81" s="4"/>
      <c r="F81" s="4"/>
      <c r="G81" s="4"/>
      <c r="H81" s="4"/>
      <c r="I81" s="4"/>
      <c r="J81" s="47"/>
      <c r="K81" s="4"/>
    </row>
    <row r="82" spans="2:11" ht="15" customHeight="1" x14ac:dyDescent="0.25">
      <c r="B82" s="4"/>
      <c r="C82" s="19" t="s">
        <v>630</v>
      </c>
      <c r="D82" s="20" t="s">
        <v>663</v>
      </c>
      <c r="E82" s="21" t="s">
        <v>664</v>
      </c>
      <c r="F82" s="21" t="s">
        <v>665</v>
      </c>
      <c r="G82" s="21" t="s">
        <v>666</v>
      </c>
      <c r="H82" s="21" t="s">
        <v>667</v>
      </c>
      <c r="I82" s="21" t="s">
        <v>668</v>
      </c>
      <c r="J82" s="48" t="s">
        <v>438</v>
      </c>
      <c r="K82" s="4"/>
    </row>
    <row r="83" spans="2:11" ht="14.25" customHeight="1" x14ac:dyDescent="0.25">
      <c r="B83" s="4"/>
      <c r="C83" s="24" t="str">
        <f t="shared" ref="C83:C98" si="5">C32</f>
        <v>Office - Market Rate</v>
      </c>
      <c r="D83" s="25">
        <f t="shared" ref="D83:D98" si="6">G32</f>
        <v>59308.508152173898</v>
      </c>
      <c r="E83" s="11">
        <f>100%-PROFORMA!E23</f>
        <v>0.95</v>
      </c>
      <c r="F83" s="200">
        <f>AVERAGE(Income!F21:F61)</f>
        <v>88.546390705400427</v>
      </c>
      <c r="G83" s="11">
        <f>Income!H5</f>
        <v>0.05</v>
      </c>
      <c r="H83" s="200">
        <f>F83*'Operating Expenses'!I27</f>
        <v>27.449381118674136</v>
      </c>
      <c r="I83" s="11">
        <f>PROFORMA!E58</f>
        <v>2.5000000000000001E-2</v>
      </c>
      <c r="J83" s="11">
        <f>'Executive Summary Scratch'!O52</f>
        <v>6.25E-2</v>
      </c>
      <c r="K83" s="4"/>
    </row>
    <row r="84" spans="2:11" ht="14.25" customHeight="1" x14ac:dyDescent="0.25">
      <c r="B84" s="4"/>
      <c r="C84" s="24" t="str">
        <f t="shared" si="5"/>
        <v>Office - Affordable</v>
      </c>
      <c r="D84" s="25">
        <f t="shared" si="6"/>
        <v>0</v>
      </c>
      <c r="E84" s="11">
        <v>0</v>
      </c>
      <c r="F84" s="200">
        <v>0</v>
      </c>
      <c r="G84" s="11">
        <v>0</v>
      </c>
      <c r="H84" s="200">
        <v>0</v>
      </c>
      <c r="I84" s="11">
        <v>0</v>
      </c>
      <c r="J84" s="11">
        <v>0</v>
      </c>
      <c r="K84" s="4"/>
    </row>
    <row r="85" spans="2:11" ht="14.25" customHeight="1" x14ac:dyDescent="0.25">
      <c r="B85" s="4"/>
      <c r="C85" s="24" t="str">
        <f t="shared" si="5"/>
        <v>Multi-Family - Market Rate</v>
      </c>
      <c r="D85" s="25">
        <f t="shared" si="6"/>
        <v>0</v>
      </c>
      <c r="E85" s="11">
        <v>0</v>
      </c>
      <c r="F85" s="200">
        <v>0</v>
      </c>
      <c r="G85" s="11">
        <v>0</v>
      </c>
      <c r="H85" s="200">
        <v>0</v>
      </c>
      <c r="I85" s="11">
        <v>0</v>
      </c>
      <c r="J85" s="11">
        <v>0</v>
      </c>
      <c r="K85" s="4"/>
    </row>
    <row r="86" spans="2:11" ht="14.25" customHeight="1" x14ac:dyDescent="0.25">
      <c r="B86" s="4"/>
      <c r="C86" s="24" t="str">
        <f t="shared" si="5"/>
        <v>Multi-Family - Affordable</v>
      </c>
      <c r="D86" s="25">
        <f t="shared" si="6"/>
        <v>0</v>
      </c>
      <c r="E86" s="11">
        <v>0</v>
      </c>
      <c r="F86" s="200">
        <v>0</v>
      </c>
      <c r="G86" s="11">
        <v>0</v>
      </c>
      <c r="H86" s="200">
        <v>0</v>
      </c>
      <c r="I86" s="11">
        <v>0</v>
      </c>
      <c r="J86" s="11">
        <v>0</v>
      </c>
      <c r="K86" s="4"/>
    </row>
    <row r="87" spans="2:11" ht="14.25" customHeight="1" x14ac:dyDescent="0.25">
      <c r="B87" s="4"/>
      <c r="C87" s="24" t="str">
        <f t="shared" si="5"/>
        <v>Retail</v>
      </c>
      <c r="D87" s="25">
        <f t="shared" si="6"/>
        <v>1887.6000000000001</v>
      </c>
      <c r="E87" s="11">
        <f>100%-PROFORMA!E28</f>
        <v>0.95</v>
      </c>
      <c r="F87" s="200">
        <f>AVERAGE(Income!F73:F77)</f>
        <v>32.799999999999997</v>
      </c>
      <c r="G87" s="11">
        <f>Income!H5</f>
        <v>0.05</v>
      </c>
      <c r="H87" s="200">
        <f>F87*'Operating Expenses'!I47</f>
        <v>10.824000000000002</v>
      </c>
      <c r="I87" s="11">
        <f>PROFORMA!E60</f>
        <v>2.5000000000000001E-2</v>
      </c>
      <c r="J87" s="11">
        <f>'Executive Summary Scratch'!O56</f>
        <v>0.1</v>
      </c>
      <c r="K87" s="4"/>
    </row>
    <row r="88" spans="2:11" ht="14.25" customHeight="1" x14ac:dyDescent="0.25">
      <c r="B88" s="4"/>
      <c r="C88" s="24" t="str">
        <f t="shared" si="5"/>
        <v>Community</v>
      </c>
      <c r="D88" s="25">
        <f t="shared" si="6"/>
        <v>2415</v>
      </c>
      <c r="E88" s="11">
        <v>1</v>
      </c>
      <c r="F88" s="200">
        <v>0</v>
      </c>
      <c r="G88" s="11">
        <v>0</v>
      </c>
      <c r="H88" s="200">
        <v>10</v>
      </c>
      <c r="I88" s="11">
        <f>PROFORMA!E61</f>
        <v>2.5000000000000001E-2</v>
      </c>
      <c r="J88" s="11">
        <v>0</v>
      </c>
      <c r="K88" s="4"/>
    </row>
    <row r="89" spans="2:11" ht="14.25" customHeight="1" x14ac:dyDescent="0.25">
      <c r="B89" s="4"/>
      <c r="C89" s="24" t="str">
        <f t="shared" si="5"/>
        <v>Hotel</v>
      </c>
      <c r="D89" s="25">
        <f t="shared" si="6"/>
        <v>6729.5962500000014</v>
      </c>
      <c r="E89" s="11">
        <f>100%-PROFORMA!E12</f>
        <v>0.7</v>
      </c>
      <c r="F89" s="200">
        <f>AVERAGE(Income!B10:B12)</f>
        <v>356.33333333333331</v>
      </c>
      <c r="G89" s="11">
        <f>Income!H5</f>
        <v>0.05</v>
      </c>
      <c r="H89" s="200">
        <f>F89*'Operating Expenses'!I17</f>
        <v>92.646666666666661</v>
      </c>
      <c r="I89" s="11">
        <f>PROFORMA!E56</f>
        <v>2.5000000000000001E-2</v>
      </c>
      <c r="J89" s="11">
        <f>'Executive Summary Scratch'!O53</f>
        <v>6.7500000000000004E-2</v>
      </c>
      <c r="K89" s="4"/>
    </row>
    <row r="90" spans="2:11" ht="14.25" customHeight="1" x14ac:dyDescent="0.25">
      <c r="B90" s="4"/>
      <c r="C90" s="24" t="str">
        <f t="shared" si="5"/>
        <v>Lab</v>
      </c>
      <c r="D90" s="25">
        <f t="shared" si="6"/>
        <v>0</v>
      </c>
      <c r="E90" s="11">
        <v>0</v>
      </c>
      <c r="F90" s="200">
        <v>0</v>
      </c>
      <c r="G90" s="11">
        <v>0</v>
      </c>
      <c r="H90" s="200">
        <v>0</v>
      </c>
      <c r="I90" s="11">
        <v>0</v>
      </c>
      <c r="J90" s="11">
        <v>0</v>
      </c>
      <c r="K90" s="4"/>
    </row>
    <row r="91" spans="2:11" ht="14.25" customHeight="1" x14ac:dyDescent="0.25">
      <c r="B91" s="4"/>
      <c r="C91" s="24" t="str">
        <f t="shared" si="5"/>
        <v>Medical</v>
      </c>
      <c r="D91" s="25">
        <f t="shared" si="6"/>
        <v>0</v>
      </c>
      <c r="E91" s="11">
        <v>0</v>
      </c>
      <c r="F91" s="200">
        <v>0</v>
      </c>
      <c r="G91" s="11">
        <v>0</v>
      </c>
      <c r="H91" s="200">
        <v>0</v>
      </c>
      <c r="I91" s="11">
        <v>0</v>
      </c>
      <c r="J91" s="11">
        <v>0</v>
      </c>
      <c r="K91" s="4"/>
    </row>
    <row r="92" spans="2:11" ht="14.25" customHeight="1" x14ac:dyDescent="0.25">
      <c r="B92" s="4"/>
      <c r="C92" s="24" t="str">
        <f t="shared" si="5"/>
        <v>Light Industrial</v>
      </c>
      <c r="D92" s="25">
        <f t="shared" si="6"/>
        <v>0</v>
      </c>
      <c r="E92" s="11">
        <v>0</v>
      </c>
      <c r="F92" s="200">
        <v>0</v>
      </c>
      <c r="G92" s="11">
        <v>0</v>
      </c>
      <c r="H92" s="200">
        <v>0</v>
      </c>
      <c r="I92" s="11">
        <v>0</v>
      </c>
      <c r="J92" s="11">
        <v>0</v>
      </c>
      <c r="K92" s="4"/>
    </row>
    <row r="93" spans="2:11" ht="14.25" customHeight="1" x14ac:dyDescent="0.25">
      <c r="B93" s="4"/>
      <c r="C93" s="24" t="str">
        <f t="shared" si="5"/>
        <v>Parking</v>
      </c>
      <c r="D93" s="25">
        <f>D62</f>
        <v>7020</v>
      </c>
      <c r="E93" s="11">
        <f>100%-PROFORMA!E38</f>
        <v>0.95</v>
      </c>
      <c r="F93" s="200">
        <f>'Executive Summary Scratch'!E32</f>
        <v>444.6</v>
      </c>
      <c r="G93" s="11">
        <f>Income!H5</f>
        <v>0.05</v>
      </c>
      <c r="H93" s="200">
        <f>F93*'Operating Expenses'!I64</f>
        <v>142.27200000000005</v>
      </c>
      <c r="I93" s="11">
        <f>PROFORMA!E62</f>
        <v>2.5000000000000001E-2</v>
      </c>
      <c r="J93" s="11">
        <f>'Executive Summary Scratch'!O55</f>
        <v>0.09</v>
      </c>
      <c r="K93" s="4"/>
    </row>
    <row r="94" spans="2:11" ht="14.25" customHeight="1" x14ac:dyDescent="0.25">
      <c r="B94" s="4"/>
      <c r="C94" s="24" t="s">
        <v>11</v>
      </c>
      <c r="D94" s="25">
        <f t="shared" si="6"/>
        <v>17506.124999999996</v>
      </c>
      <c r="E94" s="11">
        <f>100%-PROFORMA!E23</f>
        <v>0.95</v>
      </c>
      <c r="F94" s="200">
        <f>AVERAGE(Income!F66:F67)</f>
        <v>41</v>
      </c>
      <c r="G94" s="11">
        <f>Income!H5</f>
        <v>0.05</v>
      </c>
      <c r="H94" s="200">
        <f>F94*'Operating Expenses'!I37</f>
        <v>12.710000000000003</v>
      </c>
      <c r="I94" s="11">
        <f>PROFORMA!E58</f>
        <v>2.5000000000000001E-2</v>
      </c>
      <c r="J94" s="11">
        <f>'Executive Summary Scratch'!O54</f>
        <v>0.08</v>
      </c>
      <c r="K94" s="4"/>
    </row>
    <row r="95" spans="2:11" ht="14.25" customHeight="1" x14ac:dyDescent="0.25">
      <c r="B95" s="4"/>
      <c r="C95" s="24" t="s">
        <v>15</v>
      </c>
      <c r="D95" s="25">
        <f t="shared" si="6"/>
        <v>1954.5200000000002</v>
      </c>
      <c r="E95" s="11">
        <f>100%-PROFORMA!E48</f>
        <v>0.95</v>
      </c>
      <c r="F95" s="200">
        <f>AVERAGE(Income!F92:F93)</f>
        <v>500</v>
      </c>
      <c r="G95" s="11">
        <f>Income!H5</f>
        <v>0.05</v>
      </c>
      <c r="H95" s="200">
        <f>F95*'Operating Expenses'!I72</f>
        <v>165</v>
      </c>
      <c r="I95" s="11">
        <f>PROFORMA!E63</f>
        <v>2.5000000000000001E-2</v>
      </c>
      <c r="J95" s="11">
        <f>'Executive Summary Scratch'!O58</f>
        <v>7.0000000000000007E-2</v>
      </c>
      <c r="K95" s="4"/>
    </row>
    <row r="96" spans="2:11" ht="14.25" customHeight="1" x14ac:dyDescent="0.25">
      <c r="B96" s="4"/>
      <c r="C96" s="24" t="s">
        <v>13</v>
      </c>
      <c r="D96" s="25">
        <f t="shared" si="6"/>
        <v>4446</v>
      </c>
      <c r="E96" s="11">
        <f>100%-PROFORMA!E33</f>
        <v>0.95</v>
      </c>
      <c r="F96" s="200">
        <f>Income!F82</f>
        <v>10</v>
      </c>
      <c r="G96" s="11">
        <f>Income!H5</f>
        <v>0.05</v>
      </c>
      <c r="H96" s="200">
        <f>F96*'Operating Expenses'!I54</f>
        <v>3.3000000000000007</v>
      </c>
      <c r="I96" s="11">
        <f>PROFORMA!E61</f>
        <v>2.5000000000000001E-2</v>
      </c>
      <c r="J96" s="11">
        <f>'Executive Summary Scratch'!O57</f>
        <v>0.1</v>
      </c>
      <c r="K96" s="4"/>
    </row>
    <row r="97" spans="2:11" ht="14.25" customHeight="1" x14ac:dyDescent="0.25">
      <c r="B97" s="4"/>
      <c r="C97" s="24" t="str">
        <f t="shared" si="5"/>
        <v>&lt;Other Use&gt;</v>
      </c>
      <c r="D97" s="25">
        <f t="shared" si="6"/>
        <v>0</v>
      </c>
      <c r="E97" s="11">
        <v>0</v>
      </c>
      <c r="F97" s="200">
        <v>0</v>
      </c>
      <c r="G97" s="11">
        <v>0</v>
      </c>
      <c r="H97" s="200">
        <v>0</v>
      </c>
      <c r="I97" s="11">
        <v>0</v>
      </c>
      <c r="J97" s="11">
        <v>0</v>
      </c>
      <c r="K97" s="4"/>
    </row>
    <row r="98" spans="2:11" ht="14.25" customHeight="1" x14ac:dyDescent="0.25">
      <c r="B98" s="4"/>
      <c r="C98" s="24" t="str">
        <f t="shared" si="5"/>
        <v>&lt;Other Use&gt;</v>
      </c>
      <c r="D98" s="25">
        <f t="shared" si="6"/>
        <v>0</v>
      </c>
      <c r="E98" s="11">
        <v>0</v>
      </c>
      <c r="F98" s="200">
        <v>0</v>
      </c>
      <c r="G98" s="11">
        <v>0</v>
      </c>
      <c r="H98" s="200">
        <v>0</v>
      </c>
      <c r="I98" s="11">
        <v>0</v>
      </c>
      <c r="J98" s="11">
        <v>0</v>
      </c>
      <c r="K98" s="4"/>
    </row>
    <row r="99" spans="2:11" ht="14.25" customHeight="1" x14ac:dyDescent="0.25">
      <c r="B99" s="4"/>
      <c r="C99" s="4"/>
      <c r="D99" s="4"/>
      <c r="E99" s="4"/>
      <c r="F99" s="4"/>
      <c r="G99" s="4"/>
      <c r="H99" s="4"/>
      <c r="I99" s="4"/>
      <c r="J99" s="4"/>
      <c r="K99" s="4"/>
    </row>
    <row r="100" spans="2:11" ht="14.25" customHeight="1" x14ac:dyDescent="0.25">
      <c r="B100" s="4"/>
      <c r="C100" s="4"/>
      <c r="D100" s="4"/>
      <c r="E100" s="4"/>
      <c r="F100" s="4"/>
      <c r="G100" s="4"/>
      <c r="H100" s="4"/>
      <c r="I100" s="4"/>
      <c r="J100" s="4"/>
      <c r="K100" s="4"/>
    </row>
    <row r="101" spans="2:11" ht="14.25" customHeight="1" x14ac:dyDescent="0.25">
      <c r="B101" s="4"/>
      <c r="C101" s="4"/>
      <c r="D101" s="4"/>
      <c r="E101" s="4"/>
      <c r="F101" s="4"/>
      <c r="G101" s="4"/>
      <c r="H101" s="4"/>
      <c r="I101" s="4"/>
      <c r="J101" s="4"/>
      <c r="K101" s="4"/>
    </row>
    <row r="102" spans="2:11" ht="14.25" customHeight="1" x14ac:dyDescent="0.25"/>
    <row r="103" spans="2:11" ht="14.25" customHeight="1" x14ac:dyDescent="0.25"/>
    <row r="104" spans="2:11" ht="14.25" customHeight="1" x14ac:dyDescent="0.25"/>
    <row r="105" spans="2:11" ht="14.25" customHeight="1" x14ac:dyDescent="0.25"/>
  </sheetData>
  <mergeCells count="20">
    <mergeCell ref="C78:G78"/>
    <mergeCell ref="C79:G79"/>
    <mergeCell ref="C72:G72"/>
    <mergeCell ref="C73:G73"/>
    <mergeCell ref="C74:G74"/>
    <mergeCell ref="C75:G75"/>
    <mergeCell ref="C76:G76"/>
    <mergeCell ref="C77:G77"/>
    <mergeCell ref="C69:G69"/>
    <mergeCell ref="A1:K1"/>
    <mergeCell ref="A2:K2"/>
    <mergeCell ref="A3:K3"/>
    <mergeCell ref="A4:K4"/>
    <mergeCell ref="A5:K5"/>
    <mergeCell ref="A6:K6"/>
    <mergeCell ref="A7:K7"/>
    <mergeCell ref="A8:K8"/>
    <mergeCell ref="A9:K9"/>
    <mergeCell ref="A10:K10"/>
    <mergeCell ref="C68:G6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FEB32-CFE3-43BF-8795-42222E58477F}">
  <sheetPr>
    <pageSetUpPr fitToPage="1"/>
  </sheetPr>
  <dimension ref="A1:D79"/>
  <sheetViews>
    <sheetView workbookViewId="0">
      <selection activeCell="B17" sqref="B17"/>
    </sheetView>
  </sheetViews>
  <sheetFormatPr defaultRowHeight="14.25" x14ac:dyDescent="0.25"/>
  <cols>
    <col min="1" max="1" width="4.7109375" style="185" customWidth="1"/>
    <col min="2" max="2" width="50.140625" style="184" customWidth="1"/>
    <col min="3" max="3" width="86.7109375" style="184" customWidth="1"/>
    <col min="4" max="4" width="4.7109375" style="186" customWidth="1"/>
    <col min="5" max="16384" width="9.140625" style="184"/>
  </cols>
  <sheetData>
    <row r="1" spans="1:4" ht="14.25" customHeight="1" x14ac:dyDescent="0.25">
      <c r="A1" s="336"/>
      <c r="B1" s="336"/>
      <c r="C1" s="336"/>
      <c r="D1" s="336"/>
    </row>
    <row r="2" spans="1:4" ht="23.25" x14ac:dyDescent="0.25">
      <c r="A2" s="339" t="s">
        <v>586</v>
      </c>
      <c r="B2" s="339"/>
      <c r="C2" s="339"/>
      <c r="D2" s="339"/>
    </row>
    <row r="3" spans="1:4" ht="18" x14ac:dyDescent="0.25">
      <c r="A3" s="338" t="s">
        <v>587</v>
      </c>
      <c r="B3" s="338"/>
      <c r="C3" s="338"/>
      <c r="D3" s="338"/>
    </row>
    <row r="4" spans="1:4" ht="14.25" customHeight="1" x14ac:dyDescent="0.25">
      <c r="A4" s="340" t="s">
        <v>669</v>
      </c>
      <c r="B4" s="340"/>
      <c r="C4" s="340"/>
      <c r="D4" s="340"/>
    </row>
    <row r="5" spans="1:4" x14ac:dyDescent="0.25">
      <c r="A5" s="336"/>
      <c r="B5" s="336"/>
      <c r="C5" s="336"/>
      <c r="D5" s="336"/>
    </row>
    <row r="6" spans="1:4" ht="14.25" customHeight="1" x14ac:dyDescent="0.25">
      <c r="A6" s="336" t="s">
        <v>670</v>
      </c>
      <c r="B6" s="336"/>
      <c r="C6" s="336"/>
      <c r="D6" s="336"/>
    </row>
    <row r="7" spans="1:4" x14ac:dyDescent="0.25">
      <c r="A7" s="336"/>
      <c r="B7" s="336"/>
      <c r="C7" s="336"/>
      <c r="D7" s="336"/>
    </row>
    <row r="8" spans="1:4" ht="18" x14ac:dyDescent="0.25">
      <c r="A8" s="337" t="s">
        <v>590</v>
      </c>
      <c r="B8" s="337"/>
      <c r="C8" s="337"/>
      <c r="D8" s="337"/>
    </row>
    <row r="9" spans="1:4" ht="18" x14ac:dyDescent="0.25">
      <c r="A9" s="338" t="s">
        <v>671</v>
      </c>
      <c r="B9" s="338"/>
      <c r="C9" s="338"/>
      <c r="D9" s="338"/>
    </row>
    <row r="10" spans="1:4" ht="14.25" customHeight="1" x14ac:dyDescent="0.25">
      <c r="A10" s="336"/>
      <c r="B10" s="336"/>
      <c r="C10" s="336"/>
      <c r="D10" s="336"/>
    </row>
    <row r="11" spans="1:4" x14ac:dyDescent="0.25">
      <c r="A11" s="185">
        <v>1</v>
      </c>
      <c r="B11" s="184" t="s">
        <v>672</v>
      </c>
      <c r="C11" s="187" t="s">
        <v>593</v>
      </c>
      <c r="D11" s="184"/>
    </row>
    <row r="12" spans="1:4" x14ac:dyDescent="0.25">
      <c r="C12" s="186" t="s">
        <v>673</v>
      </c>
      <c r="D12" s="184"/>
    </row>
    <row r="13" spans="1:4" x14ac:dyDescent="0.25">
      <c r="C13" s="186"/>
      <c r="D13" s="184"/>
    </row>
    <row r="14" spans="1:4" x14ac:dyDescent="0.25">
      <c r="B14" s="184" t="s">
        <v>674</v>
      </c>
      <c r="C14" s="186" t="s">
        <v>675</v>
      </c>
      <c r="D14" s="184"/>
    </row>
    <row r="15" spans="1:4" x14ac:dyDescent="0.25">
      <c r="C15" s="186"/>
      <c r="D15" s="184"/>
    </row>
    <row r="16" spans="1:4" ht="14.25" customHeight="1" x14ac:dyDescent="0.25">
      <c r="B16" s="184" t="s">
        <v>676</v>
      </c>
      <c r="C16" s="186" t="s">
        <v>677</v>
      </c>
      <c r="D16" s="184"/>
    </row>
    <row r="17" spans="1:4" x14ac:dyDescent="0.25">
      <c r="C17" s="186"/>
      <c r="D17" s="184"/>
    </row>
    <row r="18" spans="1:4" x14ac:dyDescent="0.25">
      <c r="A18" s="185">
        <v>2</v>
      </c>
      <c r="B18" s="184" t="s">
        <v>678</v>
      </c>
      <c r="C18" s="187" t="s">
        <v>679</v>
      </c>
      <c r="D18" s="184"/>
    </row>
    <row r="19" spans="1:4" ht="14.25" customHeight="1" x14ac:dyDescent="0.25">
      <c r="C19" s="186" t="s">
        <v>680</v>
      </c>
      <c r="D19" s="184"/>
    </row>
    <row r="20" spans="1:4" x14ac:dyDescent="0.25">
      <c r="C20" s="186"/>
      <c r="D20" s="184"/>
    </row>
    <row r="21" spans="1:4" x14ac:dyDescent="0.25">
      <c r="A21" s="185">
        <v>3</v>
      </c>
      <c r="B21" s="184" t="s">
        <v>681</v>
      </c>
      <c r="C21" s="187" t="s">
        <v>682</v>
      </c>
      <c r="D21" s="184"/>
    </row>
    <row r="22" spans="1:4" ht="14.25" customHeight="1" x14ac:dyDescent="0.25">
      <c r="C22" s="186" t="s">
        <v>683</v>
      </c>
      <c r="D22" s="184"/>
    </row>
    <row r="23" spans="1:4" x14ac:dyDescent="0.25">
      <c r="C23" s="186"/>
      <c r="D23" s="184"/>
    </row>
    <row r="24" spans="1:4" ht="120" customHeight="1" x14ac:dyDescent="0.25">
      <c r="A24" s="185">
        <v>4</v>
      </c>
      <c r="B24" s="184" t="s">
        <v>684</v>
      </c>
      <c r="C24" s="187" t="s">
        <v>685</v>
      </c>
      <c r="D24" s="184"/>
    </row>
    <row r="25" spans="1:4" x14ac:dyDescent="0.25">
      <c r="C25" s="186" t="s">
        <v>686</v>
      </c>
      <c r="D25" s="184"/>
    </row>
    <row r="26" spans="1:4" x14ac:dyDescent="0.25">
      <c r="C26" s="186"/>
      <c r="D26" s="184"/>
    </row>
    <row r="27" spans="1:4" x14ac:dyDescent="0.25">
      <c r="A27" s="185">
        <v>5</v>
      </c>
      <c r="B27" s="184" t="s">
        <v>687</v>
      </c>
      <c r="C27" s="187" t="s">
        <v>688</v>
      </c>
      <c r="D27" s="184"/>
    </row>
    <row r="28" spans="1:4" ht="14.25" customHeight="1" x14ac:dyDescent="0.25">
      <c r="C28" s="186" t="s">
        <v>689</v>
      </c>
      <c r="D28" s="184"/>
    </row>
    <row r="29" spans="1:4" x14ac:dyDescent="0.25">
      <c r="C29" s="186"/>
      <c r="D29" s="184"/>
    </row>
    <row r="30" spans="1:4" x14ac:dyDescent="0.25">
      <c r="A30" s="185">
        <v>6</v>
      </c>
      <c r="B30" s="184" t="s">
        <v>595</v>
      </c>
      <c r="C30" s="199">
        <v>405600000</v>
      </c>
      <c r="D30" s="184"/>
    </row>
    <row r="31" spans="1:4" x14ac:dyDescent="0.25">
      <c r="C31" s="186" t="s">
        <v>690</v>
      </c>
      <c r="D31" s="184"/>
    </row>
    <row r="32" spans="1:4" x14ac:dyDescent="0.25">
      <c r="C32" s="186"/>
      <c r="D32" s="184"/>
    </row>
    <row r="33" spans="1:4" ht="14.25" customHeight="1" x14ac:dyDescent="0.25">
      <c r="B33" s="184" t="s">
        <v>691</v>
      </c>
      <c r="C33" s="186" t="s">
        <v>692</v>
      </c>
      <c r="D33" s="184"/>
    </row>
    <row r="34" spans="1:4" x14ac:dyDescent="0.25">
      <c r="C34" s="186" t="s">
        <v>693</v>
      </c>
      <c r="D34" s="184"/>
    </row>
    <row r="35" spans="1:4" x14ac:dyDescent="0.25">
      <c r="C35" s="186"/>
      <c r="D35" s="184"/>
    </row>
    <row r="36" spans="1:4" x14ac:dyDescent="0.25">
      <c r="A36" s="185">
        <v>7</v>
      </c>
      <c r="B36" s="184" t="s">
        <v>694</v>
      </c>
      <c r="C36" s="199">
        <v>194914650</v>
      </c>
      <c r="D36" s="184"/>
    </row>
    <row r="37" spans="1:4" x14ac:dyDescent="0.25">
      <c r="C37" s="186" t="s">
        <v>695</v>
      </c>
      <c r="D37" s="184"/>
    </row>
    <row r="38" spans="1:4" x14ac:dyDescent="0.25">
      <c r="C38" s="186"/>
      <c r="D38" s="184"/>
    </row>
    <row r="39" spans="1:4" x14ac:dyDescent="0.25">
      <c r="C39" s="186"/>
      <c r="D39" s="184"/>
    </row>
    <row r="40" spans="1:4" x14ac:dyDescent="0.25">
      <c r="C40" s="186"/>
      <c r="D40" s="184"/>
    </row>
    <row r="41" spans="1:4" x14ac:dyDescent="0.25">
      <c r="C41" s="186"/>
      <c r="D41" s="184"/>
    </row>
    <row r="42" spans="1:4" x14ac:dyDescent="0.25">
      <c r="C42" s="186"/>
      <c r="D42" s="184"/>
    </row>
    <row r="43" spans="1:4" x14ac:dyDescent="0.25">
      <c r="C43" s="186"/>
      <c r="D43" s="184"/>
    </row>
    <row r="44" spans="1:4" x14ac:dyDescent="0.25">
      <c r="C44" s="186"/>
      <c r="D44" s="184"/>
    </row>
    <row r="45" spans="1:4" x14ac:dyDescent="0.25">
      <c r="C45" s="186"/>
      <c r="D45" s="184"/>
    </row>
    <row r="46" spans="1:4" x14ac:dyDescent="0.25">
      <c r="C46" s="186"/>
      <c r="D46" s="184"/>
    </row>
    <row r="47" spans="1:4" x14ac:dyDescent="0.25">
      <c r="C47" s="186"/>
      <c r="D47" s="184"/>
    </row>
    <row r="48" spans="1:4" x14ac:dyDescent="0.25">
      <c r="C48" s="186"/>
      <c r="D48" s="184"/>
    </row>
    <row r="49" spans="1:4" x14ac:dyDescent="0.25">
      <c r="A49" s="185">
        <v>8</v>
      </c>
      <c r="B49" s="184" t="s">
        <v>696</v>
      </c>
      <c r="C49" s="188" t="s">
        <v>682</v>
      </c>
      <c r="D49" s="184"/>
    </row>
    <row r="50" spans="1:4" ht="14.25" customHeight="1" x14ac:dyDescent="0.25">
      <c r="C50" s="186" t="s">
        <v>697</v>
      </c>
      <c r="D50" s="184"/>
    </row>
    <row r="51" spans="1:4" x14ac:dyDescent="0.25">
      <c r="C51" s="186"/>
      <c r="D51" s="184"/>
    </row>
    <row r="52" spans="1:4" x14ac:dyDescent="0.25">
      <c r="A52" s="185">
        <v>9</v>
      </c>
      <c r="B52" s="184" t="s">
        <v>698</v>
      </c>
      <c r="C52" s="189" t="s">
        <v>682</v>
      </c>
      <c r="D52" s="184"/>
    </row>
    <row r="53" spans="1:4" ht="14.25" customHeight="1" x14ac:dyDescent="0.25">
      <c r="C53" s="186" t="s">
        <v>699</v>
      </c>
      <c r="D53" s="184"/>
    </row>
    <row r="54" spans="1:4" x14ac:dyDescent="0.25">
      <c r="C54" s="186"/>
      <c r="D54" s="184"/>
    </row>
    <row r="55" spans="1:4" x14ac:dyDescent="0.25">
      <c r="A55" s="185">
        <v>10</v>
      </c>
      <c r="B55" s="184" t="s">
        <v>700</v>
      </c>
      <c r="C55" s="187" t="s">
        <v>682</v>
      </c>
      <c r="D55" s="184"/>
    </row>
    <row r="56" spans="1:4" ht="14.25" customHeight="1" x14ac:dyDescent="0.25">
      <c r="C56" s="186" t="s">
        <v>701</v>
      </c>
      <c r="D56" s="184"/>
    </row>
    <row r="57" spans="1:4" x14ac:dyDescent="0.25">
      <c r="C57" s="186"/>
      <c r="D57" s="184"/>
    </row>
    <row r="58" spans="1:4" ht="14.25" customHeight="1" x14ac:dyDescent="0.25">
      <c r="B58" s="184" t="s">
        <v>702</v>
      </c>
      <c r="C58" s="186" t="s">
        <v>703</v>
      </c>
      <c r="D58" s="184"/>
    </row>
    <row r="59" spans="1:4" x14ac:dyDescent="0.25">
      <c r="C59" s="186"/>
      <c r="D59" s="184"/>
    </row>
    <row r="60" spans="1:4" x14ac:dyDescent="0.25">
      <c r="A60" s="185">
        <v>11</v>
      </c>
      <c r="B60" s="184" t="s">
        <v>704</v>
      </c>
      <c r="C60" s="187" t="s">
        <v>705</v>
      </c>
      <c r="D60" s="184"/>
    </row>
    <row r="61" spans="1:4" ht="14.25" customHeight="1" x14ac:dyDescent="0.25">
      <c r="C61" s="186" t="s">
        <v>706</v>
      </c>
      <c r="D61" s="184"/>
    </row>
    <row r="62" spans="1:4" x14ac:dyDescent="0.25">
      <c r="C62" s="186"/>
      <c r="D62" s="184"/>
    </row>
    <row r="63" spans="1:4" x14ac:dyDescent="0.25">
      <c r="B63" s="184" t="s">
        <v>707</v>
      </c>
      <c r="C63" s="186"/>
      <c r="D63" s="184"/>
    </row>
    <row r="64" spans="1:4" x14ac:dyDescent="0.25">
      <c r="A64" s="185">
        <v>12</v>
      </c>
      <c r="B64" s="184" t="s">
        <v>708</v>
      </c>
      <c r="C64" s="190">
        <v>0.05</v>
      </c>
      <c r="D64" s="184"/>
    </row>
    <row r="65" spans="1:4" ht="14.25" customHeight="1" x14ac:dyDescent="0.25">
      <c r="C65" s="186" t="s">
        <v>709</v>
      </c>
      <c r="D65" s="184"/>
    </row>
    <row r="66" spans="1:4" x14ac:dyDescent="0.25">
      <c r="A66" s="185">
        <v>13</v>
      </c>
      <c r="B66" s="184" t="s">
        <v>710</v>
      </c>
      <c r="C66" s="190">
        <v>0.95</v>
      </c>
      <c r="D66" s="184"/>
    </row>
    <row r="67" spans="1:4" ht="14.25" customHeight="1" x14ac:dyDescent="0.25">
      <c r="C67" s="186" t="s">
        <v>709</v>
      </c>
      <c r="D67" s="184"/>
    </row>
    <row r="68" spans="1:4" ht="14.25" customHeight="1" x14ac:dyDescent="0.25">
      <c r="A68" s="185">
        <v>14</v>
      </c>
      <c r="B68" s="184" t="s">
        <v>711</v>
      </c>
      <c r="C68" s="190">
        <v>0.18</v>
      </c>
      <c r="D68" s="184"/>
    </row>
    <row r="69" spans="1:4" ht="14.25" customHeight="1" x14ac:dyDescent="0.25">
      <c r="C69" s="186" t="s">
        <v>712</v>
      </c>
      <c r="D69" s="184"/>
    </row>
    <row r="70" spans="1:4" ht="14.25" customHeight="1" x14ac:dyDescent="0.25">
      <c r="A70" s="185">
        <v>15</v>
      </c>
      <c r="B70" s="184" t="s">
        <v>713</v>
      </c>
      <c r="C70" s="190">
        <v>0.13</v>
      </c>
      <c r="D70" s="184"/>
    </row>
    <row r="71" spans="1:4" ht="14.25" customHeight="1" x14ac:dyDescent="0.25">
      <c r="C71" s="186" t="s">
        <v>714</v>
      </c>
      <c r="D71" s="184"/>
    </row>
    <row r="72" spans="1:4" ht="14.25" customHeight="1" x14ac:dyDescent="0.25">
      <c r="A72" s="185">
        <v>16</v>
      </c>
      <c r="B72" s="184" t="s">
        <v>715</v>
      </c>
      <c r="C72" s="190">
        <v>0.24</v>
      </c>
      <c r="D72" s="184"/>
    </row>
    <row r="73" spans="1:4" ht="14.25" customHeight="1" x14ac:dyDescent="0.25">
      <c r="C73" s="186" t="s">
        <v>716</v>
      </c>
      <c r="D73" s="184"/>
    </row>
    <row r="74" spans="1:4" ht="14.25" customHeight="1" x14ac:dyDescent="0.25">
      <c r="A74" s="185">
        <v>17</v>
      </c>
      <c r="B74" s="184" t="s">
        <v>717</v>
      </c>
      <c r="C74" s="190">
        <v>0.18</v>
      </c>
      <c r="D74" s="184"/>
    </row>
    <row r="75" spans="1:4" ht="14.25" customHeight="1" x14ac:dyDescent="0.25">
      <c r="C75" s="186" t="s">
        <v>718</v>
      </c>
      <c r="D75" s="184"/>
    </row>
    <row r="76" spans="1:4" x14ac:dyDescent="0.25">
      <c r="C76" s="186"/>
      <c r="D76" s="184"/>
    </row>
    <row r="77" spans="1:4" ht="14.25" customHeight="1" x14ac:dyDescent="0.25">
      <c r="A77" s="185">
        <v>18</v>
      </c>
      <c r="B77" s="184" t="s">
        <v>719</v>
      </c>
      <c r="C77" s="187" t="s">
        <v>682</v>
      </c>
      <c r="D77" s="184"/>
    </row>
    <row r="78" spans="1:4" x14ac:dyDescent="0.25">
      <c r="C78" s="186" t="s">
        <v>720</v>
      </c>
      <c r="D78" s="184"/>
    </row>
    <row r="79" spans="1:4" x14ac:dyDescent="0.25">
      <c r="B79" s="191"/>
      <c r="C79" s="191"/>
      <c r="D79" s="192"/>
    </row>
  </sheetData>
  <mergeCells count="10">
    <mergeCell ref="A7:D7"/>
    <mergeCell ref="A8:D8"/>
    <mergeCell ref="A9:D9"/>
    <mergeCell ref="A10:D10"/>
    <mergeCell ref="A1:D1"/>
    <mergeCell ref="A2:D2"/>
    <mergeCell ref="A3:D3"/>
    <mergeCell ref="A4:D4"/>
    <mergeCell ref="A5:D5"/>
    <mergeCell ref="A6:D6"/>
  </mergeCells>
  <pageMargins left="0.7" right="0.7" top="0.75" bottom="0.75" header="0.3" footer="0.3"/>
  <pageSetup scale="53"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A7432-E2C3-4453-AF11-485BA2F59710}">
  <dimension ref="A1:EB337"/>
  <sheetViews>
    <sheetView zoomScale="80" zoomScaleNormal="80" workbookViewId="0">
      <pane xSplit="11" ySplit="6" topLeftCell="AS7" activePane="bottomRight" state="frozen"/>
      <selection pane="topRight" activeCell="L1" sqref="L1"/>
      <selection pane="bottomLeft" activeCell="A7" sqref="A7"/>
      <selection pane="bottomRight" activeCell="K24" sqref="K24"/>
    </sheetView>
  </sheetViews>
  <sheetFormatPr defaultRowHeight="16.5" x14ac:dyDescent="0.3"/>
  <cols>
    <col min="1" max="1" width="17.5703125" style="51" bestFit="1" customWidth="1"/>
    <col min="2" max="2" width="44.85546875" style="51" bestFit="1" customWidth="1"/>
    <col min="3" max="3" width="15.7109375" style="51" bestFit="1" customWidth="1"/>
    <col min="4" max="4" width="10.42578125" style="51" bestFit="1" customWidth="1"/>
    <col min="5" max="5" width="17.85546875" style="60" bestFit="1" customWidth="1"/>
    <col min="6" max="6" width="16.85546875" style="51" bestFit="1" customWidth="1"/>
    <col min="7" max="7" width="13.85546875" style="56" bestFit="1" customWidth="1"/>
    <col min="8" max="8" width="9.85546875" style="129" customWidth="1"/>
    <col min="9" max="9" width="10" style="51" bestFit="1" customWidth="1"/>
    <col min="10" max="10" width="9.140625" style="51"/>
    <col min="11" max="11" width="14.42578125" style="51" bestFit="1" customWidth="1"/>
    <col min="12" max="35" width="14.5703125" style="51" bestFit="1" customWidth="1"/>
    <col min="36" max="60" width="14.85546875" style="51" bestFit="1" customWidth="1"/>
    <col min="61" max="61" width="14.140625" style="51" bestFit="1" customWidth="1"/>
    <col min="62" max="62" width="13.5703125" style="51" bestFit="1" customWidth="1"/>
    <col min="63" max="70" width="14.5703125" style="51" hidden="1" customWidth="1"/>
    <col min="71" max="71" width="9.7109375" style="51" hidden="1" customWidth="1"/>
    <col min="72" max="72" width="9.5703125" style="51" hidden="1" customWidth="1"/>
    <col min="73" max="73" width="13.7109375" style="51" hidden="1" customWidth="1"/>
    <col min="74" max="74" width="9" style="51" hidden="1" customWidth="1"/>
    <col min="75" max="75" width="8.42578125" style="51" hidden="1" customWidth="1"/>
    <col min="76" max="76" width="10" style="51" hidden="1" customWidth="1"/>
    <col min="77" max="77" width="9.28515625" style="51" hidden="1" customWidth="1"/>
    <col min="78" max="78" width="9.140625" style="51" hidden="1" customWidth="1"/>
    <col min="79" max="79" width="10" style="51" hidden="1" customWidth="1"/>
    <col min="80" max="80" width="9.42578125" style="51" hidden="1" customWidth="1"/>
    <col min="81" max="81" width="8.85546875" style="51" hidden="1" customWidth="1"/>
    <col min="82" max="82" width="9.140625" style="51" hidden="1" customWidth="1"/>
    <col min="83" max="83" width="9.7109375" style="51" hidden="1" customWidth="1"/>
    <col min="84" max="84" width="9.5703125" style="51" hidden="1" customWidth="1"/>
    <col min="85" max="85" width="10.140625" style="51" hidden="1" customWidth="1"/>
    <col min="86" max="86" width="9" style="51" hidden="1" customWidth="1"/>
    <col min="87" max="87" width="8.42578125" style="51" hidden="1" customWidth="1"/>
    <col min="88" max="88" width="10" style="51" hidden="1" customWidth="1"/>
    <col min="89" max="89" width="9.28515625" style="51" hidden="1" customWidth="1"/>
    <col min="90" max="90" width="9.140625" style="51" hidden="1" customWidth="1"/>
    <col min="91" max="91" width="10" style="51" hidden="1" customWidth="1"/>
    <col min="92" max="92" width="9.42578125" style="51" hidden="1" customWidth="1"/>
    <col min="93" max="93" width="8.85546875" style="51" hidden="1" customWidth="1"/>
    <col min="94" max="94" width="9.140625" style="51" hidden="1" customWidth="1"/>
    <col min="95" max="95" width="9.7109375" style="51" hidden="1" customWidth="1"/>
    <col min="96" max="96" width="9.5703125" style="51" hidden="1" customWidth="1"/>
    <col min="97" max="97" width="10.140625" style="51" hidden="1" customWidth="1"/>
    <col min="98" max="98" width="9" style="51" hidden="1" customWidth="1"/>
    <col min="99" max="99" width="8.42578125" style="51" hidden="1" customWidth="1"/>
    <col min="100" max="100" width="10" style="51" hidden="1" customWidth="1"/>
    <col min="101" max="101" width="9.28515625" style="51" hidden="1" customWidth="1"/>
    <col min="102" max="102" width="9.140625" style="51" hidden="1" customWidth="1"/>
    <col min="103" max="103" width="10" style="51" hidden="1" customWidth="1"/>
    <col min="104" max="104" width="9.42578125" style="51" hidden="1" customWidth="1"/>
    <col min="105" max="105" width="8.85546875" style="51" hidden="1" customWidth="1"/>
    <col min="106" max="106" width="9.140625" style="51" hidden="1" customWidth="1"/>
    <col min="107" max="107" width="9.7109375" style="51" hidden="1" customWidth="1"/>
    <col min="108" max="108" width="9.5703125" style="51" hidden="1" customWidth="1"/>
    <col min="109" max="109" width="10.140625" style="51" hidden="1" customWidth="1"/>
    <col min="110" max="110" width="9" style="51" hidden="1" customWidth="1"/>
    <col min="111" max="111" width="8.42578125" style="51" hidden="1" customWidth="1"/>
    <col min="112" max="112" width="10" style="51" hidden="1" customWidth="1"/>
    <col min="113" max="113" width="9.28515625" style="51" hidden="1" customWidth="1"/>
    <col min="114" max="114" width="9.140625" style="51" hidden="1" customWidth="1"/>
    <col min="115" max="115" width="10" style="51" hidden="1" customWidth="1"/>
    <col min="116" max="116" width="9.42578125" style="51" hidden="1" customWidth="1"/>
    <col min="117" max="117" width="8.85546875" style="51" hidden="1" customWidth="1"/>
    <col min="118" max="118" width="9.140625" style="51" hidden="1" customWidth="1"/>
    <col min="119" max="119" width="9.7109375" style="51" hidden="1" customWidth="1"/>
    <col min="120" max="120" width="9.5703125" style="51" hidden="1" customWidth="1"/>
    <col min="121" max="121" width="10.140625" style="51" hidden="1" customWidth="1"/>
    <col min="122" max="122" width="9" style="51" hidden="1" customWidth="1"/>
    <col min="123" max="123" width="8.42578125" style="51" hidden="1" customWidth="1"/>
    <col min="124" max="124" width="10" style="51" hidden="1" customWidth="1"/>
    <col min="125" max="125" width="9.28515625" style="51" hidden="1" customWidth="1"/>
    <col min="126" max="126" width="9.140625" style="51" hidden="1" customWidth="1"/>
    <col min="127" max="127" width="10" style="51" hidden="1" customWidth="1"/>
    <col min="128" max="128" width="9.42578125" style="51" hidden="1" customWidth="1"/>
    <col min="129" max="129" width="8.85546875" style="51" hidden="1" customWidth="1"/>
    <col min="130" max="130" width="9.140625" style="51" hidden="1" customWidth="1"/>
    <col min="131" max="131" width="9.7109375" style="51" hidden="1" customWidth="1"/>
    <col min="132" max="132" width="3" style="51" bestFit="1" customWidth="1"/>
    <col min="133" max="16384" width="9.140625" style="51"/>
  </cols>
  <sheetData>
    <row r="1" spans="1:132" x14ac:dyDescent="0.3">
      <c r="E1" s="51"/>
      <c r="G1" s="51"/>
      <c r="H1" s="51"/>
      <c r="K1" s="51" t="s">
        <v>0</v>
      </c>
      <c r="L1" s="51" t="str">
        <f>VLOOKUP(L4,Assumptions!$V$5:$W$64,2)</f>
        <v>Site Acqusition</v>
      </c>
      <c r="M1" s="51" t="str">
        <f>VLOOKUP(M4,Assumptions!$V$5:$W$64,2)</f>
        <v>Site Acqusition</v>
      </c>
      <c r="N1" s="51" t="str">
        <f>VLOOKUP(N4,Assumptions!$V$5:$W$64,2)</f>
        <v>Demolition</v>
      </c>
      <c r="O1" s="51" t="str">
        <f>VLOOKUP(O4,Assumptions!$V$5:$W$64,2)</f>
        <v>Demolition</v>
      </c>
      <c r="P1" s="51" t="str">
        <f>VLOOKUP(P4,Assumptions!$V$5:$W$64,2)</f>
        <v>Demolition</v>
      </c>
      <c r="Q1" s="51" t="str">
        <f>VLOOKUP(Q4,Assumptions!$V$5:$W$64,2)</f>
        <v>Demolition</v>
      </c>
      <c r="R1" s="51" t="str">
        <f>VLOOKUP(R4,Assumptions!$V$5:$W$64,2)</f>
        <v>Land Readiness</v>
      </c>
      <c r="S1" s="51" t="str">
        <f>VLOOKUP(S4,Assumptions!$V$5:$W$64,2)</f>
        <v>Land Readiness</v>
      </c>
      <c r="T1" s="51" t="str">
        <f>VLOOKUP(T4,Assumptions!$V$5:$W$64,2)</f>
        <v>Land Readiness</v>
      </c>
      <c r="U1" s="51" t="str">
        <f>VLOOKUP(U4,Assumptions!$V$5:$W$64,2)</f>
        <v>Land Readiness</v>
      </c>
      <c r="V1" s="51" t="str">
        <f>VLOOKUP(V4,Assumptions!$V$5:$W$64,2)</f>
        <v>Construction</v>
      </c>
      <c r="W1" s="51" t="str">
        <f>VLOOKUP(W4,Assumptions!$V$5:$W$64,2)</f>
        <v>Construction</v>
      </c>
      <c r="X1" s="51" t="str">
        <f>VLOOKUP(X4,Assumptions!$V$5:$W$64,2)</f>
        <v>Construction</v>
      </c>
      <c r="Y1" s="51" t="str">
        <f>VLOOKUP(Y4,Assumptions!$V$5:$W$64,2)</f>
        <v>Construction</v>
      </c>
      <c r="Z1" s="51" t="str">
        <f>VLOOKUP(Z4,Assumptions!$V$5:$W$64,2)</f>
        <v>Construction</v>
      </c>
      <c r="AA1" s="51" t="str">
        <f>VLOOKUP(AA4,Assumptions!$V$5:$W$64,2)</f>
        <v>Construction</v>
      </c>
      <c r="AB1" s="51" t="str">
        <f>VLOOKUP(AB4,Assumptions!$V$5:$W$64,2)</f>
        <v>Construction</v>
      </c>
      <c r="AC1" s="51" t="str">
        <f>VLOOKUP(AC4,Assumptions!$V$5:$W$64,2)</f>
        <v>Construction</v>
      </c>
      <c r="AD1" s="51" t="str">
        <f>VLOOKUP(AD4,Assumptions!$V$5:$W$64,2)</f>
        <v>Construction</v>
      </c>
      <c r="AE1" s="51" t="str">
        <f>VLOOKUP(AE4,Assumptions!$V$5:$W$64,2)</f>
        <v>Construction</v>
      </c>
      <c r="AF1" s="51" t="str">
        <f>VLOOKUP(AF4,Assumptions!$V$5:$W$64,2)</f>
        <v>Construction</v>
      </c>
      <c r="AG1" s="51" t="str">
        <f>VLOOKUP(AG4,Assumptions!$V$5:$W$64,2)</f>
        <v>Construction</v>
      </c>
      <c r="AH1" s="51" t="str">
        <f>VLOOKUP(AH4,Assumptions!$V$5:$W$64,2)</f>
        <v>Construction</v>
      </c>
      <c r="AI1" s="51" t="str">
        <f>VLOOKUP(AI4,Assumptions!$V$5:$W$64,2)</f>
        <v>Construction</v>
      </c>
      <c r="AJ1" s="51" t="str">
        <f>VLOOKUP(AJ4,Assumptions!$V$5:$W$64,2)</f>
        <v>Construction</v>
      </c>
      <c r="AK1" s="51" t="str">
        <f>VLOOKUP(AK4,Assumptions!$V$5:$W$64,2)</f>
        <v>Construction</v>
      </c>
      <c r="AL1" s="51" t="str">
        <f>VLOOKUP(AL4,Assumptions!$V$5:$W$64,2)</f>
        <v>Construction</v>
      </c>
      <c r="AM1" s="51" t="str">
        <f>VLOOKUP(AM4,Assumptions!$V$5:$W$64,2)</f>
        <v>Construction</v>
      </c>
      <c r="AN1" s="51" t="str">
        <f>VLOOKUP(AN4,Assumptions!$V$5:$W$64,2)</f>
        <v>Construction</v>
      </c>
      <c r="AO1" s="51" t="str">
        <f>VLOOKUP(AO4,Assumptions!$V$5:$W$64,2)</f>
        <v>Construction</v>
      </c>
      <c r="AP1" s="51" t="str">
        <f>VLOOKUP(AP4,Assumptions!$V$5:$W$64,2)</f>
        <v>Construction</v>
      </c>
      <c r="AQ1" s="51" t="str">
        <f>VLOOKUP(AQ4,Assumptions!$V$5:$W$64,2)</f>
        <v>Construction</v>
      </c>
      <c r="AR1" s="51" t="str">
        <f>VLOOKUP(AR4,Assumptions!$V$5:$W$64,2)</f>
        <v>Construction</v>
      </c>
      <c r="AS1" s="51" t="str">
        <f>VLOOKUP(AS4,Assumptions!$V$5:$W$64,2)</f>
        <v>Construction</v>
      </c>
      <c r="AT1" s="51" t="str">
        <f>VLOOKUP(AT4,Assumptions!$V$5:$W$64,2)</f>
        <v>Construction</v>
      </c>
      <c r="AU1" s="51" t="str">
        <f>VLOOKUP(AU4,Assumptions!$V$5:$W$64,2)</f>
        <v>Construction</v>
      </c>
      <c r="AV1" s="51" t="str">
        <f>VLOOKUP(AV4,Assumptions!$V$5:$W$64,2)</f>
        <v>Construction</v>
      </c>
      <c r="AW1" s="51" t="str">
        <f>VLOOKUP(AW4,Assumptions!$V$5:$W$124,2)</f>
        <v>Construction</v>
      </c>
      <c r="AX1" s="51" t="str">
        <f>VLOOKUP(AX4,Assumptions!$V$5:$W$124,2)</f>
        <v>Construction</v>
      </c>
      <c r="AY1" s="51" t="str">
        <f>VLOOKUP(AY4,Assumptions!$V$5:$W$124,2)</f>
        <v>Construction</v>
      </c>
      <c r="AZ1" s="51" t="str">
        <f>VLOOKUP(AZ4,Assumptions!$V$5:$W$124,2)</f>
        <v>Construction</v>
      </c>
      <c r="BA1" s="51" t="str">
        <f>VLOOKUP(BA4,Assumptions!$V$5:$W$124,2)</f>
        <v>Construction</v>
      </c>
      <c r="BB1" s="51" t="str">
        <f>VLOOKUP(BB4,Assumptions!$V$5:$W$124,2)</f>
        <v>Construction</v>
      </c>
      <c r="BC1" s="51" t="str">
        <f>VLOOKUP(BC4,Assumptions!$V$5:$W$124,2)</f>
        <v>Construction</v>
      </c>
      <c r="BD1" s="51" t="str">
        <f>VLOOKUP(BD4,Assumptions!$V$5:$W$124,2)</f>
        <v>Construction</v>
      </c>
      <c r="BE1" s="51" t="str">
        <f>VLOOKUP(BE4,Assumptions!$V$5:$W$124,2)</f>
        <v>Construction</v>
      </c>
      <c r="BF1" s="51" t="str">
        <f>VLOOKUP(BF4,Assumptions!$V$5:$W$124,2)</f>
        <v>Construction</v>
      </c>
      <c r="BG1" s="51" t="str">
        <f>VLOOKUP(BG4,Assumptions!$V$5:$W$124,2)</f>
        <v>Construction</v>
      </c>
      <c r="BH1" s="51" t="str">
        <f>VLOOKUP(BH4,Assumptions!$V$5:$W$124,2)</f>
        <v>Construction</v>
      </c>
      <c r="BI1" s="51" t="str">
        <f>VLOOKUP(BI4,Assumptions!$V$5:$W$124,2)</f>
        <v>Construction</v>
      </c>
      <c r="BJ1" s="51" t="str">
        <f>VLOOKUP(BJ4,Assumptions!$V$5:$W$124,2)</f>
        <v>Leasing</v>
      </c>
      <c r="BK1" s="51" t="str">
        <f>VLOOKUP(BK4,Assumptions!$V$5:$W$124,2)</f>
        <v>Leasing</v>
      </c>
      <c r="BL1" s="51" t="str">
        <f>VLOOKUP(BL4,Assumptions!$V$5:$W$124,2)</f>
        <v>Leasing</v>
      </c>
      <c r="BM1" s="51" t="str">
        <f>VLOOKUP(BM4,Assumptions!$V$5:$W$124,2)</f>
        <v>Leasing</v>
      </c>
      <c r="BN1" s="51" t="str">
        <f>VLOOKUP(BN4,Assumptions!$V$5:$W$124,2)</f>
        <v>Leasing</v>
      </c>
      <c r="BO1" s="51" t="str">
        <f>VLOOKUP(BO4,Assumptions!$V$5:$W$124,2)</f>
        <v>Leasing</v>
      </c>
      <c r="BP1" s="51" t="str">
        <f>VLOOKUP(BP4,Assumptions!$V$5:$W$124,2)</f>
        <v>Stabilized</v>
      </c>
      <c r="BQ1" s="51" t="str">
        <f>VLOOKUP(BQ4,Assumptions!$V$5:$W$124,2)</f>
        <v>Stabilized</v>
      </c>
      <c r="BR1" s="51" t="str">
        <f>VLOOKUP(BR4,Assumptions!$V$5:$W$124,2)</f>
        <v>Stabilized</v>
      </c>
      <c r="BS1" s="51" t="str">
        <f>VLOOKUP(BS4,Assumptions!$V$5:$W$124,2)</f>
        <v>Stabilized</v>
      </c>
      <c r="BT1" s="51" t="str">
        <f>VLOOKUP(BT4,Assumptions!$V$5:$W$124,2)</f>
        <v>Sold - Projections</v>
      </c>
      <c r="BU1" s="51" t="str">
        <f>VLOOKUP(BU4,Assumptions!$V$5:$W$124,2)</f>
        <v>Sold - Projections</v>
      </c>
      <c r="BV1" s="51" t="str">
        <f>VLOOKUP(BV4,Assumptions!$V$5:$W$124,2)</f>
        <v>Sold - Projections</v>
      </c>
      <c r="BW1" s="51" t="str">
        <f>VLOOKUP(BW4,Assumptions!$V$5:$W$124,2)</f>
        <v>Sold - Projections</v>
      </c>
      <c r="BX1" s="51" t="str">
        <f>VLOOKUP(BX4,Assumptions!$V$5:$W$124,2)</f>
        <v>Sold - Projections</v>
      </c>
      <c r="BY1" s="51" t="str">
        <f>VLOOKUP(BY4,Assumptions!$V$5:$W$124,2)</f>
        <v>Sold - Projections</v>
      </c>
      <c r="BZ1" s="51" t="str">
        <f>VLOOKUP(BZ4,Assumptions!$V$5:$W$124,2)</f>
        <v>Sold - Projections</v>
      </c>
      <c r="CA1" s="51" t="str">
        <f>VLOOKUP(CA4,Assumptions!$V$5:$W$124,2)</f>
        <v>Sold - Projections</v>
      </c>
      <c r="CB1" s="51" t="str">
        <f>VLOOKUP(CB4,Assumptions!$V$5:$W$124,2)</f>
        <v>Sold - Projections</v>
      </c>
      <c r="CC1" s="51" t="str">
        <f>VLOOKUP(CC4,Assumptions!$V$5:$W$124,2)</f>
        <v>Sold - Projections</v>
      </c>
      <c r="CD1" s="51" t="str">
        <f>VLOOKUP(CD4,Assumptions!$V$5:$W$124,2)</f>
        <v>Sold - Projections</v>
      </c>
      <c r="CE1" s="51" t="str">
        <f>VLOOKUP(CE4,Assumptions!$V$5:$W$124,2)</f>
        <v>Sold - Projections</v>
      </c>
      <c r="CF1" s="51" t="str">
        <f>VLOOKUP(CF4,Assumptions!$V$5:$W$124,2)</f>
        <v>Sold - Projections</v>
      </c>
      <c r="CG1" s="51" t="str">
        <f>VLOOKUP(CG4,Assumptions!$V$5:$W$124,2)</f>
        <v>Sold - Projections</v>
      </c>
      <c r="CH1" s="51" t="str">
        <f>VLOOKUP(CH4,Assumptions!$V$5:$W$124,2)</f>
        <v>Sold - Projections</v>
      </c>
      <c r="CI1" s="51" t="str">
        <f>VLOOKUP(CI4,Assumptions!$V$5:$W$124,2)</f>
        <v>Sold - Projections</v>
      </c>
      <c r="CJ1" s="51" t="str">
        <f>VLOOKUP(CJ4,Assumptions!$V$5:$W$124,2)</f>
        <v>Sold - Projections</v>
      </c>
      <c r="CK1" s="51" t="str">
        <f>VLOOKUP(CK4,Assumptions!$V$5:$W$124,2)</f>
        <v>Sold - Projections</v>
      </c>
      <c r="CL1" s="51" t="str">
        <f>VLOOKUP(CL4,Assumptions!$V$5:$W$124,2)</f>
        <v>Sold - Projections</v>
      </c>
      <c r="CM1" s="51" t="str">
        <f>VLOOKUP(CM4,Assumptions!$V$5:$W$124,2)</f>
        <v>Sold - Projections</v>
      </c>
      <c r="CN1" s="51" t="str">
        <f>VLOOKUP(CN4,Assumptions!$V$5:$W$124,2)</f>
        <v>Sold - Projections</v>
      </c>
      <c r="CO1" s="51" t="str">
        <f>VLOOKUP(CO4,Assumptions!$V$5:$W$124,2)</f>
        <v>Sold - Projections</v>
      </c>
      <c r="CP1" s="51" t="str">
        <f>VLOOKUP(CP4,Assumptions!$V$5:$W$124,2)</f>
        <v>Sold - Projections</v>
      </c>
      <c r="CQ1" s="51" t="str">
        <f>VLOOKUP(CQ4,Assumptions!$V$5:$W$124,2)</f>
        <v>Sold - Projections</v>
      </c>
      <c r="CR1" s="51" t="str">
        <f>VLOOKUP(CR4,Assumptions!$V$5:$W$124,2)</f>
        <v>Sold - Projections</v>
      </c>
      <c r="CS1" s="51" t="str">
        <f>VLOOKUP(CS4,Assumptions!$V$5:$W$124,2)</f>
        <v>Sold - Projections</v>
      </c>
      <c r="CT1" s="51" t="str">
        <f>VLOOKUP(CT4,Assumptions!$V$5:$W$124,2)</f>
        <v>Sold - Projections</v>
      </c>
      <c r="CU1" s="51" t="str">
        <f>VLOOKUP(CU4,Assumptions!$V$5:$W$124,2)</f>
        <v>Sold - Projections</v>
      </c>
      <c r="CV1" s="51" t="str">
        <f>VLOOKUP(CV4,Assumptions!$V$5:$W$124,2)</f>
        <v>Sold - Projections</v>
      </c>
      <c r="CW1" s="51" t="str">
        <f>VLOOKUP(CW4,Assumptions!$V$5:$W$124,2)</f>
        <v>Sold - Projections</v>
      </c>
      <c r="CX1" s="51" t="str">
        <f>VLOOKUP(CX4,Assumptions!$V$5:$W$124,2)</f>
        <v>Sold - Projections</v>
      </c>
      <c r="CY1" s="51" t="str">
        <f>VLOOKUP(CY4,Assumptions!$V$5:$W$124,2)</f>
        <v>Sold - Projections</v>
      </c>
      <c r="CZ1" s="51" t="str">
        <f>VLOOKUP(CZ4,Assumptions!$V$5:$W$124,2)</f>
        <v>Sold - Projections</v>
      </c>
      <c r="DA1" s="51" t="str">
        <f>VLOOKUP(DA4,Assumptions!$V$5:$W$124,2)</f>
        <v>Sold - Projections</v>
      </c>
      <c r="DB1" s="51" t="str">
        <f>VLOOKUP(DB4,Assumptions!$V$5:$W$124,2)</f>
        <v>Sold - Projections</v>
      </c>
      <c r="DC1" s="51" t="str">
        <f>VLOOKUP(DC4,Assumptions!$V$5:$W$124,2)</f>
        <v>Sold - Projections</v>
      </c>
      <c r="DD1" s="51" t="str">
        <f>VLOOKUP(DD4,Assumptions!$V$5:$W$124,2)</f>
        <v>Sold - Projections</v>
      </c>
      <c r="DE1" s="51" t="str">
        <f>VLOOKUP(DE4,Assumptions!$V$5:$W$124,2)</f>
        <v>Sold - Projections</v>
      </c>
      <c r="DF1" s="51" t="str">
        <f>VLOOKUP(DF4,Assumptions!$V$5:$W$124,2)</f>
        <v>Sold - Projections</v>
      </c>
      <c r="DG1" s="51" t="str">
        <f>VLOOKUP(DG4,Assumptions!$V$5:$W$124,2)</f>
        <v>Sold - Projections</v>
      </c>
      <c r="DH1" s="51" t="str">
        <f>VLOOKUP(DH4,Assumptions!$V$5:$W$124,2)</f>
        <v>Sold - Projections</v>
      </c>
      <c r="DI1" s="51" t="str">
        <f>VLOOKUP(DI4,Assumptions!$V$5:$W$124,2)</f>
        <v>Sold - Projections</v>
      </c>
      <c r="DJ1" s="51" t="str">
        <f>VLOOKUP(DJ4,Assumptions!$V$5:$W$124,2)</f>
        <v>Sold - Projections</v>
      </c>
      <c r="DK1" s="51" t="str">
        <f>VLOOKUP(DK4,Assumptions!$V$5:$W$124,2)</f>
        <v>Sold - Projections</v>
      </c>
      <c r="DL1" s="51" t="str">
        <f>VLOOKUP(DL4,Assumptions!$V$5:$W$124,2)</f>
        <v>Sold - Projections</v>
      </c>
      <c r="DM1" s="51" t="str">
        <f>VLOOKUP(DM4,Assumptions!$V$5:$W$124,2)</f>
        <v>Sold - Projections</v>
      </c>
      <c r="DN1" s="51" t="str">
        <f>VLOOKUP(DN4,Assumptions!$V$5:$W$124,2)</f>
        <v>Sold - Projections</v>
      </c>
      <c r="DO1" s="51" t="str">
        <f>VLOOKUP(DO4,Assumptions!$V$5:$W$124,2)</f>
        <v>Sold - Projections</v>
      </c>
      <c r="DP1" s="51" t="str">
        <f>VLOOKUP(DP4,Assumptions!$V$5:$W$124,2)</f>
        <v>Sold - Projections</v>
      </c>
      <c r="DQ1" s="51" t="str">
        <f>VLOOKUP(DQ4,Assumptions!$V$5:$W$124,2)</f>
        <v>Sold - Projections</v>
      </c>
      <c r="DR1" s="51" t="str">
        <f>VLOOKUP(DR4,Assumptions!$V$5:$W$124,2)</f>
        <v>Sold - Projections</v>
      </c>
      <c r="DS1" s="51" t="str">
        <f>VLOOKUP(DS4,Assumptions!$V$5:$W$124,2)</f>
        <v>Sold - Projections</v>
      </c>
      <c r="DT1" s="51" t="str">
        <f>VLOOKUP(DT4,Assumptions!$V$5:$W$124,2)</f>
        <v>Sold - Projections</v>
      </c>
      <c r="DU1" s="51" t="str">
        <f>VLOOKUP(DU4,Assumptions!$V$5:$W$124,2)</f>
        <v>Sold - Projections</v>
      </c>
      <c r="DV1" s="51" t="str">
        <f>VLOOKUP(DV4,Assumptions!$V$5:$W$124,2)</f>
        <v>Sold - Projections</v>
      </c>
      <c r="DW1" s="51" t="str">
        <f>VLOOKUP(DW4,Assumptions!$V$5:$W$124,2)</f>
        <v>Sold - Projections</v>
      </c>
      <c r="DX1" s="51" t="str">
        <f>VLOOKUP(DX4,Assumptions!$V$5:$W$124,2)</f>
        <v>Sold - Projections</v>
      </c>
      <c r="DY1" s="51" t="str">
        <f>VLOOKUP(DY4,Assumptions!$V$5:$W$124,2)</f>
        <v>Sold - Projections</v>
      </c>
      <c r="DZ1" s="51" t="str">
        <f>VLOOKUP(DZ4,Assumptions!$V$5:$W$124,2)</f>
        <v>Sold - Projections</v>
      </c>
      <c r="EA1" s="51" t="str">
        <f>VLOOKUP(EA4,Assumptions!$V$5:$W$124,2)</f>
        <v>Sold - Projections</v>
      </c>
      <c r="EB1" s="51" t="s">
        <v>2</v>
      </c>
    </row>
    <row r="2" spans="1:132" x14ac:dyDescent="0.3">
      <c r="E2" s="51"/>
      <c r="G2" s="51"/>
      <c r="H2" s="51"/>
      <c r="K2" s="51" t="s">
        <v>1</v>
      </c>
      <c r="L2" s="51">
        <v>0</v>
      </c>
      <c r="M2" s="51">
        <v>0</v>
      </c>
      <c r="N2" s="51">
        <v>0</v>
      </c>
      <c r="O2" s="51">
        <v>0</v>
      </c>
      <c r="P2" s="51">
        <v>0</v>
      </c>
      <c r="Q2" s="51">
        <v>0</v>
      </c>
      <c r="R2" s="51">
        <v>0</v>
      </c>
      <c r="S2" s="51">
        <v>0</v>
      </c>
      <c r="T2" s="51">
        <v>0</v>
      </c>
      <c r="U2" s="51">
        <v>0</v>
      </c>
      <c r="V2" s="51">
        <v>0</v>
      </c>
      <c r="W2" s="51">
        <v>0</v>
      </c>
      <c r="X2" s="51">
        <v>1</v>
      </c>
      <c r="Y2" s="51">
        <v>1</v>
      </c>
      <c r="Z2" s="51">
        <v>1</v>
      </c>
      <c r="AA2" s="51">
        <v>1</v>
      </c>
      <c r="AB2" s="51">
        <v>1</v>
      </c>
      <c r="AC2" s="51">
        <v>1</v>
      </c>
      <c r="AD2" s="51">
        <v>1</v>
      </c>
      <c r="AE2" s="51">
        <v>1</v>
      </c>
      <c r="AF2" s="51">
        <v>1</v>
      </c>
      <c r="AG2" s="51">
        <v>1</v>
      </c>
      <c r="AH2" s="51">
        <v>1</v>
      </c>
      <c r="AI2" s="51">
        <v>1</v>
      </c>
      <c r="AJ2" s="51">
        <v>2</v>
      </c>
      <c r="AK2" s="51">
        <v>2</v>
      </c>
      <c r="AL2" s="51">
        <v>2</v>
      </c>
      <c r="AM2" s="51">
        <v>2</v>
      </c>
      <c r="AN2" s="51">
        <v>2</v>
      </c>
      <c r="AO2" s="51">
        <v>2</v>
      </c>
      <c r="AP2" s="51">
        <v>2</v>
      </c>
      <c r="AQ2" s="51">
        <v>2</v>
      </c>
      <c r="AR2" s="51">
        <v>2</v>
      </c>
      <c r="AS2" s="51">
        <v>2</v>
      </c>
      <c r="AT2" s="51">
        <v>2</v>
      </c>
      <c r="AU2" s="51">
        <v>2</v>
      </c>
      <c r="AV2" s="51">
        <v>3</v>
      </c>
      <c r="AW2" s="51">
        <v>3</v>
      </c>
      <c r="AX2" s="51">
        <v>3</v>
      </c>
      <c r="AY2" s="51">
        <v>3</v>
      </c>
      <c r="AZ2" s="51">
        <v>3</v>
      </c>
      <c r="BA2" s="51">
        <v>3</v>
      </c>
      <c r="BB2" s="51">
        <v>3</v>
      </c>
      <c r="BC2" s="51">
        <v>3</v>
      </c>
      <c r="BD2" s="51">
        <v>3</v>
      </c>
      <c r="BE2" s="51">
        <v>3</v>
      </c>
      <c r="BF2" s="51">
        <v>3</v>
      </c>
      <c r="BG2" s="51">
        <v>3</v>
      </c>
      <c r="BH2" s="51">
        <v>4</v>
      </c>
      <c r="BI2" s="51">
        <v>4</v>
      </c>
      <c r="BJ2" s="51">
        <v>4</v>
      </c>
      <c r="BK2" s="51">
        <v>4</v>
      </c>
      <c r="BL2" s="51">
        <v>4</v>
      </c>
      <c r="BM2" s="51">
        <v>4</v>
      </c>
      <c r="BN2" s="51">
        <v>4</v>
      </c>
      <c r="BO2" s="51">
        <v>4</v>
      </c>
      <c r="BP2" s="51">
        <v>4</v>
      </c>
      <c r="BQ2" s="51">
        <v>4</v>
      </c>
      <c r="BR2" s="51">
        <v>4</v>
      </c>
      <c r="BS2" s="51">
        <v>4</v>
      </c>
      <c r="BT2" s="51">
        <v>5</v>
      </c>
      <c r="BU2" s="51">
        <v>5</v>
      </c>
      <c r="BV2" s="51">
        <v>5</v>
      </c>
      <c r="BW2" s="51">
        <v>5</v>
      </c>
      <c r="BX2" s="51">
        <v>5</v>
      </c>
      <c r="BY2" s="51">
        <v>5</v>
      </c>
      <c r="BZ2" s="51">
        <v>5</v>
      </c>
      <c r="CA2" s="51">
        <v>5</v>
      </c>
      <c r="CB2" s="51">
        <v>5</v>
      </c>
      <c r="CC2" s="51">
        <v>5</v>
      </c>
      <c r="CD2" s="51">
        <v>5</v>
      </c>
      <c r="CE2" s="51">
        <v>5</v>
      </c>
      <c r="CF2" s="51">
        <v>6</v>
      </c>
      <c r="CG2" s="51">
        <v>6</v>
      </c>
      <c r="CH2" s="51">
        <v>6</v>
      </c>
      <c r="CI2" s="51">
        <v>6</v>
      </c>
      <c r="CJ2" s="51">
        <v>6</v>
      </c>
      <c r="CK2" s="51">
        <v>6</v>
      </c>
      <c r="CL2" s="51">
        <v>6</v>
      </c>
      <c r="CM2" s="51">
        <v>6</v>
      </c>
      <c r="CN2" s="51">
        <v>6</v>
      </c>
      <c r="CO2" s="51">
        <v>6</v>
      </c>
      <c r="CP2" s="51">
        <v>6</v>
      </c>
      <c r="CQ2" s="51">
        <v>6</v>
      </c>
      <c r="CR2" s="51">
        <v>7</v>
      </c>
      <c r="CS2" s="51">
        <v>7</v>
      </c>
      <c r="CT2" s="51">
        <v>7</v>
      </c>
      <c r="CU2" s="51">
        <v>7</v>
      </c>
      <c r="CV2" s="51">
        <v>7</v>
      </c>
      <c r="CW2" s="51">
        <v>7</v>
      </c>
      <c r="CX2" s="51">
        <v>7</v>
      </c>
      <c r="CY2" s="51">
        <v>7</v>
      </c>
      <c r="CZ2" s="51">
        <v>7</v>
      </c>
      <c r="DA2" s="51">
        <v>7</v>
      </c>
      <c r="DB2" s="51">
        <v>7</v>
      </c>
      <c r="DC2" s="51">
        <v>7</v>
      </c>
      <c r="DD2" s="51">
        <v>8</v>
      </c>
      <c r="DE2" s="51">
        <v>8</v>
      </c>
      <c r="DF2" s="51">
        <v>8</v>
      </c>
      <c r="DG2" s="51">
        <v>8</v>
      </c>
      <c r="DH2" s="51">
        <v>8</v>
      </c>
      <c r="DI2" s="51">
        <v>8</v>
      </c>
      <c r="DJ2" s="51">
        <v>8</v>
      </c>
      <c r="DK2" s="51">
        <v>8</v>
      </c>
      <c r="DL2" s="51">
        <v>8</v>
      </c>
      <c r="DM2" s="51">
        <v>8</v>
      </c>
      <c r="DN2" s="51">
        <v>8</v>
      </c>
      <c r="DO2" s="51">
        <v>8</v>
      </c>
      <c r="DP2" s="51">
        <v>9</v>
      </c>
      <c r="DQ2" s="51">
        <v>9</v>
      </c>
      <c r="DR2" s="51">
        <v>9</v>
      </c>
      <c r="DS2" s="51">
        <v>9</v>
      </c>
      <c r="DT2" s="51">
        <v>9</v>
      </c>
      <c r="DU2" s="51">
        <v>9</v>
      </c>
      <c r="DV2" s="51">
        <v>9</v>
      </c>
      <c r="DW2" s="51">
        <v>9</v>
      </c>
      <c r="DX2" s="51">
        <v>9</v>
      </c>
      <c r="DY2" s="51">
        <v>9</v>
      </c>
      <c r="DZ2" s="51">
        <v>9</v>
      </c>
      <c r="EA2" s="51">
        <v>9</v>
      </c>
      <c r="EB2" s="51" t="s">
        <v>2</v>
      </c>
    </row>
    <row r="3" spans="1:132" x14ac:dyDescent="0.3">
      <c r="E3" s="51"/>
      <c r="G3" s="51"/>
      <c r="H3" s="51"/>
      <c r="K3" s="51" t="s">
        <v>3</v>
      </c>
      <c r="L3" s="55">
        <f>YEAR(L5)</f>
        <v>2024</v>
      </c>
      <c r="M3" s="55">
        <f t="shared" ref="M3:BX3" si="0">YEAR(M5)</f>
        <v>2024</v>
      </c>
      <c r="N3" s="55">
        <f t="shared" si="0"/>
        <v>2024</v>
      </c>
      <c r="O3" s="55">
        <f t="shared" si="0"/>
        <v>2024</v>
      </c>
      <c r="P3" s="55">
        <f t="shared" si="0"/>
        <v>2024</v>
      </c>
      <c r="Q3" s="55">
        <f t="shared" si="0"/>
        <v>2024</v>
      </c>
      <c r="R3" s="55">
        <f t="shared" si="0"/>
        <v>2024</v>
      </c>
      <c r="S3" s="55">
        <f t="shared" si="0"/>
        <v>2024</v>
      </c>
      <c r="T3" s="55">
        <f t="shared" si="0"/>
        <v>2024</v>
      </c>
      <c r="U3" s="55">
        <f t="shared" si="0"/>
        <v>2025</v>
      </c>
      <c r="V3" s="55">
        <f t="shared" si="0"/>
        <v>2025</v>
      </c>
      <c r="W3" s="55">
        <f t="shared" si="0"/>
        <v>2025</v>
      </c>
      <c r="X3" s="55">
        <f t="shared" si="0"/>
        <v>2025</v>
      </c>
      <c r="Y3" s="55">
        <f t="shared" si="0"/>
        <v>2025</v>
      </c>
      <c r="Z3" s="55">
        <f t="shared" si="0"/>
        <v>2025</v>
      </c>
      <c r="AA3" s="55">
        <f t="shared" si="0"/>
        <v>2025</v>
      </c>
      <c r="AB3" s="55">
        <f t="shared" si="0"/>
        <v>2025</v>
      </c>
      <c r="AC3" s="55">
        <f t="shared" si="0"/>
        <v>2025</v>
      </c>
      <c r="AD3" s="55">
        <f t="shared" si="0"/>
        <v>2025</v>
      </c>
      <c r="AE3" s="55">
        <f t="shared" si="0"/>
        <v>2025</v>
      </c>
      <c r="AF3" s="55">
        <f t="shared" si="0"/>
        <v>2025</v>
      </c>
      <c r="AG3" s="55">
        <f t="shared" si="0"/>
        <v>2026</v>
      </c>
      <c r="AH3" s="55">
        <f t="shared" si="0"/>
        <v>2026</v>
      </c>
      <c r="AI3" s="55">
        <f t="shared" si="0"/>
        <v>2026</v>
      </c>
      <c r="AJ3" s="55">
        <f t="shared" si="0"/>
        <v>2026</v>
      </c>
      <c r="AK3" s="55">
        <f t="shared" si="0"/>
        <v>2026</v>
      </c>
      <c r="AL3" s="55">
        <f t="shared" si="0"/>
        <v>2026</v>
      </c>
      <c r="AM3" s="55">
        <f t="shared" si="0"/>
        <v>2026</v>
      </c>
      <c r="AN3" s="55">
        <f t="shared" si="0"/>
        <v>2026</v>
      </c>
      <c r="AO3" s="55">
        <f t="shared" si="0"/>
        <v>2026</v>
      </c>
      <c r="AP3" s="55">
        <f t="shared" si="0"/>
        <v>2026</v>
      </c>
      <c r="AQ3" s="55">
        <f t="shared" si="0"/>
        <v>2026</v>
      </c>
      <c r="AR3" s="55">
        <f t="shared" si="0"/>
        <v>2026</v>
      </c>
      <c r="AS3" s="55">
        <f t="shared" si="0"/>
        <v>2027</v>
      </c>
      <c r="AT3" s="55">
        <f t="shared" si="0"/>
        <v>2027</v>
      </c>
      <c r="AU3" s="55">
        <f t="shared" si="0"/>
        <v>2027</v>
      </c>
      <c r="AV3" s="55">
        <f t="shared" si="0"/>
        <v>2027</v>
      </c>
      <c r="AW3" s="55">
        <f t="shared" si="0"/>
        <v>2027</v>
      </c>
      <c r="AX3" s="55">
        <f t="shared" si="0"/>
        <v>2027</v>
      </c>
      <c r="AY3" s="55">
        <f t="shared" si="0"/>
        <v>2027</v>
      </c>
      <c r="AZ3" s="55">
        <f t="shared" si="0"/>
        <v>2027</v>
      </c>
      <c r="BA3" s="55">
        <f t="shared" si="0"/>
        <v>2027</v>
      </c>
      <c r="BB3" s="55">
        <f t="shared" si="0"/>
        <v>2027</v>
      </c>
      <c r="BC3" s="55">
        <f t="shared" si="0"/>
        <v>2027</v>
      </c>
      <c r="BD3" s="55">
        <f t="shared" si="0"/>
        <v>2027</v>
      </c>
      <c r="BE3" s="55">
        <f t="shared" si="0"/>
        <v>2028</v>
      </c>
      <c r="BF3" s="55">
        <f t="shared" si="0"/>
        <v>2028</v>
      </c>
      <c r="BG3" s="55">
        <f t="shared" si="0"/>
        <v>2028</v>
      </c>
      <c r="BH3" s="55">
        <f t="shared" si="0"/>
        <v>2028</v>
      </c>
      <c r="BI3" s="55">
        <f t="shared" si="0"/>
        <v>2028</v>
      </c>
      <c r="BJ3" s="55">
        <f t="shared" si="0"/>
        <v>2028</v>
      </c>
      <c r="BK3" s="55">
        <f t="shared" si="0"/>
        <v>2028</v>
      </c>
      <c r="BL3" s="55">
        <f t="shared" si="0"/>
        <v>2028</v>
      </c>
      <c r="BM3" s="55">
        <f t="shared" si="0"/>
        <v>2028</v>
      </c>
      <c r="BN3" s="55">
        <f t="shared" si="0"/>
        <v>2028</v>
      </c>
      <c r="BO3" s="55">
        <f t="shared" si="0"/>
        <v>2028</v>
      </c>
      <c r="BP3" s="55">
        <f t="shared" si="0"/>
        <v>2028</v>
      </c>
      <c r="BQ3" s="55">
        <f t="shared" si="0"/>
        <v>2029</v>
      </c>
      <c r="BR3" s="55">
        <f t="shared" si="0"/>
        <v>2029</v>
      </c>
      <c r="BS3" s="55">
        <f t="shared" si="0"/>
        <v>2029</v>
      </c>
      <c r="BT3" s="55">
        <f t="shared" si="0"/>
        <v>2029</v>
      </c>
      <c r="BU3" s="55">
        <f t="shared" si="0"/>
        <v>2029</v>
      </c>
      <c r="BV3" s="55">
        <f t="shared" si="0"/>
        <v>2029</v>
      </c>
      <c r="BW3" s="55">
        <f t="shared" si="0"/>
        <v>2029</v>
      </c>
      <c r="BX3" s="55">
        <f t="shared" si="0"/>
        <v>2029</v>
      </c>
      <c r="BY3" s="55">
        <f t="shared" ref="BY3:EA3" si="1">YEAR(BY5)</f>
        <v>2029</v>
      </c>
      <c r="BZ3" s="55">
        <f t="shared" si="1"/>
        <v>2029</v>
      </c>
      <c r="CA3" s="55">
        <f t="shared" si="1"/>
        <v>2029</v>
      </c>
      <c r="CB3" s="55">
        <f t="shared" si="1"/>
        <v>2029</v>
      </c>
      <c r="CC3" s="55">
        <f t="shared" si="1"/>
        <v>2030</v>
      </c>
      <c r="CD3" s="55">
        <f t="shared" si="1"/>
        <v>2030</v>
      </c>
      <c r="CE3" s="55">
        <f t="shared" si="1"/>
        <v>2030</v>
      </c>
      <c r="CF3" s="55">
        <f t="shared" si="1"/>
        <v>2030</v>
      </c>
      <c r="CG3" s="55">
        <f t="shared" si="1"/>
        <v>2030</v>
      </c>
      <c r="CH3" s="55">
        <f t="shared" si="1"/>
        <v>2030</v>
      </c>
      <c r="CI3" s="55">
        <f t="shared" si="1"/>
        <v>2030</v>
      </c>
      <c r="CJ3" s="55">
        <f t="shared" si="1"/>
        <v>2030</v>
      </c>
      <c r="CK3" s="55">
        <f t="shared" si="1"/>
        <v>2030</v>
      </c>
      <c r="CL3" s="55">
        <f t="shared" si="1"/>
        <v>2030</v>
      </c>
      <c r="CM3" s="55">
        <f t="shared" si="1"/>
        <v>2030</v>
      </c>
      <c r="CN3" s="55">
        <f t="shared" si="1"/>
        <v>2030</v>
      </c>
      <c r="CO3" s="55">
        <f t="shared" si="1"/>
        <v>2031</v>
      </c>
      <c r="CP3" s="55">
        <f t="shared" si="1"/>
        <v>2031</v>
      </c>
      <c r="CQ3" s="55">
        <f t="shared" si="1"/>
        <v>2031</v>
      </c>
      <c r="CR3" s="55">
        <f t="shared" si="1"/>
        <v>2031</v>
      </c>
      <c r="CS3" s="55">
        <f t="shared" si="1"/>
        <v>2031</v>
      </c>
      <c r="CT3" s="55">
        <f t="shared" si="1"/>
        <v>2031</v>
      </c>
      <c r="CU3" s="55">
        <f t="shared" si="1"/>
        <v>2031</v>
      </c>
      <c r="CV3" s="55">
        <f t="shared" si="1"/>
        <v>2031</v>
      </c>
      <c r="CW3" s="55">
        <f t="shared" si="1"/>
        <v>2031</v>
      </c>
      <c r="CX3" s="55">
        <f t="shared" si="1"/>
        <v>2031</v>
      </c>
      <c r="CY3" s="55">
        <f t="shared" si="1"/>
        <v>2031</v>
      </c>
      <c r="CZ3" s="55">
        <f t="shared" si="1"/>
        <v>2031</v>
      </c>
      <c r="DA3" s="55">
        <f t="shared" si="1"/>
        <v>2032</v>
      </c>
      <c r="DB3" s="55">
        <f t="shared" si="1"/>
        <v>2032</v>
      </c>
      <c r="DC3" s="55">
        <f t="shared" si="1"/>
        <v>2032</v>
      </c>
      <c r="DD3" s="55">
        <f t="shared" si="1"/>
        <v>2032</v>
      </c>
      <c r="DE3" s="55">
        <f t="shared" si="1"/>
        <v>2032</v>
      </c>
      <c r="DF3" s="55">
        <f t="shared" si="1"/>
        <v>2032</v>
      </c>
      <c r="DG3" s="55">
        <f t="shared" si="1"/>
        <v>2032</v>
      </c>
      <c r="DH3" s="55">
        <f t="shared" si="1"/>
        <v>2032</v>
      </c>
      <c r="DI3" s="55">
        <f t="shared" si="1"/>
        <v>2032</v>
      </c>
      <c r="DJ3" s="55">
        <f t="shared" si="1"/>
        <v>2032</v>
      </c>
      <c r="DK3" s="55">
        <f t="shared" si="1"/>
        <v>2032</v>
      </c>
      <c r="DL3" s="55">
        <f t="shared" si="1"/>
        <v>2032</v>
      </c>
      <c r="DM3" s="55">
        <f t="shared" si="1"/>
        <v>2033</v>
      </c>
      <c r="DN3" s="55">
        <f t="shared" si="1"/>
        <v>2033</v>
      </c>
      <c r="DO3" s="55">
        <f t="shared" si="1"/>
        <v>2033</v>
      </c>
      <c r="DP3" s="55">
        <f t="shared" si="1"/>
        <v>2033</v>
      </c>
      <c r="DQ3" s="55">
        <f t="shared" si="1"/>
        <v>2033</v>
      </c>
      <c r="DR3" s="55">
        <f t="shared" si="1"/>
        <v>2033</v>
      </c>
      <c r="DS3" s="55">
        <f t="shared" si="1"/>
        <v>2033</v>
      </c>
      <c r="DT3" s="55">
        <f t="shared" si="1"/>
        <v>2033</v>
      </c>
      <c r="DU3" s="55">
        <f t="shared" si="1"/>
        <v>2033</v>
      </c>
      <c r="DV3" s="55">
        <f t="shared" si="1"/>
        <v>2033</v>
      </c>
      <c r="DW3" s="55">
        <f t="shared" si="1"/>
        <v>2033</v>
      </c>
      <c r="DX3" s="55">
        <f t="shared" si="1"/>
        <v>2033</v>
      </c>
      <c r="DY3" s="55">
        <f t="shared" si="1"/>
        <v>2034</v>
      </c>
      <c r="DZ3" s="55">
        <f t="shared" si="1"/>
        <v>2034</v>
      </c>
      <c r="EA3" s="55">
        <f t="shared" si="1"/>
        <v>2034</v>
      </c>
      <c r="EB3" s="51" t="s">
        <v>2</v>
      </c>
    </row>
    <row r="4" spans="1:132" x14ac:dyDescent="0.3">
      <c r="E4" s="51"/>
      <c r="G4" s="51"/>
      <c r="H4" s="51"/>
      <c r="K4" s="51" t="s">
        <v>4</v>
      </c>
      <c r="L4" s="51">
        <v>1</v>
      </c>
      <c r="M4" s="51">
        <v>2</v>
      </c>
      <c r="N4" s="51">
        <v>3</v>
      </c>
      <c r="O4" s="51">
        <v>4</v>
      </c>
      <c r="P4" s="51">
        <v>5</v>
      </c>
      <c r="Q4" s="51">
        <v>6</v>
      </c>
      <c r="R4" s="51">
        <v>7</v>
      </c>
      <c r="S4" s="51">
        <v>8</v>
      </c>
      <c r="T4" s="51">
        <v>9</v>
      </c>
      <c r="U4" s="51">
        <v>10</v>
      </c>
      <c r="V4" s="51">
        <v>11</v>
      </c>
      <c r="W4" s="51">
        <v>12</v>
      </c>
      <c r="X4" s="51">
        <v>13</v>
      </c>
      <c r="Y4" s="51">
        <v>14</v>
      </c>
      <c r="Z4" s="51">
        <v>15</v>
      </c>
      <c r="AA4" s="51">
        <v>16</v>
      </c>
      <c r="AB4" s="51">
        <v>17</v>
      </c>
      <c r="AC4" s="51">
        <v>18</v>
      </c>
      <c r="AD4" s="51">
        <v>19</v>
      </c>
      <c r="AE4" s="51">
        <v>20</v>
      </c>
      <c r="AF4" s="51">
        <v>21</v>
      </c>
      <c r="AG4" s="51">
        <v>22</v>
      </c>
      <c r="AH4" s="51">
        <v>23</v>
      </c>
      <c r="AI4" s="51">
        <v>24</v>
      </c>
      <c r="AJ4" s="51">
        <v>25</v>
      </c>
      <c r="AK4" s="51">
        <v>26</v>
      </c>
      <c r="AL4" s="51">
        <v>27</v>
      </c>
      <c r="AM4" s="51">
        <v>28</v>
      </c>
      <c r="AN4" s="51">
        <v>29</v>
      </c>
      <c r="AO4" s="51">
        <v>30</v>
      </c>
      <c r="AP4" s="51">
        <v>31</v>
      </c>
      <c r="AQ4" s="51">
        <v>32</v>
      </c>
      <c r="AR4" s="51">
        <v>33</v>
      </c>
      <c r="AS4" s="51">
        <v>34</v>
      </c>
      <c r="AT4" s="51">
        <v>35</v>
      </c>
      <c r="AU4" s="51">
        <v>36</v>
      </c>
      <c r="AV4" s="51">
        <v>37</v>
      </c>
      <c r="AW4" s="51">
        <v>38</v>
      </c>
      <c r="AX4" s="51">
        <v>39</v>
      </c>
      <c r="AY4" s="51">
        <v>40</v>
      </c>
      <c r="AZ4" s="51">
        <v>41</v>
      </c>
      <c r="BA4" s="51">
        <v>42</v>
      </c>
      <c r="BB4" s="51">
        <v>43</v>
      </c>
      <c r="BC4" s="51">
        <v>44</v>
      </c>
      <c r="BD4" s="51">
        <v>45</v>
      </c>
      <c r="BE4" s="51">
        <v>46</v>
      </c>
      <c r="BF4" s="51">
        <v>47</v>
      </c>
      <c r="BG4" s="51">
        <v>48</v>
      </c>
      <c r="BH4" s="51">
        <v>49</v>
      </c>
      <c r="BI4" s="51">
        <v>50</v>
      </c>
      <c r="BJ4" s="51">
        <v>51</v>
      </c>
      <c r="BK4" s="51">
        <v>52</v>
      </c>
      <c r="BL4" s="51">
        <v>53</v>
      </c>
      <c r="BM4" s="51">
        <v>54</v>
      </c>
      <c r="BN4" s="51">
        <v>55</v>
      </c>
      <c r="BO4" s="51">
        <v>56</v>
      </c>
      <c r="BP4" s="51">
        <v>57</v>
      </c>
      <c r="BQ4" s="51">
        <v>58</v>
      </c>
      <c r="BR4" s="51">
        <v>59</v>
      </c>
      <c r="BS4" s="51">
        <v>60</v>
      </c>
      <c r="BT4" s="51">
        <v>61</v>
      </c>
      <c r="BU4" s="51">
        <v>62</v>
      </c>
      <c r="BV4" s="51">
        <v>63</v>
      </c>
      <c r="BW4" s="51">
        <v>64</v>
      </c>
      <c r="BX4" s="51">
        <v>65</v>
      </c>
      <c r="BY4" s="51">
        <v>66</v>
      </c>
      <c r="BZ4" s="51">
        <v>67</v>
      </c>
      <c r="CA4" s="51">
        <v>68</v>
      </c>
      <c r="CB4" s="51">
        <v>69</v>
      </c>
      <c r="CC4" s="51">
        <v>70</v>
      </c>
      <c r="CD4" s="51">
        <v>71</v>
      </c>
      <c r="CE4" s="51">
        <v>72</v>
      </c>
      <c r="CF4" s="51">
        <v>73</v>
      </c>
      <c r="CG4" s="51">
        <v>74</v>
      </c>
      <c r="CH4" s="51">
        <v>75</v>
      </c>
      <c r="CI4" s="51">
        <v>76</v>
      </c>
      <c r="CJ4" s="51">
        <v>77</v>
      </c>
      <c r="CK4" s="51">
        <v>78</v>
      </c>
      <c r="CL4" s="51">
        <v>79</v>
      </c>
      <c r="CM4" s="51">
        <v>80</v>
      </c>
      <c r="CN4" s="51">
        <v>81</v>
      </c>
      <c r="CO4" s="51">
        <v>82</v>
      </c>
      <c r="CP4" s="51">
        <v>83</v>
      </c>
      <c r="CQ4" s="51">
        <v>84</v>
      </c>
      <c r="CR4" s="51">
        <v>85</v>
      </c>
      <c r="CS4" s="51">
        <v>86</v>
      </c>
      <c r="CT4" s="51">
        <v>87</v>
      </c>
      <c r="CU4" s="51">
        <v>88</v>
      </c>
      <c r="CV4" s="51">
        <v>89</v>
      </c>
      <c r="CW4" s="51">
        <v>90</v>
      </c>
      <c r="CX4" s="51">
        <v>91</v>
      </c>
      <c r="CY4" s="51">
        <v>92</v>
      </c>
      <c r="CZ4" s="51">
        <v>93</v>
      </c>
      <c r="DA4" s="51">
        <v>94</v>
      </c>
      <c r="DB4" s="51">
        <v>95</v>
      </c>
      <c r="DC4" s="51">
        <v>96</v>
      </c>
      <c r="DD4" s="51">
        <v>97</v>
      </c>
      <c r="DE4" s="51">
        <v>98</v>
      </c>
      <c r="DF4" s="51">
        <v>99</v>
      </c>
      <c r="DG4" s="51">
        <v>100</v>
      </c>
      <c r="DH4" s="51">
        <v>101</v>
      </c>
      <c r="DI4" s="51">
        <v>102</v>
      </c>
      <c r="DJ4" s="51">
        <v>103</v>
      </c>
      <c r="DK4" s="51">
        <v>104</v>
      </c>
      <c r="DL4" s="51">
        <v>105</v>
      </c>
      <c r="DM4" s="51">
        <v>106</v>
      </c>
      <c r="DN4" s="51">
        <v>107</v>
      </c>
      <c r="DO4" s="51">
        <v>108</v>
      </c>
      <c r="DP4" s="51">
        <v>109</v>
      </c>
      <c r="DQ4" s="51">
        <v>110</v>
      </c>
      <c r="DR4" s="51">
        <v>111</v>
      </c>
      <c r="DS4" s="51">
        <v>112</v>
      </c>
      <c r="DT4" s="51">
        <v>113</v>
      </c>
      <c r="DU4" s="51">
        <v>114</v>
      </c>
      <c r="DV4" s="51">
        <v>115</v>
      </c>
      <c r="DW4" s="51">
        <v>116</v>
      </c>
      <c r="DX4" s="51">
        <v>117</v>
      </c>
      <c r="DY4" s="51">
        <v>118</v>
      </c>
      <c r="DZ4" s="51">
        <v>119</v>
      </c>
      <c r="EA4" s="51">
        <v>120</v>
      </c>
      <c r="EB4" s="51" t="s">
        <v>2</v>
      </c>
    </row>
    <row r="5" spans="1:132" x14ac:dyDescent="0.3">
      <c r="E5" s="51"/>
      <c r="G5" s="51"/>
      <c r="H5" s="51"/>
      <c r="K5" s="51" t="s">
        <v>5</v>
      </c>
      <c r="L5" s="56">
        <f>Assumptions!C2</f>
        <v>45383</v>
      </c>
      <c r="M5" s="56">
        <f>EDATE(L5,1)</f>
        <v>45413</v>
      </c>
      <c r="N5" s="56">
        <f t="shared" ref="N5:BY5" si="2">EDATE(M5,1)</f>
        <v>45444</v>
      </c>
      <c r="O5" s="56">
        <f t="shared" si="2"/>
        <v>45474</v>
      </c>
      <c r="P5" s="56">
        <f t="shared" si="2"/>
        <v>45505</v>
      </c>
      <c r="Q5" s="56">
        <f t="shared" si="2"/>
        <v>45536</v>
      </c>
      <c r="R5" s="56">
        <f t="shared" si="2"/>
        <v>45566</v>
      </c>
      <c r="S5" s="56">
        <f t="shared" si="2"/>
        <v>45597</v>
      </c>
      <c r="T5" s="56">
        <f t="shared" si="2"/>
        <v>45627</v>
      </c>
      <c r="U5" s="56">
        <f t="shared" si="2"/>
        <v>45658</v>
      </c>
      <c r="V5" s="56">
        <f t="shared" si="2"/>
        <v>45689</v>
      </c>
      <c r="W5" s="56">
        <f t="shared" si="2"/>
        <v>45717</v>
      </c>
      <c r="X5" s="56">
        <f t="shared" si="2"/>
        <v>45748</v>
      </c>
      <c r="Y5" s="56">
        <f t="shared" si="2"/>
        <v>45778</v>
      </c>
      <c r="Z5" s="56">
        <f t="shared" si="2"/>
        <v>45809</v>
      </c>
      <c r="AA5" s="56">
        <f t="shared" si="2"/>
        <v>45839</v>
      </c>
      <c r="AB5" s="56">
        <f t="shared" si="2"/>
        <v>45870</v>
      </c>
      <c r="AC5" s="56">
        <f t="shared" si="2"/>
        <v>45901</v>
      </c>
      <c r="AD5" s="56">
        <f t="shared" si="2"/>
        <v>45931</v>
      </c>
      <c r="AE5" s="56">
        <f t="shared" si="2"/>
        <v>45962</v>
      </c>
      <c r="AF5" s="56">
        <f t="shared" si="2"/>
        <v>45992</v>
      </c>
      <c r="AG5" s="56">
        <f t="shared" si="2"/>
        <v>46023</v>
      </c>
      <c r="AH5" s="56">
        <f t="shared" si="2"/>
        <v>46054</v>
      </c>
      <c r="AI5" s="56">
        <f t="shared" si="2"/>
        <v>46082</v>
      </c>
      <c r="AJ5" s="56">
        <f t="shared" si="2"/>
        <v>46113</v>
      </c>
      <c r="AK5" s="56">
        <f t="shared" si="2"/>
        <v>46143</v>
      </c>
      <c r="AL5" s="56">
        <f t="shared" si="2"/>
        <v>46174</v>
      </c>
      <c r="AM5" s="56">
        <f t="shared" si="2"/>
        <v>46204</v>
      </c>
      <c r="AN5" s="56">
        <f t="shared" si="2"/>
        <v>46235</v>
      </c>
      <c r="AO5" s="56">
        <f t="shared" si="2"/>
        <v>46266</v>
      </c>
      <c r="AP5" s="56">
        <f t="shared" si="2"/>
        <v>46296</v>
      </c>
      <c r="AQ5" s="56">
        <f t="shared" si="2"/>
        <v>46327</v>
      </c>
      <c r="AR5" s="56">
        <f t="shared" si="2"/>
        <v>46357</v>
      </c>
      <c r="AS5" s="56">
        <f t="shared" si="2"/>
        <v>46388</v>
      </c>
      <c r="AT5" s="56">
        <f t="shared" si="2"/>
        <v>46419</v>
      </c>
      <c r="AU5" s="56">
        <f t="shared" si="2"/>
        <v>46447</v>
      </c>
      <c r="AV5" s="56">
        <f t="shared" si="2"/>
        <v>46478</v>
      </c>
      <c r="AW5" s="56">
        <f t="shared" si="2"/>
        <v>46508</v>
      </c>
      <c r="AX5" s="56">
        <f t="shared" si="2"/>
        <v>46539</v>
      </c>
      <c r="AY5" s="56">
        <f t="shared" si="2"/>
        <v>46569</v>
      </c>
      <c r="AZ5" s="56">
        <f t="shared" si="2"/>
        <v>46600</v>
      </c>
      <c r="BA5" s="56">
        <f t="shared" si="2"/>
        <v>46631</v>
      </c>
      <c r="BB5" s="56">
        <f t="shared" si="2"/>
        <v>46661</v>
      </c>
      <c r="BC5" s="56">
        <f t="shared" si="2"/>
        <v>46692</v>
      </c>
      <c r="BD5" s="56">
        <f t="shared" si="2"/>
        <v>46722</v>
      </c>
      <c r="BE5" s="56">
        <f t="shared" si="2"/>
        <v>46753</v>
      </c>
      <c r="BF5" s="56">
        <f t="shared" si="2"/>
        <v>46784</v>
      </c>
      <c r="BG5" s="56">
        <f t="shared" si="2"/>
        <v>46813</v>
      </c>
      <c r="BH5" s="56">
        <f t="shared" si="2"/>
        <v>46844</v>
      </c>
      <c r="BI5" s="56">
        <f t="shared" si="2"/>
        <v>46874</v>
      </c>
      <c r="BJ5" s="56">
        <f t="shared" si="2"/>
        <v>46905</v>
      </c>
      <c r="BK5" s="56">
        <f t="shared" si="2"/>
        <v>46935</v>
      </c>
      <c r="BL5" s="56">
        <f t="shared" si="2"/>
        <v>46966</v>
      </c>
      <c r="BM5" s="56">
        <f t="shared" si="2"/>
        <v>46997</v>
      </c>
      <c r="BN5" s="56">
        <f t="shared" si="2"/>
        <v>47027</v>
      </c>
      <c r="BO5" s="56">
        <f t="shared" si="2"/>
        <v>47058</v>
      </c>
      <c r="BP5" s="56">
        <f t="shared" si="2"/>
        <v>47088</v>
      </c>
      <c r="BQ5" s="56">
        <f t="shared" si="2"/>
        <v>47119</v>
      </c>
      <c r="BR5" s="56">
        <f t="shared" si="2"/>
        <v>47150</v>
      </c>
      <c r="BS5" s="56">
        <f t="shared" si="2"/>
        <v>47178</v>
      </c>
      <c r="BT5" s="56">
        <f t="shared" si="2"/>
        <v>47209</v>
      </c>
      <c r="BU5" s="56">
        <f t="shared" si="2"/>
        <v>47239</v>
      </c>
      <c r="BV5" s="56">
        <f t="shared" si="2"/>
        <v>47270</v>
      </c>
      <c r="BW5" s="56">
        <f t="shared" si="2"/>
        <v>47300</v>
      </c>
      <c r="BX5" s="56">
        <f t="shared" si="2"/>
        <v>47331</v>
      </c>
      <c r="BY5" s="56">
        <f t="shared" si="2"/>
        <v>47362</v>
      </c>
      <c r="BZ5" s="56">
        <f t="shared" ref="BZ5:EA5" si="3">EDATE(BY5,1)</f>
        <v>47392</v>
      </c>
      <c r="CA5" s="56">
        <f t="shared" si="3"/>
        <v>47423</v>
      </c>
      <c r="CB5" s="56">
        <f t="shared" si="3"/>
        <v>47453</v>
      </c>
      <c r="CC5" s="56">
        <f t="shared" si="3"/>
        <v>47484</v>
      </c>
      <c r="CD5" s="56">
        <f t="shared" si="3"/>
        <v>47515</v>
      </c>
      <c r="CE5" s="56">
        <f t="shared" si="3"/>
        <v>47543</v>
      </c>
      <c r="CF5" s="56">
        <f t="shared" si="3"/>
        <v>47574</v>
      </c>
      <c r="CG5" s="56">
        <f t="shared" si="3"/>
        <v>47604</v>
      </c>
      <c r="CH5" s="56">
        <f t="shared" si="3"/>
        <v>47635</v>
      </c>
      <c r="CI5" s="56">
        <f t="shared" si="3"/>
        <v>47665</v>
      </c>
      <c r="CJ5" s="56">
        <f t="shared" si="3"/>
        <v>47696</v>
      </c>
      <c r="CK5" s="56">
        <f t="shared" si="3"/>
        <v>47727</v>
      </c>
      <c r="CL5" s="56">
        <f t="shared" si="3"/>
        <v>47757</v>
      </c>
      <c r="CM5" s="56">
        <f t="shared" si="3"/>
        <v>47788</v>
      </c>
      <c r="CN5" s="56">
        <f t="shared" si="3"/>
        <v>47818</v>
      </c>
      <c r="CO5" s="56">
        <f t="shared" si="3"/>
        <v>47849</v>
      </c>
      <c r="CP5" s="56">
        <f t="shared" si="3"/>
        <v>47880</v>
      </c>
      <c r="CQ5" s="56">
        <f t="shared" si="3"/>
        <v>47908</v>
      </c>
      <c r="CR5" s="56">
        <f t="shared" si="3"/>
        <v>47939</v>
      </c>
      <c r="CS5" s="56">
        <f t="shared" si="3"/>
        <v>47969</v>
      </c>
      <c r="CT5" s="56">
        <f t="shared" si="3"/>
        <v>48000</v>
      </c>
      <c r="CU5" s="56">
        <f t="shared" si="3"/>
        <v>48030</v>
      </c>
      <c r="CV5" s="56">
        <f t="shared" si="3"/>
        <v>48061</v>
      </c>
      <c r="CW5" s="56">
        <f t="shared" si="3"/>
        <v>48092</v>
      </c>
      <c r="CX5" s="56">
        <f t="shared" si="3"/>
        <v>48122</v>
      </c>
      <c r="CY5" s="56">
        <f t="shared" si="3"/>
        <v>48153</v>
      </c>
      <c r="CZ5" s="56">
        <f t="shared" si="3"/>
        <v>48183</v>
      </c>
      <c r="DA5" s="56">
        <f t="shared" si="3"/>
        <v>48214</v>
      </c>
      <c r="DB5" s="56">
        <f t="shared" si="3"/>
        <v>48245</v>
      </c>
      <c r="DC5" s="56">
        <f t="shared" si="3"/>
        <v>48274</v>
      </c>
      <c r="DD5" s="56">
        <f t="shared" si="3"/>
        <v>48305</v>
      </c>
      <c r="DE5" s="56">
        <f t="shared" si="3"/>
        <v>48335</v>
      </c>
      <c r="DF5" s="56">
        <f t="shared" si="3"/>
        <v>48366</v>
      </c>
      <c r="DG5" s="56">
        <f t="shared" si="3"/>
        <v>48396</v>
      </c>
      <c r="DH5" s="56">
        <f t="shared" si="3"/>
        <v>48427</v>
      </c>
      <c r="DI5" s="56">
        <f t="shared" si="3"/>
        <v>48458</v>
      </c>
      <c r="DJ5" s="56">
        <f t="shared" si="3"/>
        <v>48488</v>
      </c>
      <c r="DK5" s="56">
        <f t="shared" si="3"/>
        <v>48519</v>
      </c>
      <c r="DL5" s="56">
        <f t="shared" si="3"/>
        <v>48549</v>
      </c>
      <c r="DM5" s="56">
        <f t="shared" si="3"/>
        <v>48580</v>
      </c>
      <c r="DN5" s="56">
        <f t="shared" si="3"/>
        <v>48611</v>
      </c>
      <c r="DO5" s="56">
        <f t="shared" si="3"/>
        <v>48639</v>
      </c>
      <c r="DP5" s="56">
        <f t="shared" si="3"/>
        <v>48670</v>
      </c>
      <c r="DQ5" s="56">
        <f t="shared" si="3"/>
        <v>48700</v>
      </c>
      <c r="DR5" s="56">
        <f t="shared" si="3"/>
        <v>48731</v>
      </c>
      <c r="DS5" s="56">
        <f t="shared" si="3"/>
        <v>48761</v>
      </c>
      <c r="DT5" s="56">
        <f t="shared" si="3"/>
        <v>48792</v>
      </c>
      <c r="DU5" s="56">
        <f t="shared" si="3"/>
        <v>48823</v>
      </c>
      <c r="DV5" s="56">
        <f t="shared" si="3"/>
        <v>48853</v>
      </c>
      <c r="DW5" s="56">
        <f t="shared" si="3"/>
        <v>48884</v>
      </c>
      <c r="DX5" s="56">
        <f t="shared" si="3"/>
        <v>48914</v>
      </c>
      <c r="DY5" s="56">
        <f t="shared" si="3"/>
        <v>48945</v>
      </c>
      <c r="DZ5" s="56">
        <f t="shared" si="3"/>
        <v>48976</v>
      </c>
      <c r="EA5" s="56">
        <f t="shared" si="3"/>
        <v>49004</v>
      </c>
      <c r="EB5" s="51" t="s">
        <v>2</v>
      </c>
    </row>
    <row r="6" spans="1:132" x14ac:dyDescent="0.3">
      <c r="A6" s="51" t="s">
        <v>6</v>
      </c>
      <c r="B6" s="51" t="s">
        <v>7</v>
      </c>
      <c r="D6" s="51" t="s">
        <v>175</v>
      </c>
      <c r="E6" s="51">
        <v>0.79</v>
      </c>
      <c r="G6" s="56" t="s">
        <v>48</v>
      </c>
      <c r="H6" s="129" t="s">
        <v>733</v>
      </c>
      <c r="I6" s="51" t="s">
        <v>158</v>
      </c>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51" t="s">
        <v>2</v>
      </c>
    </row>
    <row r="7" spans="1:132" ht="17.25" x14ac:dyDescent="0.35">
      <c r="A7" s="51" t="s">
        <v>176</v>
      </c>
      <c r="E7" s="51" t="s">
        <v>177</v>
      </c>
      <c r="G7" s="51"/>
      <c r="K7" s="13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51" t="s">
        <v>2</v>
      </c>
    </row>
    <row r="8" spans="1:132" ht="17.25" x14ac:dyDescent="0.35">
      <c r="B8" s="51" t="s">
        <v>178</v>
      </c>
      <c r="E8" s="101">
        <f>405600000</f>
        <v>405600000</v>
      </c>
      <c r="G8" s="56">
        <v>45352</v>
      </c>
      <c r="H8" s="129">
        <v>1</v>
      </c>
      <c r="I8" s="56">
        <f>EDATE(G8,(H8-1))</f>
        <v>45352</v>
      </c>
      <c r="K8" s="130"/>
      <c r="L8" s="60">
        <f>IF(L$5=$G8,-FV(Assumptions!$D$6,'Construction Schedule'!L$2,,$E8/$H8),IF(AND($G8&lt;=L$5,$I8&gt;=L$5),-FV(Assumptions!$D$6,'Construction Schedule'!L$2,,$E8/$H8),0))</f>
        <v>0</v>
      </c>
      <c r="M8" s="60">
        <f>IF(M$5=$G8,-FV(Assumptions!$D$6,'Construction Schedule'!M$2,,$E8/$H8),IF(AND($G8&lt;=M$5,$I8&gt;=M$5),-FV(Assumptions!$D$6,'Construction Schedule'!M$2,,$E8/$H8),0))</f>
        <v>0</v>
      </c>
      <c r="N8" s="60">
        <f>IF(N$5=$G8,-FV(Assumptions!$D$6,'Construction Schedule'!N$2,,$E8/$H8),IF(AND($G8&lt;=N$5,$I8&gt;=N$5),-FV(Assumptions!$D$6,'Construction Schedule'!N$2,,$E8/$H8),0))</f>
        <v>0</v>
      </c>
      <c r="O8" s="60">
        <f>IF(O$5=$G8,-FV(Assumptions!$D$6,'Construction Schedule'!O$2,,$E8/$H8),IF(AND($G8&lt;=O$5,$I8&gt;=O$5),-FV(Assumptions!$D$6,'Construction Schedule'!O$2,,$E8/$H8),0))</f>
        <v>0</v>
      </c>
      <c r="P8" s="60">
        <f>IF(P$5=$G8,-FV(Assumptions!$D$6,'Construction Schedule'!P$2,,$E8/$H8),IF(AND($G8&lt;=P$5,$I8&gt;=P$5),-FV(Assumptions!$D$6,'Construction Schedule'!P$2,,$E8/$H8),0))</f>
        <v>0</v>
      </c>
      <c r="Q8" s="60">
        <f>IF(Q$5=$G8,-FV(Assumptions!$D$6,'Construction Schedule'!Q$2,,$E8/$H8),IF(AND($G8&lt;=Q$5,$I8&gt;=Q$5),-FV(Assumptions!$D$6,'Construction Schedule'!Q$2,,$E8/$H8),0))</f>
        <v>0</v>
      </c>
      <c r="R8" s="60">
        <f>IF(R$5=$G8,-FV(Assumptions!$D$6,'Construction Schedule'!R$2,,$E8/$H8),IF(AND($G8&lt;=R$5,$I8&gt;=R$5),-FV(Assumptions!$D$6,'Construction Schedule'!R$2,,$E8/$H8),0))</f>
        <v>0</v>
      </c>
      <c r="S8" s="60">
        <f>IF(S$5=$G8,-FV(Assumptions!$D$6,'Construction Schedule'!S$2,,$E8/$H8),IF(AND($G8&lt;=S$5,$I8&gt;=S$5),-FV(Assumptions!$D$6,'Construction Schedule'!S$2,,$E8/$H8),0))</f>
        <v>0</v>
      </c>
      <c r="T8" s="60">
        <f>IF(T$5=$G8,-FV(Assumptions!$D$6,'Construction Schedule'!T$2,,$E8/$H8),IF(AND($G8&lt;=T$5,$I8&gt;=T$5),-FV(Assumptions!$D$6,'Construction Schedule'!T$2,,$E8/$H8),0))</f>
        <v>0</v>
      </c>
      <c r="U8" s="60">
        <f>IF(U$5=$G8,-FV(Assumptions!$D$6,'Construction Schedule'!U$2,,$E8/$H8),IF(AND($G8&lt;=U$5,$I8&gt;=U$5),-FV(Assumptions!$D$6,'Construction Schedule'!U$2,,$E8/$H8),0))</f>
        <v>0</v>
      </c>
      <c r="V8" s="60">
        <f>IF(V$5=$G8,-FV(Assumptions!$D$6,'Construction Schedule'!V$2,,$E8/$H8),IF(AND($G8&lt;=V$5,$I8&gt;=V$5),-FV(Assumptions!$D$6,'Construction Schedule'!V$2,,$E8/$H8),0))</f>
        <v>0</v>
      </c>
      <c r="W8" s="60">
        <f>IF(W$5=$G8,-FV(Assumptions!$D$6,'Construction Schedule'!W$2,,$E8/$H8),IF(AND($G8&lt;=W$5,$I8&gt;=W$5),-FV(Assumptions!$D$6,'Construction Schedule'!W$2,,$E8/$H8),0))</f>
        <v>0</v>
      </c>
      <c r="X8" s="60">
        <f>IF(X$5=$G8,-FV(Assumptions!$D$6,'Construction Schedule'!X$2,,$E8/$H8),IF(AND($G8&lt;=X$5,$I8&gt;=X$5),-FV(Assumptions!$D$6,'Construction Schedule'!X$2,,$E8/$H8),0))</f>
        <v>0</v>
      </c>
      <c r="Y8" s="60">
        <f>IF(Y$5=$G8,-FV(Assumptions!$D$6,'Construction Schedule'!Y$2,,$E8/$H8),IF(AND($G8&lt;=Y$5,$I8&gt;=Y$5),-FV(Assumptions!$D$6,'Construction Schedule'!Y$2,,$E8/$H8),0))</f>
        <v>0</v>
      </c>
      <c r="Z8" s="60">
        <f>IF(Z$5=$G8,-FV(Assumptions!$D$6,'Construction Schedule'!Z$2,,$E8/$H8),IF(AND($G8&lt;=Z$5,$I8&gt;=Z$5),-FV(Assumptions!$D$6,'Construction Schedule'!Z$2,,$E8/$H8),0))</f>
        <v>0</v>
      </c>
      <c r="AA8" s="60">
        <f>IF(AA$5=$G8,-FV(Assumptions!$D$6,'Construction Schedule'!AA$2,,$E8/$H8),IF(AND($G8&lt;=AA$5,$I8&gt;=AA$5),-FV(Assumptions!$D$6,'Construction Schedule'!AA$2,,$E8/$H8),0))</f>
        <v>0</v>
      </c>
      <c r="AB8" s="60">
        <f>IF(AB$5=$G8,-FV(Assumptions!$D$6,'Construction Schedule'!AB$2,,$E8/$H8),IF(AND($G8&lt;=AB$5,$I8&gt;=AB$5),-FV(Assumptions!$D$6,'Construction Schedule'!AB$2,,$E8/$H8),0))</f>
        <v>0</v>
      </c>
      <c r="AC8" s="60">
        <f>IF(AC$5=$G8,-FV(Assumptions!$D$6,'Construction Schedule'!AC$2,,$E8/$H8),IF(AND($G8&lt;=AC$5,$I8&gt;=AC$5),-FV(Assumptions!$D$6,'Construction Schedule'!AC$2,,$E8/$H8),0))</f>
        <v>0</v>
      </c>
      <c r="AD8" s="60">
        <f>IF(AD$5=$G8,-FV(Assumptions!$D$6,'Construction Schedule'!AD$2,,$E8/$H8),IF(AND($G8&lt;=AD$5,$I8&gt;=AD$5),-FV(Assumptions!$D$6,'Construction Schedule'!AD$2,,$E8/$H8),0))</f>
        <v>0</v>
      </c>
      <c r="AE8" s="60">
        <f>IF(AE$5=$G8,-FV(Assumptions!$D$6,'Construction Schedule'!AE$2,,$E8/$H8),IF(AND($G8&lt;=AE$5,$I8&gt;=AE$5),-FV(Assumptions!$D$6,'Construction Schedule'!AE$2,,$E8/$H8),0))</f>
        <v>0</v>
      </c>
      <c r="AF8" s="60">
        <f>IF(AF$5=$G8,-FV(Assumptions!$D$6,'Construction Schedule'!AF$2,,$E8/$H8),IF(AND($G8&lt;=AF$5,$I8&gt;=AF$5),-FV(Assumptions!$D$6,'Construction Schedule'!AF$2,,$E8/$H8),0))</f>
        <v>0</v>
      </c>
      <c r="AG8" s="60">
        <f>IF(AG$5=$G8,-FV(Assumptions!$D$6,'Construction Schedule'!AG$2,,$E8/$H8),IF(AND($G8&lt;=AG$5,$I8&gt;=AG$5),-FV(Assumptions!$D$6,'Construction Schedule'!AG$2,,$E8/$H8),0))</f>
        <v>0</v>
      </c>
      <c r="AH8" s="60">
        <f>IF(AH$5=$G8,-FV(Assumptions!$D$6,'Construction Schedule'!AH$2,,$E8/$H8),IF(AND($G8&lt;=AH$5,$I8&gt;=AH$5),-FV(Assumptions!$D$6,'Construction Schedule'!AH$2,,$E8/$H8),0))</f>
        <v>0</v>
      </c>
      <c r="AI8" s="60">
        <f>IF(AI$5=$G8,-FV(Assumptions!$D$6,'Construction Schedule'!AI$2,,$E8/$H8),IF(AND($G8&lt;=AI$5,$I8&gt;=AI$5),-FV(Assumptions!$D$6,'Construction Schedule'!AI$2,,$E8/$H8),0))</f>
        <v>0</v>
      </c>
      <c r="AJ8" s="60">
        <f>IF(AJ$5=$G8,-FV(Assumptions!$D$6,'Construction Schedule'!AJ$2,,$E8/$H8),IF(AND($G8&lt;=AJ$5,$I8&gt;=AJ$5),-FV(Assumptions!$D$6,'Construction Schedule'!AJ$2,,$E8/$H8),0))</f>
        <v>0</v>
      </c>
      <c r="AK8" s="60">
        <f>IF(AK$5=$G8,-FV(Assumptions!$D$6,'Construction Schedule'!AK$2,,$E8/$H8),IF(AND($G8&lt;=AK$5,$I8&gt;=AK$5),-FV(Assumptions!$D$6,'Construction Schedule'!AK$2,,$E8/$H8),0))</f>
        <v>0</v>
      </c>
      <c r="AL8" s="60">
        <f>IF(AL$5=$G8,-FV(Assumptions!$D$6,'Construction Schedule'!AL$2,,$E8/$H8),IF(AND($G8&lt;=AL$5,$I8&gt;=AL$5),-FV(Assumptions!$D$6,'Construction Schedule'!AL$2,,$E8/$H8),0))</f>
        <v>0</v>
      </c>
      <c r="AM8" s="60">
        <f>IF(AM$5=$G8,-FV(Assumptions!$D$6,'Construction Schedule'!AM$2,,$E8/$H8),IF(AND($G8&lt;=AM$5,$I8&gt;=AM$5),-FV(Assumptions!$D$6,'Construction Schedule'!AM$2,,$E8/$H8),0))</f>
        <v>0</v>
      </c>
      <c r="AN8" s="60">
        <f>IF(AN$5=$G8,-FV(Assumptions!$D$6,'Construction Schedule'!AN$2,,$E8/$H8),IF(AND($G8&lt;=AN$5,$I8&gt;=AN$5),-FV(Assumptions!$D$6,'Construction Schedule'!AN$2,,$E8/$H8),0))</f>
        <v>0</v>
      </c>
      <c r="AO8" s="60">
        <f>IF(AO$5=$G8,-FV(Assumptions!$D$6,'Construction Schedule'!AO$2,,$E8/$H8),IF(AND($G8&lt;=AO$5,$I8&gt;=AO$5),-FV(Assumptions!$D$6,'Construction Schedule'!AO$2,,$E8/$H8),0))</f>
        <v>0</v>
      </c>
      <c r="AP8" s="60">
        <f>IF(AP$5=$G8,-FV(Assumptions!$D$6,'Construction Schedule'!AP$2,,$E8/$H8),IF(AND($G8&lt;=AP$5,$I8&gt;=AP$5),-FV(Assumptions!$D$6,'Construction Schedule'!AP$2,,$E8/$H8),0))</f>
        <v>0</v>
      </c>
      <c r="AQ8" s="60">
        <f>IF(AQ$5=$G8,-FV(Assumptions!$D$6,'Construction Schedule'!AQ$2,,$E8/$H8),IF(AND($G8&lt;=AQ$5,$I8&gt;=AQ$5),-FV(Assumptions!$D$6,'Construction Schedule'!AQ$2,,$E8/$H8),0))</f>
        <v>0</v>
      </c>
      <c r="AR8" s="60">
        <f>IF(AR$5=$G8,-FV(Assumptions!$D$6,'Construction Schedule'!AR$2,,$E8/$H8),IF(AND($G8&lt;=AR$5,$I8&gt;=AR$5),-FV(Assumptions!$D$6,'Construction Schedule'!AR$2,,$E8/$H8),0))</f>
        <v>0</v>
      </c>
      <c r="AS8" s="60">
        <f>IF(AS$5=$G8,-FV(Assumptions!$D$6,'Construction Schedule'!AS$2,,$E8/$H8),IF(AND($G8&lt;=AS$5,$I8&gt;=AS$5),-FV(Assumptions!$D$6,'Construction Schedule'!AS$2,,$E8/$H8),0))</f>
        <v>0</v>
      </c>
      <c r="AT8" s="60">
        <f>IF(AT$5=$G8,-FV(Assumptions!$D$6,'Construction Schedule'!AT$2,,$E8/$H8),IF(AND($G8&lt;=AT$5,$I8&gt;=AT$5),-FV(Assumptions!$D$6,'Construction Schedule'!AT$2,,$E8/$H8),0))</f>
        <v>0</v>
      </c>
      <c r="AU8" s="60">
        <f>IF(AU$5=$G8,-FV(Assumptions!$D$6,'Construction Schedule'!AU$2,,$E8/$H8),IF(AND($G8&lt;=AU$5,$I8&gt;=AU$5),-FV(Assumptions!$D$6,'Construction Schedule'!AU$2,,$E8/$H8),0))</f>
        <v>0</v>
      </c>
      <c r="AV8" s="60">
        <f>IF(AV$5=$G8,-FV(Assumptions!$D$6,'Construction Schedule'!AV$2,,$E8/$H8),IF(AND($G8&lt;=AV$5,$I8&gt;=AV$5),-FV(Assumptions!$D$6,'Construction Schedule'!AV$2,,$E8/$H8),0))</f>
        <v>0</v>
      </c>
      <c r="AW8" s="60">
        <f>IF(AW$5=$G8,-FV(Assumptions!$D$6,'Construction Schedule'!AW$2,,$E8/$H8),IF(AND($G8&lt;=AW$5,$I8&gt;=AW$5),-FV(Assumptions!$D$6,'Construction Schedule'!AW$2,,$E8/$H8),0))</f>
        <v>0</v>
      </c>
      <c r="AX8" s="60">
        <f>IF(AX$5=$G8,-FV(Assumptions!$D$6,'Construction Schedule'!AX$2,,$E8/$H8),IF(AND($G8&lt;=AX$5,$I8&gt;=AX$5),-FV(Assumptions!$D$6,'Construction Schedule'!AX$2,,$E8/$H8),0))</f>
        <v>0</v>
      </c>
      <c r="AY8" s="60">
        <f>IF(AY$5=$G8,-FV(Assumptions!$D$6,'Construction Schedule'!AY$2,,$E8/$H8),IF(AND($G8&lt;=AY$5,$I8&gt;=AY$5),-FV(Assumptions!$D$6,'Construction Schedule'!AY$2,,$E8/$H8),0))</f>
        <v>0</v>
      </c>
      <c r="AZ8" s="60">
        <f>IF(AZ$5=$G8,-FV(Assumptions!$D$6,'Construction Schedule'!AZ$2,,$E8/$H8),IF(AND($G8&lt;=AZ$5,$I8&gt;=AZ$5),-FV(Assumptions!$D$6,'Construction Schedule'!AZ$2,,$E8/$H8),0))</f>
        <v>0</v>
      </c>
      <c r="BA8" s="60">
        <f>IF(BA$5=$G8,-FV(Assumptions!$D$6,'Construction Schedule'!BA$2,,$E8/$H8),IF(AND($G8&lt;=BA$5,$I8&gt;=BA$5),-FV(Assumptions!$D$6,'Construction Schedule'!BA$2,,$E8/$H8),0))</f>
        <v>0</v>
      </c>
      <c r="BB8" s="60">
        <f>IF(BB$5=$G8,-FV(Assumptions!$D$6,'Construction Schedule'!BB$2,,$E8/$H8),IF(AND($G8&lt;=BB$5,$I8&gt;=BB$5),-FV(Assumptions!$D$6,'Construction Schedule'!BB$2,,$E8/$H8),0))</f>
        <v>0</v>
      </c>
      <c r="BC8" s="60">
        <f>IF(BC$5=$G8,-FV(Assumptions!$D$6,'Construction Schedule'!BC$2,,$E8/$H8),IF(AND($G8&lt;=BC$5,$I8&gt;=BC$5),-FV(Assumptions!$D$6,'Construction Schedule'!BC$2,,$E8/$H8),0))</f>
        <v>0</v>
      </c>
      <c r="BD8" s="60">
        <f>IF(BD$5=$G8,-FV(Assumptions!$D$6,'Construction Schedule'!BD$2,,$E8/$H8),IF(AND($G8&lt;=BD$5,$I8&gt;=BD$5),-FV(Assumptions!$D$6,'Construction Schedule'!BD$2,,$E8/$H8),0))</f>
        <v>0</v>
      </c>
      <c r="BE8" s="60">
        <f>IF(BE$5=$G8,-FV(Assumptions!$D$6,'Construction Schedule'!BE$2,,$E8/$H8),IF(AND($G8&lt;=BE$5,$I8&gt;=BE$5),-FV(Assumptions!$D$6,'Construction Schedule'!BE$2,,$E8/$H8),0))</f>
        <v>0</v>
      </c>
      <c r="BF8" s="60">
        <f>IF(BF$5=$G8,-FV(Assumptions!$D$6,'Construction Schedule'!BF$2,,$E8/$H8),IF(AND($G8&lt;=BF$5,$I8&gt;=BF$5),-FV(Assumptions!$D$6,'Construction Schedule'!BF$2,,$E8/$H8),0))</f>
        <v>0</v>
      </c>
      <c r="BG8" s="60">
        <f>IF(BG$5=$G8,-FV(Assumptions!$D$6,'Construction Schedule'!BG$2,,$E8/$H8),IF(AND($G8&lt;=BG$5,$I8&gt;=BG$5),-FV(Assumptions!$D$6,'Construction Schedule'!BG$2,,$E8/$H8),0))</f>
        <v>0</v>
      </c>
      <c r="BH8" s="60">
        <f>IF(BH$5=$G8,-FV(Assumptions!$D$6,'Construction Schedule'!BH$2,,$E8/$H8),IF(AND($G8&lt;=BH$5,$I8&gt;=BH$5),-FV(Assumptions!$D$6,'Construction Schedule'!BH$2,,$E8/$H8),0))</f>
        <v>0</v>
      </c>
      <c r="BI8" s="60">
        <f>IF(BI$5=$G8,-FV(Assumptions!$D$6,'Construction Schedule'!BI$2,,$E8/$H8),IF(AND($G8&lt;=BI$5,$I8&gt;=BI$5),-FV(Assumptions!$D$6,'Construction Schedule'!BI$2,,$E8/$H8),0))</f>
        <v>0</v>
      </c>
      <c r="BJ8" s="60">
        <f>IF(BJ$5=$G8,-FV(Assumptions!$D$6,'Construction Schedule'!BJ$2,,$E8/$H8),IF(AND($G8&lt;=BJ$5,$I8&gt;=BJ$5),-FV(Assumptions!$D$6,'Construction Schedule'!BJ$2,,$E8/$H8),0))</f>
        <v>0</v>
      </c>
      <c r="BK8" s="60">
        <f>IF(BK$5=$G8,-FV(Assumptions!$D$6,'Construction Schedule'!BK$2,,$E8/$H8),IF(AND($G8&lt;=BK$5,$I8&gt;=BK$5),-FV(Assumptions!$D$6,'Construction Schedule'!BK$2,,$E8/$H8),0))</f>
        <v>0</v>
      </c>
      <c r="BL8" s="60">
        <f>IF(BL$5=$G8,-FV(Assumptions!$D$6,'Construction Schedule'!BL$2,,$E8/$H8),IF(AND($G8&lt;=BL$5,$I8&gt;=BL$5),-FV(Assumptions!$D$6,'Construction Schedule'!BL$2,,$E8/$H8),0))</f>
        <v>0</v>
      </c>
      <c r="BM8" s="60">
        <f>IF(BM$5=$G8,-FV(Assumptions!$D$6,'Construction Schedule'!BM$2,,$E8/$H8),IF(AND($G8&lt;=BM$5,$I8&gt;=BM$5),-FV(Assumptions!$D$6,'Construction Schedule'!BM$2,,$E8/$H8),0))</f>
        <v>0</v>
      </c>
      <c r="BN8" s="60">
        <f>IF(BN$5=$G8,-FV(Assumptions!$D$6,'Construction Schedule'!BN$2,,$E8/$H8),IF(AND($G8&lt;=BN$5,$I8&gt;=BN$5),-FV(Assumptions!$D$6,'Construction Schedule'!BN$2,,$E8/$H8),0))</f>
        <v>0</v>
      </c>
      <c r="BO8" s="60">
        <f>IF(BO$5=$G8,-FV(Assumptions!$D$6,'Construction Schedule'!BO$2,,$E8/$H8),IF(AND($G8&lt;=BO$5,$I8&gt;=BO$5),-FV(Assumptions!$D$6,'Construction Schedule'!BO$2,,$E8/$H8),0))</f>
        <v>0</v>
      </c>
      <c r="BP8" s="60">
        <f>IF(BP$5=$G8,-FV(Assumptions!$D$6,'Construction Schedule'!BP$2,,$E8/$H8),IF(AND($G8&lt;=BP$5,$I8&gt;=BP$5),-FV(Assumptions!$D$6,'Construction Schedule'!BP$2,,$E8/$H8),0))</f>
        <v>0</v>
      </c>
      <c r="BQ8" s="60">
        <f>IF(BQ$5=$G8,-FV(Assumptions!$D$6,'Construction Schedule'!BQ$2,,$E8/$H8),IF(AND($G8&lt;=BQ$5,$I8&gt;=BQ$5),-FV(Assumptions!$D$6,'Construction Schedule'!BQ$2,,$E8/$H8),0))</f>
        <v>0</v>
      </c>
      <c r="BR8" s="60">
        <f>IF(BR$5=$G8,-FV(Assumptions!$D$6,'Construction Schedule'!BR$2,,$E8/$H8),IF(AND($G8&lt;=BR$5,$I8&gt;=BR$5),-FV(Assumptions!$D$6,'Construction Schedule'!BR$2,,$E8/$H8),0))</f>
        <v>0</v>
      </c>
      <c r="BS8" s="60">
        <f>IF(BS$5=$G8,-FV(Assumptions!$D$6,'Construction Schedule'!BS$2,,$E8/$H8),IF(AND($G8&lt;=BS$5,$I8&gt;=BS$5),-FV(Assumptions!$D$6,'Construction Schedule'!BS$2,,$E8/$H8),0))</f>
        <v>0</v>
      </c>
      <c r="BT8" s="60">
        <f>IF(BT$5=$G8,-FV(Assumptions!$D$6,'Construction Schedule'!BT$2,,$E8/$H8),IF(AND($G8&lt;=BT$5,$I8&gt;=BT$5),-FV(Assumptions!$D$6,'Construction Schedule'!BT$2,,$E8/$H8),0))</f>
        <v>0</v>
      </c>
      <c r="BU8" s="60">
        <f>IF(BU$5=$G8,-FV(Assumptions!$D$6,'Construction Schedule'!BU$2,,$E8/$H8),IF(AND($G8&lt;=BU$5,$I8&gt;=BU$5),-FV(Assumptions!$D$6,'Construction Schedule'!BU$2,,$E8/$H8),0))</f>
        <v>0</v>
      </c>
      <c r="BV8" s="60">
        <f>IF(BV$5=$G8,-FV(Assumptions!$D$6,'Construction Schedule'!BV$2,,$E8/$H8),IF(AND($G8&lt;=BV$5,$I8&gt;=BV$5),-FV(Assumptions!$D$6,'Construction Schedule'!BV$2,,$E8/$H8),0))</f>
        <v>0</v>
      </c>
      <c r="BW8" s="60">
        <f>IF(BW$5=$G8,-FV(Assumptions!$D$6,'Construction Schedule'!BW$2,,$E8/$H8),IF(AND($G8&lt;=BW$5,$I8&gt;=BW$5),-FV(Assumptions!$D$6,'Construction Schedule'!BW$2,,$E8/$H8),0))</f>
        <v>0</v>
      </c>
      <c r="BX8" s="60">
        <f>IF(BX$5=$G8,-FV(Assumptions!$D$6,'Construction Schedule'!BX$2,,$E8/$H8),IF(AND($G8&lt;=BX$5,$I8&gt;=BX$5),-FV(Assumptions!$D$6,'Construction Schedule'!BX$2,,$E8/$H8),0))</f>
        <v>0</v>
      </c>
      <c r="BY8" s="60">
        <f>IF(BY$5=$G8,-FV(Assumptions!$D$6,'Construction Schedule'!BY$2,,$E8/$H8),IF(AND($G8&lt;=BY$5,$I8&gt;=BY$5),-FV(Assumptions!$D$6,'Construction Schedule'!BY$2,,$E8/$H8),0))</f>
        <v>0</v>
      </c>
      <c r="BZ8" s="60">
        <f>IF(BZ$5=$G8,-FV(Assumptions!$D$6,'Construction Schedule'!BZ$2,,$E8/$H8),IF(AND($G8&lt;=BZ$5,$I8&gt;=BZ$5),-FV(Assumptions!$D$6,'Construction Schedule'!BZ$2,,$E8/$H8),0))</f>
        <v>0</v>
      </c>
      <c r="CA8" s="60">
        <f>IF(CA$5=$G8,-FV(Assumptions!$D$6,'Construction Schedule'!CA$2,,$E8/$H8),IF(AND($G8&lt;=CA$5,$I8&gt;=CA$5),-FV(Assumptions!$D$6,'Construction Schedule'!CA$2,,$E8/$H8),0))</f>
        <v>0</v>
      </c>
      <c r="CB8" s="60">
        <f>IF(CB$5=$G8,-FV(Assumptions!$D$6,'Construction Schedule'!CB$2,,$E8/$H8),IF(AND($G8&lt;=CB$5,$I8&gt;=CB$5),-FV(Assumptions!$D$6,'Construction Schedule'!CB$2,,$E8/$H8),0))</f>
        <v>0</v>
      </c>
      <c r="CC8" s="60">
        <f>IF(CC$5=$G8,-FV(Assumptions!$D$6,'Construction Schedule'!CC$2,,$E8/$H8),IF(AND($G8&lt;=CC$5,$I8&gt;=CC$5),-FV(Assumptions!$D$6,'Construction Schedule'!CC$2,,$E8/$H8),0))</f>
        <v>0</v>
      </c>
      <c r="CD8" s="60">
        <f>IF(CD$5=$G8,-FV(Assumptions!$D$6,'Construction Schedule'!CD$2,,$E8/$H8),IF(AND($G8&lt;=CD$5,$I8&gt;=CD$5),-FV(Assumptions!$D$6,'Construction Schedule'!CD$2,,$E8/$H8),0))</f>
        <v>0</v>
      </c>
      <c r="CE8" s="60">
        <f>IF(CE$5=$G8,-FV(Assumptions!$D$6,'Construction Schedule'!CE$2,,$E8/$H8),IF(AND($G8&lt;=CE$5,$I8&gt;=CE$5),-FV(Assumptions!$D$6,'Construction Schedule'!CE$2,,$E8/$H8),0))</f>
        <v>0</v>
      </c>
      <c r="CF8" s="60">
        <f>IF(CF$5=$G8,-FV(Assumptions!$D$6,'Construction Schedule'!CF$2,,$E8/$H8),IF(AND($G8&lt;=CF$5,$I8&gt;=CF$5),-FV(Assumptions!$D$6,'Construction Schedule'!CF$2,,$E8/$H8),0))</f>
        <v>0</v>
      </c>
      <c r="CG8" s="60">
        <f>IF(CG$5=$G8,-FV(Assumptions!$D$6,'Construction Schedule'!CG$2,,$E8/$H8),IF(AND($G8&lt;=CG$5,$I8&gt;=CG$5),-FV(Assumptions!$D$6,'Construction Schedule'!CG$2,,$E8/$H8),0))</f>
        <v>0</v>
      </c>
      <c r="CH8" s="60">
        <f>IF(CH$5=$G8,-FV(Assumptions!$D$6,'Construction Schedule'!CH$2,,$E8/$H8),IF(AND($G8&lt;=CH$5,$I8&gt;=CH$5),-FV(Assumptions!$D$6,'Construction Schedule'!CH$2,,$E8/$H8),0))</f>
        <v>0</v>
      </c>
      <c r="CI8" s="60">
        <f>IF(CI$5=$G8,-FV(Assumptions!$D$6,'Construction Schedule'!CI$2,,$E8/$H8),IF(AND($G8&lt;=CI$5,$I8&gt;=CI$5),-FV(Assumptions!$D$6,'Construction Schedule'!CI$2,,$E8/$H8),0))</f>
        <v>0</v>
      </c>
      <c r="CJ8" s="60">
        <f>IF(CJ$5=$G8,-FV(Assumptions!$D$6,'Construction Schedule'!CJ$2,,$E8/$H8),IF(AND($G8&lt;=CJ$5,$I8&gt;=CJ$5),-FV(Assumptions!$D$6,'Construction Schedule'!CJ$2,,$E8/$H8),0))</f>
        <v>0</v>
      </c>
      <c r="CK8" s="60">
        <f>IF(CK$5=$G8,-FV(Assumptions!$D$6,'Construction Schedule'!CK$2,,$E8/$H8),IF(AND($G8&lt;=CK$5,$I8&gt;=CK$5),-FV(Assumptions!$D$6,'Construction Schedule'!CK$2,,$E8/$H8),0))</f>
        <v>0</v>
      </c>
      <c r="CL8" s="60">
        <f>IF(CL$5=$G8,-FV(Assumptions!$D$6,'Construction Schedule'!CL$2,,$E8/$H8),IF(AND($G8&lt;=CL$5,$I8&gt;=CL$5),-FV(Assumptions!$D$6,'Construction Schedule'!CL$2,,$E8/$H8),0))</f>
        <v>0</v>
      </c>
      <c r="CM8" s="60">
        <f>IF(CM$5=$G8,-FV(Assumptions!$D$6,'Construction Schedule'!CM$2,,$E8/$H8),IF(AND($G8&lt;=CM$5,$I8&gt;=CM$5),-FV(Assumptions!$D$6,'Construction Schedule'!CM$2,,$E8/$H8),0))</f>
        <v>0</v>
      </c>
      <c r="CN8" s="60">
        <f>IF(CN$5=$G8,-FV(Assumptions!$D$6,'Construction Schedule'!CN$2,,$E8/$H8),IF(AND($G8&lt;=CN$5,$I8&gt;=CN$5),-FV(Assumptions!$D$6,'Construction Schedule'!CN$2,,$E8/$H8),0))</f>
        <v>0</v>
      </c>
      <c r="CO8" s="60">
        <f>IF(CO$5=$G8,-FV(Assumptions!$D$6,'Construction Schedule'!CO$2,,$E8/$H8),IF(AND($G8&lt;=CO$5,$I8&gt;=CO$5),-FV(Assumptions!$D$6,'Construction Schedule'!CO$2,,$E8/$H8),0))</f>
        <v>0</v>
      </c>
      <c r="CP8" s="60">
        <f>IF(CP$5=$G8,-FV(Assumptions!$D$6,'Construction Schedule'!CP$2,,$E8/$H8),IF(AND($G8&lt;=CP$5,$I8&gt;=CP$5),-FV(Assumptions!$D$6,'Construction Schedule'!CP$2,,$E8/$H8),0))</f>
        <v>0</v>
      </c>
      <c r="CQ8" s="60">
        <f>IF(CQ$5=$G8,-FV(Assumptions!$D$6,'Construction Schedule'!CQ$2,,$E8/$H8),IF(AND($G8&lt;=CQ$5,$I8&gt;=CQ$5),-FV(Assumptions!$D$6,'Construction Schedule'!CQ$2,,$E8/$H8),0))</f>
        <v>0</v>
      </c>
      <c r="CR8" s="60">
        <f>IF(CR$5=$G8,-FV(Assumptions!$D$6,'Construction Schedule'!CR$2,,$E8/$H8),IF(AND($G8&lt;=CR$5,$I8&gt;=CR$5),-FV(Assumptions!$D$6,'Construction Schedule'!CR$2,,$E8/$H8),0))</f>
        <v>0</v>
      </c>
      <c r="CS8" s="60">
        <f>IF(CS$5=$G8,-FV(Assumptions!$D$6,'Construction Schedule'!CS$2,,$E8/$H8),IF(AND($G8&lt;=CS$5,$I8&gt;=CS$5),-FV(Assumptions!$D$6,'Construction Schedule'!CS$2,,$E8/$H8),0))</f>
        <v>0</v>
      </c>
      <c r="CT8" s="60">
        <f>IF(CT$5=$G8,-FV(Assumptions!$D$6,'Construction Schedule'!CT$2,,$E8/$H8),IF(AND($G8&lt;=CT$5,$I8&gt;=CT$5),-FV(Assumptions!$D$6,'Construction Schedule'!CT$2,,$E8/$H8),0))</f>
        <v>0</v>
      </c>
      <c r="CU8" s="60">
        <f>IF(CU$5=$G8,-FV(Assumptions!$D$6,'Construction Schedule'!CU$2,,$E8/$H8),IF(AND($G8&lt;=CU$5,$I8&gt;=CU$5),-FV(Assumptions!$D$6,'Construction Schedule'!CU$2,,$E8/$H8),0))</f>
        <v>0</v>
      </c>
      <c r="CV8" s="60">
        <f>IF(CV$5=$G8,-FV(Assumptions!$D$6,'Construction Schedule'!CV$2,,$E8/$H8),IF(AND($G8&lt;=CV$5,$I8&gt;=CV$5),-FV(Assumptions!$D$6,'Construction Schedule'!CV$2,,$E8/$H8),0))</f>
        <v>0</v>
      </c>
      <c r="CW8" s="60">
        <f>IF(CW$5=$G8,-FV(Assumptions!$D$6,'Construction Schedule'!CW$2,,$E8/$H8),IF(AND($G8&lt;=CW$5,$I8&gt;=CW$5),-FV(Assumptions!$D$6,'Construction Schedule'!CW$2,,$E8/$H8),0))</f>
        <v>0</v>
      </c>
      <c r="CX8" s="60">
        <f>IF(CX$5=$G8,-FV(Assumptions!$D$6,'Construction Schedule'!CX$2,,$E8/$H8),IF(AND($G8&lt;=CX$5,$I8&gt;=CX$5),-FV(Assumptions!$D$6,'Construction Schedule'!CX$2,,$E8/$H8),0))</f>
        <v>0</v>
      </c>
      <c r="CY8" s="60">
        <f>IF(CY$5=$G8,-FV(Assumptions!$D$6,'Construction Schedule'!CY$2,,$E8/$H8),IF(AND($G8&lt;=CY$5,$I8&gt;=CY$5),-FV(Assumptions!$D$6,'Construction Schedule'!CY$2,,$E8/$H8),0))</f>
        <v>0</v>
      </c>
      <c r="CZ8" s="60">
        <f>IF(CZ$5=$G8,-FV(Assumptions!$D$6,'Construction Schedule'!CZ$2,,$E8/$H8),IF(AND($G8&lt;=CZ$5,$I8&gt;=CZ$5),-FV(Assumptions!$D$6,'Construction Schedule'!CZ$2,,$E8/$H8),0))</f>
        <v>0</v>
      </c>
      <c r="DA8" s="60">
        <f>IF(DA$5=$G8,-FV(Assumptions!$D$6,'Construction Schedule'!DA$2,,$E8/$H8),IF(AND($G8&lt;=DA$5,$I8&gt;=DA$5),-FV(Assumptions!$D$6,'Construction Schedule'!DA$2,,$E8/$H8),0))</f>
        <v>0</v>
      </c>
      <c r="DB8" s="60">
        <f>IF(DB$5=$G8,-FV(Assumptions!$D$6,'Construction Schedule'!DB$2,,$E8/$H8),IF(AND($G8&lt;=DB$5,$I8&gt;=DB$5),-FV(Assumptions!$D$6,'Construction Schedule'!DB$2,,$E8/$H8),0))</f>
        <v>0</v>
      </c>
      <c r="DC8" s="60">
        <f>IF(DC$5=$G8,-FV(Assumptions!$D$6,'Construction Schedule'!DC$2,,$E8/$H8),IF(AND($G8&lt;=DC$5,$I8&gt;=DC$5),-FV(Assumptions!$D$6,'Construction Schedule'!DC$2,,$E8/$H8),0))</f>
        <v>0</v>
      </c>
      <c r="DD8" s="60">
        <f>IF(DD$5=$G8,-FV(Assumptions!$D$6,'Construction Schedule'!DD$2,,$E8/$H8),IF(AND($G8&lt;=DD$5,$I8&gt;=DD$5),-FV(Assumptions!$D$6,'Construction Schedule'!DD$2,,$E8/$H8),0))</f>
        <v>0</v>
      </c>
      <c r="DE8" s="60">
        <f>IF(DE$5=$G8,-FV(Assumptions!$D$6,'Construction Schedule'!DE$2,,$E8/$H8),IF(AND($G8&lt;=DE$5,$I8&gt;=DE$5),-FV(Assumptions!$D$6,'Construction Schedule'!DE$2,,$E8/$H8),0))</f>
        <v>0</v>
      </c>
      <c r="DF8" s="60">
        <f>IF(DF$5=$G8,-FV(Assumptions!$D$6,'Construction Schedule'!DF$2,,$E8/$H8),IF(AND($G8&lt;=DF$5,$I8&gt;=DF$5),-FV(Assumptions!$D$6,'Construction Schedule'!DF$2,,$E8/$H8),0))</f>
        <v>0</v>
      </c>
      <c r="DG8" s="60">
        <f>IF(DG$5=$G8,-FV(Assumptions!$D$6,'Construction Schedule'!DG$2,,$E8/$H8),IF(AND($G8&lt;=DG$5,$I8&gt;=DG$5),-FV(Assumptions!$D$6,'Construction Schedule'!DG$2,,$E8/$H8),0))</f>
        <v>0</v>
      </c>
      <c r="DH8" s="60">
        <f>IF(DH$5=$G8,-FV(Assumptions!$D$6,'Construction Schedule'!DH$2,,$E8/$H8),IF(AND($G8&lt;=DH$5,$I8&gt;=DH$5),-FV(Assumptions!$D$6,'Construction Schedule'!DH$2,,$E8/$H8),0))</f>
        <v>0</v>
      </c>
      <c r="DI8" s="60">
        <f>IF(DI$5=$G8,-FV(Assumptions!$D$6,'Construction Schedule'!DI$2,,$E8/$H8),IF(AND($G8&lt;=DI$5,$I8&gt;=DI$5),-FV(Assumptions!$D$6,'Construction Schedule'!DI$2,,$E8/$H8),0))</f>
        <v>0</v>
      </c>
      <c r="DJ8" s="60">
        <f>IF(DJ$5=$G8,-FV(Assumptions!$D$6,'Construction Schedule'!DJ$2,,$E8/$H8),IF(AND($G8&lt;=DJ$5,$I8&gt;=DJ$5),-FV(Assumptions!$D$6,'Construction Schedule'!DJ$2,,$E8/$H8),0))</f>
        <v>0</v>
      </c>
      <c r="DK8" s="60">
        <f>IF(DK$5=$G8,-FV(Assumptions!$D$6,'Construction Schedule'!DK$2,,$E8/$H8),IF(AND($G8&lt;=DK$5,$I8&gt;=DK$5),-FV(Assumptions!$D$6,'Construction Schedule'!DK$2,,$E8/$H8),0))</f>
        <v>0</v>
      </c>
      <c r="DL8" s="60">
        <f>IF(DL$5=$G8,-FV(Assumptions!$D$6,'Construction Schedule'!DL$2,,$E8/$H8),IF(AND($G8&lt;=DL$5,$I8&gt;=DL$5),-FV(Assumptions!$D$6,'Construction Schedule'!DL$2,,$E8/$H8),0))</f>
        <v>0</v>
      </c>
      <c r="DM8" s="60">
        <f>IF(DM$5=$G8,-FV(Assumptions!$D$6,'Construction Schedule'!DM$2,,$E8/$H8),IF(AND($G8&lt;=DM$5,$I8&gt;=DM$5),-FV(Assumptions!$D$6,'Construction Schedule'!DM$2,,$E8/$H8),0))</f>
        <v>0</v>
      </c>
      <c r="DN8" s="60">
        <f>IF(DN$5=$G8,-FV(Assumptions!$D$6,'Construction Schedule'!DN$2,,$E8/$H8),IF(AND($G8&lt;=DN$5,$I8&gt;=DN$5),-FV(Assumptions!$D$6,'Construction Schedule'!DN$2,,$E8/$H8),0))</f>
        <v>0</v>
      </c>
      <c r="DO8" s="60">
        <f>IF(DO$5=$G8,-FV(Assumptions!$D$6,'Construction Schedule'!DO$2,,$E8/$H8),IF(AND($G8&lt;=DO$5,$I8&gt;=DO$5),-FV(Assumptions!$D$6,'Construction Schedule'!DO$2,,$E8/$H8),0))</f>
        <v>0</v>
      </c>
      <c r="DP8" s="60">
        <f>IF(DP$5=$G8,-FV(Assumptions!$D$6,'Construction Schedule'!DP$2,,$E8/$H8),IF(AND($G8&lt;=DP$5,$I8&gt;=DP$5),-FV(Assumptions!$D$6,'Construction Schedule'!DP$2,,$E8/$H8),0))</f>
        <v>0</v>
      </c>
      <c r="DQ8" s="60">
        <f>IF(DQ$5=$G8,-FV(Assumptions!$D$6,'Construction Schedule'!DQ$2,,$E8/$H8),IF(AND($G8&lt;=DQ$5,$I8&gt;=DQ$5),-FV(Assumptions!$D$6,'Construction Schedule'!DQ$2,,$E8/$H8),0))</f>
        <v>0</v>
      </c>
      <c r="DR8" s="60">
        <f>IF(DR$5=$G8,-FV(Assumptions!$D$6,'Construction Schedule'!DR$2,,$E8/$H8),IF(AND($G8&lt;=DR$5,$I8&gt;=DR$5),-FV(Assumptions!$D$6,'Construction Schedule'!DR$2,,$E8/$H8),0))</f>
        <v>0</v>
      </c>
      <c r="DS8" s="60">
        <f>IF(DS$5=$G8,-FV(Assumptions!$D$6,'Construction Schedule'!DS$2,,$E8/$H8),IF(AND($G8&lt;=DS$5,$I8&gt;=DS$5),-FV(Assumptions!$D$6,'Construction Schedule'!DS$2,,$E8/$H8),0))</f>
        <v>0</v>
      </c>
      <c r="DT8" s="60">
        <f>IF(DT$5=$G8,-FV(Assumptions!$D$6,'Construction Schedule'!DT$2,,$E8/$H8),IF(AND($G8&lt;=DT$5,$I8&gt;=DT$5),-FV(Assumptions!$D$6,'Construction Schedule'!DT$2,,$E8/$H8),0))</f>
        <v>0</v>
      </c>
      <c r="DU8" s="60">
        <f>IF(DU$5=$G8,-FV(Assumptions!$D$6,'Construction Schedule'!DU$2,,$E8/$H8),IF(AND($G8&lt;=DU$5,$I8&gt;=DU$5),-FV(Assumptions!$D$6,'Construction Schedule'!DU$2,,$E8/$H8),0))</f>
        <v>0</v>
      </c>
      <c r="DV8" s="60">
        <f>IF(DV$5=$G8,-FV(Assumptions!$D$6,'Construction Schedule'!DV$2,,$E8/$H8),IF(AND($G8&lt;=DV$5,$I8&gt;=DV$5),-FV(Assumptions!$D$6,'Construction Schedule'!DV$2,,$E8/$H8),0))</f>
        <v>0</v>
      </c>
      <c r="DW8" s="60">
        <f>IF(DW$5=$G8,-FV(Assumptions!$D$6,'Construction Schedule'!DW$2,,$E8/$H8),IF(AND($G8&lt;=DW$5,$I8&gt;=DW$5),-FV(Assumptions!$D$6,'Construction Schedule'!DW$2,,$E8/$H8),0))</f>
        <v>0</v>
      </c>
      <c r="DX8" s="60">
        <f>IF(DX$5=$G8,-FV(Assumptions!$D$6,'Construction Schedule'!DX$2,,$E8/$H8),IF(AND($G8&lt;=DX$5,$I8&gt;=DX$5),-FV(Assumptions!$D$6,'Construction Schedule'!DX$2,,$E8/$H8),0))</f>
        <v>0</v>
      </c>
      <c r="DY8" s="60">
        <f>IF(DY$5=$G8,-FV(Assumptions!$D$6,'Construction Schedule'!DY$2,,$E8/$H8),IF(AND($G8&lt;=DY$5,$I8&gt;=DY$5),-FV(Assumptions!$D$6,'Construction Schedule'!DY$2,,$E8/$H8),0))</f>
        <v>0</v>
      </c>
      <c r="DZ8" s="60">
        <f>IF(DZ$5=$G8,-FV(Assumptions!$D$6,'Construction Schedule'!DZ$2,,$E8/$H8),IF(AND($G8&lt;=DZ$5,$I8&gt;=DZ$5),-FV(Assumptions!$D$6,'Construction Schedule'!DZ$2,,$E8/$H8),0))</f>
        <v>0</v>
      </c>
      <c r="EA8" s="60">
        <f>IF(EA$5=$G8,-FV(Assumptions!$D$6,'Construction Schedule'!EA$2,,$E8/$H8),IF(AND($G8&lt;=EA$5,$I8&gt;=EA$5),-FV(Assumptions!$D$6,'Construction Schedule'!EA$2,,$E8/$H8),0))</f>
        <v>0</v>
      </c>
      <c r="EB8" s="51" t="s">
        <v>2</v>
      </c>
    </row>
    <row r="9" spans="1:132" ht="17.25" x14ac:dyDescent="0.35">
      <c r="B9" s="51" t="s">
        <v>179</v>
      </c>
      <c r="E9" s="101">
        <f>E8*F9</f>
        <v>56784000.000000007</v>
      </c>
      <c r="F9" s="106">
        <v>0.14000000000000001</v>
      </c>
      <c r="G9" s="56">
        <v>45352</v>
      </c>
      <c r="H9" s="129">
        <v>1</v>
      </c>
      <c r="I9" s="56">
        <f>EDATE(G9,(H9-1))</f>
        <v>45352</v>
      </c>
      <c r="K9" s="130"/>
      <c r="L9" s="60">
        <f>IF(L$5=$G9,-FV(Assumptions!$D$6,'Construction Schedule'!L$2,,$E9/$H9),IF(AND($G9&lt;=L$5,$I9&gt;=L$5),-FV(Assumptions!$D$6,'Construction Schedule'!L$2,,$E9/$H9),0))</f>
        <v>0</v>
      </c>
      <c r="M9" s="60">
        <f>IF(M$5=$G9,-FV(Assumptions!$D$6,'Construction Schedule'!M$2,,$E9/$H9),IF(AND($G9&lt;=M$5,$I9&gt;=M$5),-FV(Assumptions!$D$6,'Construction Schedule'!M$2,,$E9/$H9),0))</f>
        <v>0</v>
      </c>
      <c r="N9" s="60">
        <f>IF(N$5=$G9,-FV(Assumptions!$D$6,'Construction Schedule'!N$2,,$E9/$H9),IF(AND($G9&lt;=N$5,$I9&gt;=N$5),-FV(Assumptions!$D$6,'Construction Schedule'!N$2,,$E9/$H9),0))</f>
        <v>0</v>
      </c>
      <c r="O9" s="60">
        <f>IF(O$5=$G9,-FV(Assumptions!$D$6,'Construction Schedule'!O$2,,$E9/$H9),IF(AND($G9&lt;=O$5,$I9&gt;=O$5),-FV(Assumptions!$D$6,'Construction Schedule'!O$2,,$E9/$H9),0))</f>
        <v>0</v>
      </c>
      <c r="P9" s="60">
        <f>IF(P$5=$G9,-FV(Assumptions!$D$6,'Construction Schedule'!P$2,,$E9/$H9),IF(AND($G9&lt;=P$5,$I9&gt;=P$5),-FV(Assumptions!$D$6,'Construction Schedule'!P$2,,$E9/$H9),0))</f>
        <v>0</v>
      </c>
      <c r="Q9" s="60">
        <f>IF(Q$5=$G9,-FV(Assumptions!$D$6,'Construction Schedule'!Q$2,,$E9/$H9),IF(AND($G9&lt;=Q$5,$I9&gt;=Q$5),-FV(Assumptions!$D$6,'Construction Schedule'!Q$2,,$E9/$H9),0))</f>
        <v>0</v>
      </c>
      <c r="R9" s="60">
        <f>IF(R$5=$G9,-FV(Assumptions!$D$6,'Construction Schedule'!R$2,,$E9/$H9),IF(AND($G9&lt;=R$5,$I9&gt;=R$5),-FV(Assumptions!$D$6,'Construction Schedule'!R$2,,$E9/$H9),0))</f>
        <v>0</v>
      </c>
      <c r="S9" s="60">
        <f>IF(S$5=$G9,-FV(Assumptions!$D$6,'Construction Schedule'!S$2,,$E9/$H9),IF(AND($G9&lt;=S$5,$I9&gt;=S$5),-FV(Assumptions!$D$6,'Construction Schedule'!S$2,,$E9/$H9),0))</f>
        <v>0</v>
      </c>
      <c r="T9" s="60">
        <f>IF(T$5=$G9,-FV(Assumptions!$D$6,'Construction Schedule'!T$2,,$E9/$H9),IF(AND($G9&lt;=T$5,$I9&gt;=T$5),-FV(Assumptions!$D$6,'Construction Schedule'!T$2,,$E9/$H9),0))</f>
        <v>0</v>
      </c>
      <c r="U9" s="60">
        <f>IF(U$5=$G9,-FV(Assumptions!$D$6,'Construction Schedule'!U$2,,$E9/$H9),IF(AND($G9&lt;=U$5,$I9&gt;=U$5),-FV(Assumptions!$D$6,'Construction Schedule'!U$2,,$E9/$H9),0))</f>
        <v>0</v>
      </c>
      <c r="V9" s="60">
        <f>IF(V$5=$G9,-FV(Assumptions!$D$6,'Construction Schedule'!V$2,,$E9/$H9),IF(AND($G9&lt;=V$5,$I9&gt;=V$5),-FV(Assumptions!$D$6,'Construction Schedule'!V$2,,$E9/$H9),0))</f>
        <v>0</v>
      </c>
      <c r="W9" s="60">
        <f>IF(W$5=$G9,-FV(Assumptions!$D$6,'Construction Schedule'!W$2,,$E9/$H9),IF(AND($G9&lt;=W$5,$I9&gt;=W$5),-FV(Assumptions!$D$6,'Construction Schedule'!W$2,,$E9/$H9),0))</f>
        <v>0</v>
      </c>
      <c r="X9" s="60">
        <f>IF(X$5=$G9,-FV(Assumptions!$D$6,'Construction Schedule'!X$2,,$E9/$H9),IF(AND($G9&lt;=X$5,$I9&gt;=X$5),-FV(Assumptions!$D$6,'Construction Schedule'!X$2,,$E9/$H9),0))</f>
        <v>0</v>
      </c>
      <c r="Y9" s="60">
        <f>IF(Y$5=$G9,-FV(Assumptions!$D$6,'Construction Schedule'!Y$2,,$E9/$H9),IF(AND($G9&lt;=Y$5,$I9&gt;=Y$5),-FV(Assumptions!$D$6,'Construction Schedule'!Y$2,,$E9/$H9),0))</f>
        <v>0</v>
      </c>
      <c r="Z9" s="60">
        <f>IF(Z$5=$G9,-FV(Assumptions!$D$6,'Construction Schedule'!Z$2,,$E9/$H9),IF(AND($G9&lt;=Z$5,$I9&gt;=Z$5),-FV(Assumptions!$D$6,'Construction Schedule'!Z$2,,$E9/$H9),0))</f>
        <v>0</v>
      </c>
      <c r="AA9" s="60">
        <f>IF(AA$5=$G9,-FV(Assumptions!$D$6,'Construction Schedule'!AA$2,,$E9/$H9),IF(AND($G9&lt;=AA$5,$I9&gt;=AA$5),-FV(Assumptions!$D$6,'Construction Schedule'!AA$2,,$E9/$H9),0))</f>
        <v>0</v>
      </c>
      <c r="AB9" s="60">
        <f>IF(AB$5=$G9,-FV(Assumptions!$D$6,'Construction Schedule'!AB$2,,$E9/$H9),IF(AND($G9&lt;=AB$5,$I9&gt;=AB$5),-FV(Assumptions!$D$6,'Construction Schedule'!AB$2,,$E9/$H9),0))</f>
        <v>0</v>
      </c>
      <c r="AC9" s="60">
        <f>IF(AC$5=$G9,-FV(Assumptions!$D$6,'Construction Schedule'!AC$2,,$E9/$H9),IF(AND($G9&lt;=AC$5,$I9&gt;=AC$5),-FV(Assumptions!$D$6,'Construction Schedule'!AC$2,,$E9/$H9),0))</f>
        <v>0</v>
      </c>
      <c r="AD9" s="60">
        <f>IF(AD$5=$G9,-FV(Assumptions!$D$6,'Construction Schedule'!AD$2,,$E9/$H9),IF(AND($G9&lt;=AD$5,$I9&gt;=AD$5),-FV(Assumptions!$D$6,'Construction Schedule'!AD$2,,$E9/$H9),0))</f>
        <v>0</v>
      </c>
      <c r="AE9" s="60">
        <f>IF(AE$5=$G9,-FV(Assumptions!$D$6,'Construction Schedule'!AE$2,,$E9/$H9),IF(AND($G9&lt;=AE$5,$I9&gt;=AE$5),-FV(Assumptions!$D$6,'Construction Schedule'!AE$2,,$E9/$H9),0))</f>
        <v>0</v>
      </c>
      <c r="AF9" s="60">
        <f>IF(AF$5=$G9,-FV(Assumptions!$D$6,'Construction Schedule'!AF$2,,$E9/$H9),IF(AND($G9&lt;=AF$5,$I9&gt;=AF$5),-FV(Assumptions!$D$6,'Construction Schedule'!AF$2,,$E9/$H9),0))</f>
        <v>0</v>
      </c>
      <c r="AG9" s="60">
        <f>IF(AG$5=$G9,-FV(Assumptions!$D$6,'Construction Schedule'!AG$2,,$E9/$H9),IF(AND($G9&lt;=AG$5,$I9&gt;=AG$5),-FV(Assumptions!$D$6,'Construction Schedule'!AG$2,,$E9/$H9),0))</f>
        <v>0</v>
      </c>
      <c r="AH9" s="60">
        <f>IF(AH$5=$G9,-FV(Assumptions!$D$6,'Construction Schedule'!AH$2,,$E9/$H9),IF(AND($G9&lt;=AH$5,$I9&gt;=AH$5),-FV(Assumptions!$D$6,'Construction Schedule'!AH$2,,$E9/$H9),0))</f>
        <v>0</v>
      </c>
      <c r="AI9" s="60">
        <f>IF(AI$5=$G9,-FV(Assumptions!$D$6,'Construction Schedule'!AI$2,,$E9/$H9),IF(AND($G9&lt;=AI$5,$I9&gt;=AI$5),-FV(Assumptions!$D$6,'Construction Schedule'!AI$2,,$E9/$H9),0))</f>
        <v>0</v>
      </c>
      <c r="AJ9" s="60">
        <f>IF(AJ$5=$G9,-FV(Assumptions!$D$6,'Construction Schedule'!AJ$2,,$E9/$H9),IF(AND($G9&lt;=AJ$5,$I9&gt;=AJ$5),-FV(Assumptions!$D$6,'Construction Schedule'!AJ$2,,$E9/$H9),0))</f>
        <v>0</v>
      </c>
      <c r="AK9" s="60">
        <f>IF(AK$5=$G9,-FV(Assumptions!$D$6,'Construction Schedule'!AK$2,,$E9/$H9),IF(AND($G9&lt;=AK$5,$I9&gt;=AK$5),-FV(Assumptions!$D$6,'Construction Schedule'!AK$2,,$E9/$H9),0))</f>
        <v>0</v>
      </c>
      <c r="AL9" s="60">
        <f>IF(AL$5=$G9,-FV(Assumptions!$D$6,'Construction Schedule'!AL$2,,$E9/$H9),IF(AND($G9&lt;=AL$5,$I9&gt;=AL$5),-FV(Assumptions!$D$6,'Construction Schedule'!AL$2,,$E9/$H9),0))</f>
        <v>0</v>
      </c>
      <c r="AM9" s="60">
        <f>IF(AM$5=$G9,-FV(Assumptions!$D$6,'Construction Schedule'!AM$2,,$E9/$H9),IF(AND($G9&lt;=AM$5,$I9&gt;=AM$5),-FV(Assumptions!$D$6,'Construction Schedule'!AM$2,,$E9/$H9),0))</f>
        <v>0</v>
      </c>
      <c r="AN9" s="60">
        <f>IF(AN$5=$G9,-FV(Assumptions!$D$6,'Construction Schedule'!AN$2,,$E9/$H9),IF(AND($G9&lt;=AN$5,$I9&gt;=AN$5),-FV(Assumptions!$D$6,'Construction Schedule'!AN$2,,$E9/$H9),0))</f>
        <v>0</v>
      </c>
      <c r="AO9" s="60">
        <f>IF(AO$5=$G9,-FV(Assumptions!$D$6,'Construction Schedule'!AO$2,,$E9/$H9),IF(AND($G9&lt;=AO$5,$I9&gt;=AO$5),-FV(Assumptions!$D$6,'Construction Schedule'!AO$2,,$E9/$H9),0))</f>
        <v>0</v>
      </c>
      <c r="AP9" s="60">
        <f>IF(AP$5=$G9,-FV(Assumptions!$D$6,'Construction Schedule'!AP$2,,$E9/$H9),IF(AND($G9&lt;=AP$5,$I9&gt;=AP$5),-FV(Assumptions!$D$6,'Construction Schedule'!AP$2,,$E9/$H9),0))</f>
        <v>0</v>
      </c>
      <c r="AQ9" s="60">
        <f>IF(AQ$5=$G9,-FV(Assumptions!$D$6,'Construction Schedule'!AQ$2,,$E9/$H9),IF(AND($G9&lt;=AQ$5,$I9&gt;=AQ$5),-FV(Assumptions!$D$6,'Construction Schedule'!AQ$2,,$E9/$H9),0))</f>
        <v>0</v>
      </c>
      <c r="AR9" s="60">
        <f>IF(AR$5=$G9,-FV(Assumptions!$D$6,'Construction Schedule'!AR$2,,$E9/$H9),IF(AND($G9&lt;=AR$5,$I9&gt;=AR$5),-FV(Assumptions!$D$6,'Construction Schedule'!AR$2,,$E9/$H9),0))</f>
        <v>0</v>
      </c>
      <c r="AS9" s="60">
        <f>IF(AS$5=$G9,-FV(Assumptions!$D$6,'Construction Schedule'!AS$2,,$E9/$H9),IF(AND($G9&lt;=AS$5,$I9&gt;=AS$5),-FV(Assumptions!$D$6,'Construction Schedule'!AS$2,,$E9/$H9),0))</f>
        <v>0</v>
      </c>
      <c r="AT9" s="60">
        <f>IF(AT$5=$G9,-FV(Assumptions!$D$6,'Construction Schedule'!AT$2,,$E9/$H9),IF(AND($G9&lt;=AT$5,$I9&gt;=AT$5),-FV(Assumptions!$D$6,'Construction Schedule'!AT$2,,$E9/$H9),0))</f>
        <v>0</v>
      </c>
      <c r="AU9" s="60">
        <f>IF(AU$5=$G9,-FV(Assumptions!$D$6,'Construction Schedule'!AU$2,,$E9/$H9),IF(AND($G9&lt;=AU$5,$I9&gt;=AU$5),-FV(Assumptions!$D$6,'Construction Schedule'!AU$2,,$E9/$H9),0))</f>
        <v>0</v>
      </c>
      <c r="AV9" s="60">
        <f>IF(AV$5=$G9,-FV(Assumptions!$D$6,'Construction Schedule'!AV$2,,$E9/$H9),IF(AND($G9&lt;=AV$5,$I9&gt;=AV$5),-FV(Assumptions!$D$6,'Construction Schedule'!AV$2,,$E9/$H9),0))</f>
        <v>0</v>
      </c>
      <c r="AW9" s="60">
        <f>IF(AW$5=$G9,-FV(Assumptions!$D$6,'Construction Schedule'!AW$2,,$E9/$H9),IF(AND($G9&lt;=AW$5,$I9&gt;=AW$5),-FV(Assumptions!$D$6,'Construction Schedule'!AW$2,,$E9/$H9),0))</f>
        <v>0</v>
      </c>
      <c r="AX9" s="60">
        <f>IF(AX$5=$G9,-FV(Assumptions!$D$6,'Construction Schedule'!AX$2,,$E9/$H9),IF(AND($G9&lt;=AX$5,$I9&gt;=AX$5),-FV(Assumptions!$D$6,'Construction Schedule'!AX$2,,$E9/$H9),0))</f>
        <v>0</v>
      </c>
      <c r="AY9" s="60">
        <f>IF(AY$5=$G9,-FV(Assumptions!$D$6,'Construction Schedule'!AY$2,,$E9/$H9),IF(AND($G9&lt;=AY$5,$I9&gt;=AY$5),-FV(Assumptions!$D$6,'Construction Schedule'!AY$2,,$E9/$H9),0))</f>
        <v>0</v>
      </c>
      <c r="AZ9" s="60">
        <f>IF(AZ$5=$G9,-FV(Assumptions!$D$6,'Construction Schedule'!AZ$2,,$E9/$H9),IF(AND($G9&lt;=AZ$5,$I9&gt;=AZ$5),-FV(Assumptions!$D$6,'Construction Schedule'!AZ$2,,$E9/$H9),0))</f>
        <v>0</v>
      </c>
      <c r="BA9" s="60">
        <f>IF(BA$5=$G9,-FV(Assumptions!$D$6,'Construction Schedule'!BA$2,,$E9/$H9),IF(AND($G9&lt;=BA$5,$I9&gt;=BA$5),-FV(Assumptions!$D$6,'Construction Schedule'!BA$2,,$E9/$H9),0))</f>
        <v>0</v>
      </c>
      <c r="BB9" s="60">
        <f>IF(BB$5=$G9,-FV(Assumptions!$D$6,'Construction Schedule'!BB$2,,$E9/$H9),IF(AND($G9&lt;=BB$5,$I9&gt;=BB$5),-FV(Assumptions!$D$6,'Construction Schedule'!BB$2,,$E9/$H9),0))</f>
        <v>0</v>
      </c>
      <c r="BC9" s="60">
        <f>IF(BC$5=$G9,-FV(Assumptions!$D$6,'Construction Schedule'!BC$2,,$E9/$H9),IF(AND($G9&lt;=BC$5,$I9&gt;=BC$5),-FV(Assumptions!$D$6,'Construction Schedule'!BC$2,,$E9/$H9),0))</f>
        <v>0</v>
      </c>
      <c r="BD9" s="60">
        <f>IF(BD$5=$G9,-FV(Assumptions!$D$6,'Construction Schedule'!BD$2,,$E9/$H9),IF(AND($G9&lt;=BD$5,$I9&gt;=BD$5),-FV(Assumptions!$D$6,'Construction Schedule'!BD$2,,$E9/$H9),0))</f>
        <v>0</v>
      </c>
      <c r="BE9" s="60">
        <f>IF(BE$5=$G9,-FV(Assumptions!$D$6,'Construction Schedule'!BE$2,,$E9/$H9),IF(AND($G9&lt;=BE$5,$I9&gt;=BE$5),-FV(Assumptions!$D$6,'Construction Schedule'!BE$2,,$E9/$H9),0))</f>
        <v>0</v>
      </c>
      <c r="BF9" s="60">
        <f>IF(BF$5=$G9,-FV(Assumptions!$D$6,'Construction Schedule'!BF$2,,$E9/$H9),IF(AND($G9&lt;=BF$5,$I9&gt;=BF$5),-FV(Assumptions!$D$6,'Construction Schedule'!BF$2,,$E9/$H9),0))</f>
        <v>0</v>
      </c>
      <c r="BG9" s="60">
        <f>IF(BG$5=$G9,-FV(Assumptions!$D$6,'Construction Schedule'!BG$2,,$E9/$H9),IF(AND($G9&lt;=BG$5,$I9&gt;=BG$5),-FV(Assumptions!$D$6,'Construction Schedule'!BG$2,,$E9/$H9),0))</f>
        <v>0</v>
      </c>
      <c r="BH9" s="60">
        <f>IF(BH$5=$G9,-FV(Assumptions!$D$6,'Construction Schedule'!BH$2,,$E9/$H9),IF(AND($G9&lt;=BH$5,$I9&gt;=BH$5),-FV(Assumptions!$D$6,'Construction Schedule'!BH$2,,$E9/$H9),0))</f>
        <v>0</v>
      </c>
      <c r="BI9" s="60">
        <f>IF(BI$5=$G9,-FV(Assumptions!$D$6,'Construction Schedule'!BI$2,,$E9/$H9),IF(AND($G9&lt;=BI$5,$I9&gt;=BI$5),-FV(Assumptions!$D$6,'Construction Schedule'!BI$2,,$E9/$H9),0))</f>
        <v>0</v>
      </c>
      <c r="BJ9" s="60">
        <f>IF(BJ$5=$G9,-FV(Assumptions!$D$6,'Construction Schedule'!BJ$2,,$E9/$H9),IF(AND($G9&lt;=BJ$5,$I9&gt;=BJ$5),-FV(Assumptions!$D$6,'Construction Schedule'!BJ$2,,$E9/$H9),0))</f>
        <v>0</v>
      </c>
      <c r="BK9" s="60">
        <f>IF(BK$5=$G9,-FV(Assumptions!$D$6,'Construction Schedule'!BK$2,,$E9/$H9),IF(AND($G9&lt;=BK$5,$I9&gt;=BK$5),-FV(Assumptions!$D$6,'Construction Schedule'!BK$2,,$E9/$H9),0))</f>
        <v>0</v>
      </c>
      <c r="BL9" s="60">
        <f>IF(BL$5=$G9,-FV(Assumptions!$D$6,'Construction Schedule'!BL$2,,$E9/$H9),IF(AND($G9&lt;=BL$5,$I9&gt;=BL$5),-FV(Assumptions!$D$6,'Construction Schedule'!BL$2,,$E9/$H9),0))</f>
        <v>0</v>
      </c>
      <c r="BM9" s="60">
        <f>IF(BM$5=$G9,-FV(Assumptions!$D$6,'Construction Schedule'!BM$2,,$E9/$H9),IF(AND($G9&lt;=BM$5,$I9&gt;=BM$5),-FV(Assumptions!$D$6,'Construction Schedule'!BM$2,,$E9/$H9),0))</f>
        <v>0</v>
      </c>
      <c r="BN9" s="60">
        <f>IF(BN$5=$G9,-FV(Assumptions!$D$6,'Construction Schedule'!BN$2,,$E9/$H9),IF(AND($G9&lt;=BN$5,$I9&gt;=BN$5),-FV(Assumptions!$D$6,'Construction Schedule'!BN$2,,$E9/$H9),0))</f>
        <v>0</v>
      </c>
      <c r="BO9" s="60">
        <f>IF(BO$5=$G9,-FV(Assumptions!$D$6,'Construction Schedule'!BO$2,,$E9/$H9),IF(AND($G9&lt;=BO$5,$I9&gt;=BO$5),-FV(Assumptions!$D$6,'Construction Schedule'!BO$2,,$E9/$H9),0))</f>
        <v>0</v>
      </c>
      <c r="BP9" s="60">
        <f>IF(BP$5=$G9,-FV(Assumptions!$D$6,'Construction Schedule'!BP$2,,$E9/$H9),IF(AND($G9&lt;=BP$5,$I9&gt;=BP$5),-FV(Assumptions!$D$6,'Construction Schedule'!BP$2,,$E9/$H9),0))</f>
        <v>0</v>
      </c>
      <c r="BQ9" s="60">
        <f>IF(BQ$5=$G9,-FV(Assumptions!$D$6,'Construction Schedule'!BQ$2,,$E9/$H9),IF(AND($G9&lt;=BQ$5,$I9&gt;=BQ$5),-FV(Assumptions!$D$6,'Construction Schedule'!BQ$2,,$E9/$H9),0))</f>
        <v>0</v>
      </c>
      <c r="BR9" s="60">
        <f>IF(BR$5=$G9,-FV(Assumptions!$D$6,'Construction Schedule'!BR$2,,$E9/$H9),IF(AND($G9&lt;=BR$5,$I9&gt;=BR$5),-FV(Assumptions!$D$6,'Construction Schedule'!BR$2,,$E9/$H9),0))</f>
        <v>0</v>
      </c>
      <c r="BS9" s="60">
        <f>IF(BS$5=$G9,-FV(Assumptions!$D$6,'Construction Schedule'!BS$2,,$E9/$H9),IF(AND($G9&lt;=BS$5,$I9&gt;=BS$5),-FV(Assumptions!$D$6,'Construction Schedule'!BS$2,,$E9/$H9),0))</f>
        <v>0</v>
      </c>
      <c r="BT9" s="60">
        <f>IF(BT$5=$G9,-FV(Assumptions!$D$6,'Construction Schedule'!BT$2,,$E9/$H9),IF(AND($G9&lt;=BT$5,$I9&gt;=BT$5),-FV(Assumptions!$D$6,'Construction Schedule'!BT$2,,$E9/$H9),0))</f>
        <v>0</v>
      </c>
      <c r="BU9" s="60">
        <f>IF(BU$5=$G9,-FV(Assumptions!$D$6,'Construction Schedule'!BU$2,,$E9/$H9),IF(AND($G9&lt;=BU$5,$I9&gt;=BU$5),-FV(Assumptions!$D$6,'Construction Schedule'!BU$2,,$E9/$H9),0))</f>
        <v>0</v>
      </c>
      <c r="BV9" s="60">
        <f>IF(BV$5=$G9,-FV(Assumptions!$D$6,'Construction Schedule'!BV$2,,$E9/$H9),IF(AND($G9&lt;=BV$5,$I9&gt;=BV$5),-FV(Assumptions!$D$6,'Construction Schedule'!BV$2,,$E9/$H9),0))</f>
        <v>0</v>
      </c>
      <c r="BW9" s="60">
        <f>IF(BW$5=$G9,-FV(Assumptions!$D$6,'Construction Schedule'!BW$2,,$E9/$H9),IF(AND($G9&lt;=BW$5,$I9&gt;=BW$5),-FV(Assumptions!$D$6,'Construction Schedule'!BW$2,,$E9/$H9),0))</f>
        <v>0</v>
      </c>
      <c r="BX9" s="60">
        <f>IF(BX$5=$G9,-FV(Assumptions!$D$6,'Construction Schedule'!BX$2,,$E9/$H9),IF(AND($G9&lt;=BX$5,$I9&gt;=BX$5),-FV(Assumptions!$D$6,'Construction Schedule'!BX$2,,$E9/$H9),0))</f>
        <v>0</v>
      </c>
      <c r="BY9" s="60">
        <f>IF(BY$5=$G9,-FV(Assumptions!$D$6,'Construction Schedule'!BY$2,,$E9/$H9),IF(AND($G9&lt;=BY$5,$I9&gt;=BY$5),-FV(Assumptions!$D$6,'Construction Schedule'!BY$2,,$E9/$H9),0))</f>
        <v>0</v>
      </c>
      <c r="BZ9" s="60">
        <f>IF(BZ$5=$G9,-FV(Assumptions!$D$6,'Construction Schedule'!BZ$2,,$E9/$H9),IF(AND($G9&lt;=BZ$5,$I9&gt;=BZ$5),-FV(Assumptions!$D$6,'Construction Schedule'!BZ$2,,$E9/$H9),0))</f>
        <v>0</v>
      </c>
      <c r="CA9" s="60">
        <f>IF(CA$5=$G9,-FV(Assumptions!$D$6,'Construction Schedule'!CA$2,,$E9/$H9),IF(AND($G9&lt;=CA$5,$I9&gt;=CA$5),-FV(Assumptions!$D$6,'Construction Schedule'!CA$2,,$E9/$H9),0))</f>
        <v>0</v>
      </c>
      <c r="CB9" s="60">
        <f>IF(CB$5=$G9,-FV(Assumptions!$D$6,'Construction Schedule'!CB$2,,$E9/$H9),IF(AND($G9&lt;=CB$5,$I9&gt;=CB$5),-FV(Assumptions!$D$6,'Construction Schedule'!CB$2,,$E9/$H9),0))</f>
        <v>0</v>
      </c>
      <c r="CC9" s="60">
        <f>IF(CC$5=$G9,-FV(Assumptions!$D$6,'Construction Schedule'!CC$2,,$E9/$H9),IF(AND($G9&lt;=CC$5,$I9&gt;=CC$5),-FV(Assumptions!$D$6,'Construction Schedule'!CC$2,,$E9/$H9),0))</f>
        <v>0</v>
      </c>
      <c r="CD9" s="60">
        <f>IF(CD$5=$G9,-FV(Assumptions!$D$6,'Construction Schedule'!CD$2,,$E9/$H9),IF(AND($G9&lt;=CD$5,$I9&gt;=CD$5),-FV(Assumptions!$D$6,'Construction Schedule'!CD$2,,$E9/$H9),0))</f>
        <v>0</v>
      </c>
      <c r="CE9" s="60">
        <f>IF(CE$5=$G9,-FV(Assumptions!$D$6,'Construction Schedule'!CE$2,,$E9/$H9),IF(AND($G9&lt;=CE$5,$I9&gt;=CE$5),-FV(Assumptions!$D$6,'Construction Schedule'!CE$2,,$E9/$H9),0))</f>
        <v>0</v>
      </c>
      <c r="CF9" s="60">
        <f>IF(CF$5=$G9,-FV(Assumptions!$D$6,'Construction Schedule'!CF$2,,$E9/$H9),IF(AND($G9&lt;=CF$5,$I9&gt;=CF$5),-FV(Assumptions!$D$6,'Construction Schedule'!CF$2,,$E9/$H9),0))</f>
        <v>0</v>
      </c>
      <c r="CG9" s="60">
        <f>IF(CG$5=$G9,-FV(Assumptions!$D$6,'Construction Schedule'!CG$2,,$E9/$H9),IF(AND($G9&lt;=CG$5,$I9&gt;=CG$5),-FV(Assumptions!$D$6,'Construction Schedule'!CG$2,,$E9/$H9),0))</f>
        <v>0</v>
      </c>
      <c r="CH9" s="60">
        <f>IF(CH$5=$G9,-FV(Assumptions!$D$6,'Construction Schedule'!CH$2,,$E9/$H9),IF(AND($G9&lt;=CH$5,$I9&gt;=CH$5),-FV(Assumptions!$D$6,'Construction Schedule'!CH$2,,$E9/$H9),0))</f>
        <v>0</v>
      </c>
      <c r="CI9" s="60">
        <f>IF(CI$5=$G9,-FV(Assumptions!$D$6,'Construction Schedule'!CI$2,,$E9/$H9),IF(AND($G9&lt;=CI$5,$I9&gt;=CI$5),-FV(Assumptions!$D$6,'Construction Schedule'!CI$2,,$E9/$H9),0))</f>
        <v>0</v>
      </c>
      <c r="CJ9" s="60">
        <f>IF(CJ$5=$G9,-FV(Assumptions!$D$6,'Construction Schedule'!CJ$2,,$E9/$H9),IF(AND($G9&lt;=CJ$5,$I9&gt;=CJ$5),-FV(Assumptions!$D$6,'Construction Schedule'!CJ$2,,$E9/$H9),0))</f>
        <v>0</v>
      </c>
      <c r="CK9" s="60">
        <f>IF(CK$5=$G9,-FV(Assumptions!$D$6,'Construction Schedule'!CK$2,,$E9/$H9),IF(AND($G9&lt;=CK$5,$I9&gt;=CK$5),-FV(Assumptions!$D$6,'Construction Schedule'!CK$2,,$E9/$H9),0))</f>
        <v>0</v>
      </c>
      <c r="CL9" s="60">
        <f>IF(CL$5=$G9,-FV(Assumptions!$D$6,'Construction Schedule'!CL$2,,$E9/$H9),IF(AND($G9&lt;=CL$5,$I9&gt;=CL$5),-FV(Assumptions!$D$6,'Construction Schedule'!CL$2,,$E9/$H9),0))</f>
        <v>0</v>
      </c>
      <c r="CM9" s="60">
        <f>IF(CM$5=$G9,-FV(Assumptions!$D$6,'Construction Schedule'!CM$2,,$E9/$H9),IF(AND($G9&lt;=CM$5,$I9&gt;=CM$5),-FV(Assumptions!$D$6,'Construction Schedule'!CM$2,,$E9/$H9),0))</f>
        <v>0</v>
      </c>
      <c r="CN9" s="60">
        <f>IF(CN$5=$G9,-FV(Assumptions!$D$6,'Construction Schedule'!CN$2,,$E9/$H9),IF(AND($G9&lt;=CN$5,$I9&gt;=CN$5),-FV(Assumptions!$D$6,'Construction Schedule'!CN$2,,$E9/$H9),0))</f>
        <v>0</v>
      </c>
      <c r="CO9" s="60">
        <f>IF(CO$5=$G9,-FV(Assumptions!$D$6,'Construction Schedule'!CO$2,,$E9/$H9),IF(AND($G9&lt;=CO$5,$I9&gt;=CO$5),-FV(Assumptions!$D$6,'Construction Schedule'!CO$2,,$E9/$H9),0))</f>
        <v>0</v>
      </c>
      <c r="CP9" s="60">
        <f>IF(CP$5=$G9,-FV(Assumptions!$D$6,'Construction Schedule'!CP$2,,$E9/$H9),IF(AND($G9&lt;=CP$5,$I9&gt;=CP$5),-FV(Assumptions!$D$6,'Construction Schedule'!CP$2,,$E9/$H9),0))</f>
        <v>0</v>
      </c>
      <c r="CQ9" s="60">
        <f>IF(CQ$5=$G9,-FV(Assumptions!$D$6,'Construction Schedule'!CQ$2,,$E9/$H9),IF(AND($G9&lt;=CQ$5,$I9&gt;=CQ$5),-FV(Assumptions!$D$6,'Construction Schedule'!CQ$2,,$E9/$H9),0))</f>
        <v>0</v>
      </c>
      <c r="CR9" s="60">
        <f>IF(CR$5=$G9,-FV(Assumptions!$D$6,'Construction Schedule'!CR$2,,$E9/$H9),IF(AND($G9&lt;=CR$5,$I9&gt;=CR$5),-FV(Assumptions!$D$6,'Construction Schedule'!CR$2,,$E9/$H9),0))</f>
        <v>0</v>
      </c>
      <c r="CS9" s="60">
        <f>IF(CS$5=$G9,-FV(Assumptions!$D$6,'Construction Schedule'!CS$2,,$E9/$H9),IF(AND($G9&lt;=CS$5,$I9&gt;=CS$5),-FV(Assumptions!$D$6,'Construction Schedule'!CS$2,,$E9/$H9),0))</f>
        <v>0</v>
      </c>
      <c r="CT9" s="60">
        <f>IF(CT$5=$G9,-FV(Assumptions!$D$6,'Construction Schedule'!CT$2,,$E9/$H9),IF(AND($G9&lt;=CT$5,$I9&gt;=CT$5),-FV(Assumptions!$D$6,'Construction Schedule'!CT$2,,$E9/$H9),0))</f>
        <v>0</v>
      </c>
      <c r="CU9" s="60">
        <f>IF(CU$5=$G9,-FV(Assumptions!$D$6,'Construction Schedule'!CU$2,,$E9/$H9),IF(AND($G9&lt;=CU$5,$I9&gt;=CU$5),-FV(Assumptions!$D$6,'Construction Schedule'!CU$2,,$E9/$H9),0))</f>
        <v>0</v>
      </c>
      <c r="CV9" s="60">
        <f>IF(CV$5=$G9,-FV(Assumptions!$D$6,'Construction Schedule'!CV$2,,$E9/$H9),IF(AND($G9&lt;=CV$5,$I9&gt;=CV$5),-FV(Assumptions!$D$6,'Construction Schedule'!CV$2,,$E9/$H9),0))</f>
        <v>0</v>
      </c>
      <c r="CW9" s="60">
        <f>IF(CW$5=$G9,-FV(Assumptions!$D$6,'Construction Schedule'!CW$2,,$E9/$H9),IF(AND($G9&lt;=CW$5,$I9&gt;=CW$5),-FV(Assumptions!$D$6,'Construction Schedule'!CW$2,,$E9/$H9),0))</f>
        <v>0</v>
      </c>
      <c r="CX9" s="60">
        <f>IF(CX$5=$G9,-FV(Assumptions!$D$6,'Construction Schedule'!CX$2,,$E9/$H9),IF(AND($G9&lt;=CX$5,$I9&gt;=CX$5),-FV(Assumptions!$D$6,'Construction Schedule'!CX$2,,$E9/$H9),0))</f>
        <v>0</v>
      </c>
      <c r="CY9" s="60">
        <f>IF(CY$5=$G9,-FV(Assumptions!$D$6,'Construction Schedule'!CY$2,,$E9/$H9),IF(AND($G9&lt;=CY$5,$I9&gt;=CY$5),-FV(Assumptions!$D$6,'Construction Schedule'!CY$2,,$E9/$H9),0))</f>
        <v>0</v>
      </c>
      <c r="CZ9" s="60">
        <f>IF(CZ$5=$G9,-FV(Assumptions!$D$6,'Construction Schedule'!CZ$2,,$E9/$H9),IF(AND($G9&lt;=CZ$5,$I9&gt;=CZ$5),-FV(Assumptions!$D$6,'Construction Schedule'!CZ$2,,$E9/$H9),0))</f>
        <v>0</v>
      </c>
      <c r="DA9" s="60">
        <f>IF(DA$5=$G9,-FV(Assumptions!$D$6,'Construction Schedule'!DA$2,,$E9/$H9),IF(AND($G9&lt;=DA$5,$I9&gt;=DA$5),-FV(Assumptions!$D$6,'Construction Schedule'!DA$2,,$E9/$H9),0))</f>
        <v>0</v>
      </c>
      <c r="DB9" s="60">
        <f>IF(DB$5=$G9,-FV(Assumptions!$D$6,'Construction Schedule'!DB$2,,$E9/$H9),IF(AND($G9&lt;=DB$5,$I9&gt;=DB$5),-FV(Assumptions!$D$6,'Construction Schedule'!DB$2,,$E9/$H9),0))</f>
        <v>0</v>
      </c>
      <c r="DC9" s="60">
        <f>IF(DC$5=$G9,-FV(Assumptions!$D$6,'Construction Schedule'!DC$2,,$E9/$H9),IF(AND($G9&lt;=DC$5,$I9&gt;=DC$5),-FV(Assumptions!$D$6,'Construction Schedule'!DC$2,,$E9/$H9),0))</f>
        <v>0</v>
      </c>
      <c r="DD9" s="60">
        <f>IF(DD$5=$G9,-FV(Assumptions!$D$6,'Construction Schedule'!DD$2,,$E9/$H9),IF(AND($G9&lt;=DD$5,$I9&gt;=DD$5),-FV(Assumptions!$D$6,'Construction Schedule'!DD$2,,$E9/$H9),0))</f>
        <v>0</v>
      </c>
      <c r="DE9" s="60">
        <f>IF(DE$5=$G9,-FV(Assumptions!$D$6,'Construction Schedule'!DE$2,,$E9/$H9),IF(AND($G9&lt;=DE$5,$I9&gt;=DE$5),-FV(Assumptions!$D$6,'Construction Schedule'!DE$2,,$E9/$H9),0))</f>
        <v>0</v>
      </c>
      <c r="DF9" s="60">
        <f>IF(DF$5=$G9,-FV(Assumptions!$D$6,'Construction Schedule'!DF$2,,$E9/$H9),IF(AND($G9&lt;=DF$5,$I9&gt;=DF$5),-FV(Assumptions!$D$6,'Construction Schedule'!DF$2,,$E9/$H9),0))</f>
        <v>0</v>
      </c>
      <c r="DG9" s="60">
        <f>IF(DG$5=$G9,-FV(Assumptions!$D$6,'Construction Schedule'!DG$2,,$E9/$H9),IF(AND($G9&lt;=DG$5,$I9&gt;=DG$5),-FV(Assumptions!$D$6,'Construction Schedule'!DG$2,,$E9/$H9),0))</f>
        <v>0</v>
      </c>
      <c r="DH9" s="60">
        <f>IF(DH$5=$G9,-FV(Assumptions!$D$6,'Construction Schedule'!DH$2,,$E9/$H9),IF(AND($G9&lt;=DH$5,$I9&gt;=DH$5),-FV(Assumptions!$D$6,'Construction Schedule'!DH$2,,$E9/$H9),0))</f>
        <v>0</v>
      </c>
      <c r="DI9" s="60">
        <f>IF(DI$5=$G9,-FV(Assumptions!$D$6,'Construction Schedule'!DI$2,,$E9/$H9),IF(AND($G9&lt;=DI$5,$I9&gt;=DI$5),-FV(Assumptions!$D$6,'Construction Schedule'!DI$2,,$E9/$H9),0))</f>
        <v>0</v>
      </c>
      <c r="DJ9" s="60">
        <f>IF(DJ$5=$G9,-FV(Assumptions!$D$6,'Construction Schedule'!DJ$2,,$E9/$H9),IF(AND($G9&lt;=DJ$5,$I9&gt;=DJ$5),-FV(Assumptions!$D$6,'Construction Schedule'!DJ$2,,$E9/$H9),0))</f>
        <v>0</v>
      </c>
      <c r="DK9" s="60">
        <f>IF(DK$5=$G9,-FV(Assumptions!$D$6,'Construction Schedule'!DK$2,,$E9/$H9),IF(AND($G9&lt;=DK$5,$I9&gt;=DK$5),-FV(Assumptions!$D$6,'Construction Schedule'!DK$2,,$E9/$H9),0))</f>
        <v>0</v>
      </c>
      <c r="DL9" s="60">
        <f>IF(DL$5=$G9,-FV(Assumptions!$D$6,'Construction Schedule'!DL$2,,$E9/$H9),IF(AND($G9&lt;=DL$5,$I9&gt;=DL$5),-FV(Assumptions!$D$6,'Construction Schedule'!DL$2,,$E9/$H9),0))</f>
        <v>0</v>
      </c>
      <c r="DM9" s="60">
        <f>IF(DM$5=$G9,-FV(Assumptions!$D$6,'Construction Schedule'!DM$2,,$E9/$H9),IF(AND($G9&lt;=DM$5,$I9&gt;=DM$5),-FV(Assumptions!$D$6,'Construction Schedule'!DM$2,,$E9/$H9),0))</f>
        <v>0</v>
      </c>
      <c r="DN9" s="60">
        <f>IF(DN$5=$G9,-FV(Assumptions!$D$6,'Construction Schedule'!DN$2,,$E9/$H9),IF(AND($G9&lt;=DN$5,$I9&gt;=DN$5),-FV(Assumptions!$D$6,'Construction Schedule'!DN$2,,$E9/$H9),0))</f>
        <v>0</v>
      </c>
      <c r="DO9" s="60">
        <f>IF(DO$5=$G9,-FV(Assumptions!$D$6,'Construction Schedule'!DO$2,,$E9/$H9),IF(AND($G9&lt;=DO$5,$I9&gt;=DO$5),-FV(Assumptions!$D$6,'Construction Schedule'!DO$2,,$E9/$H9),0))</f>
        <v>0</v>
      </c>
      <c r="DP9" s="60">
        <f>IF(DP$5=$G9,-FV(Assumptions!$D$6,'Construction Schedule'!DP$2,,$E9/$H9),IF(AND($G9&lt;=DP$5,$I9&gt;=DP$5),-FV(Assumptions!$D$6,'Construction Schedule'!DP$2,,$E9/$H9),0))</f>
        <v>0</v>
      </c>
      <c r="DQ9" s="60">
        <f>IF(DQ$5=$G9,-FV(Assumptions!$D$6,'Construction Schedule'!DQ$2,,$E9/$H9),IF(AND($G9&lt;=DQ$5,$I9&gt;=DQ$5),-FV(Assumptions!$D$6,'Construction Schedule'!DQ$2,,$E9/$H9),0))</f>
        <v>0</v>
      </c>
      <c r="DR9" s="60">
        <f>IF(DR$5=$G9,-FV(Assumptions!$D$6,'Construction Schedule'!DR$2,,$E9/$H9),IF(AND($G9&lt;=DR$5,$I9&gt;=DR$5),-FV(Assumptions!$D$6,'Construction Schedule'!DR$2,,$E9/$H9),0))</f>
        <v>0</v>
      </c>
      <c r="DS9" s="60">
        <f>IF(DS$5=$G9,-FV(Assumptions!$D$6,'Construction Schedule'!DS$2,,$E9/$H9),IF(AND($G9&lt;=DS$5,$I9&gt;=DS$5),-FV(Assumptions!$D$6,'Construction Schedule'!DS$2,,$E9/$H9),0))</f>
        <v>0</v>
      </c>
      <c r="DT9" s="60">
        <f>IF(DT$5=$G9,-FV(Assumptions!$D$6,'Construction Schedule'!DT$2,,$E9/$H9),IF(AND($G9&lt;=DT$5,$I9&gt;=DT$5),-FV(Assumptions!$D$6,'Construction Schedule'!DT$2,,$E9/$H9),0))</f>
        <v>0</v>
      </c>
      <c r="DU9" s="60">
        <f>IF(DU$5=$G9,-FV(Assumptions!$D$6,'Construction Schedule'!DU$2,,$E9/$H9),IF(AND($G9&lt;=DU$5,$I9&gt;=DU$5),-FV(Assumptions!$D$6,'Construction Schedule'!DU$2,,$E9/$H9),0))</f>
        <v>0</v>
      </c>
      <c r="DV9" s="60">
        <f>IF(DV$5=$G9,-FV(Assumptions!$D$6,'Construction Schedule'!DV$2,,$E9/$H9),IF(AND($G9&lt;=DV$5,$I9&gt;=DV$5),-FV(Assumptions!$D$6,'Construction Schedule'!DV$2,,$E9/$H9),0))</f>
        <v>0</v>
      </c>
      <c r="DW9" s="60">
        <f>IF(DW$5=$G9,-FV(Assumptions!$D$6,'Construction Schedule'!DW$2,,$E9/$H9),IF(AND($G9&lt;=DW$5,$I9&gt;=DW$5),-FV(Assumptions!$D$6,'Construction Schedule'!DW$2,,$E9/$H9),0))</f>
        <v>0</v>
      </c>
      <c r="DX9" s="60">
        <f>IF(DX$5=$G9,-FV(Assumptions!$D$6,'Construction Schedule'!DX$2,,$E9/$H9),IF(AND($G9&lt;=DX$5,$I9&gt;=DX$5),-FV(Assumptions!$D$6,'Construction Schedule'!DX$2,,$E9/$H9),0))</f>
        <v>0</v>
      </c>
      <c r="DY9" s="60">
        <f>IF(DY$5=$G9,-FV(Assumptions!$D$6,'Construction Schedule'!DY$2,,$E9/$H9),IF(AND($G9&lt;=DY$5,$I9&gt;=DY$5),-FV(Assumptions!$D$6,'Construction Schedule'!DY$2,,$E9/$H9),0))</f>
        <v>0</v>
      </c>
      <c r="DZ9" s="60">
        <f>IF(DZ$5=$G9,-FV(Assumptions!$D$6,'Construction Schedule'!DZ$2,,$E9/$H9),IF(AND($G9&lt;=DZ$5,$I9&gt;=DZ$5),-FV(Assumptions!$D$6,'Construction Schedule'!DZ$2,,$E9/$H9),0))</f>
        <v>0</v>
      </c>
      <c r="EA9" s="60">
        <f>IF(EA$5=$G9,-FV(Assumptions!$D$6,'Construction Schedule'!EA$2,,$E9/$H9),IF(AND($G9&lt;=EA$5,$I9&gt;=EA$5),-FV(Assumptions!$D$6,'Construction Schedule'!EA$2,,$E9/$H9),0))</f>
        <v>0</v>
      </c>
      <c r="EB9" s="51" t="s">
        <v>2</v>
      </c>
    </row>
    <row r="10" spans="1:132" ht="17.25" x14ac:dyDescent="0.35">
      <c r="B10" s="51" t="s">
        <v>180</v>
      </c>
      <c r="E10" s="60">
        <v>118500</v>
      </c>
      <c r="G10" s="56">
        <v>45352</v>
      </c>
      <c r="H10" s="129">
        <v>1</v>
      </c>
      <c r="I10" s="56">
        <f>EDATE(G10,(H10-1))</f>
        <v>45352</v>
      </c>
      <c r="K10" s="130"/>
      <c r="L10" s="60">
        <f>IF(L$5=$G10,-FV(Assumptions!$D$6,'Construction Schedule'!L$2,,$E10/$H10),IF(AND($G10&lt;=L$5,$I10&gt;=L$5),-FV(Assumptions!$D$6,'Construction Schedule'!L$2,,$E10/$H10),0))</f>
        <v>0</v>
      </c>
      <c r="M10" s="60">
        <f>IF(M$5=$G10,-FV(Assumptions!$D$6,'Construction Schedule'!M$2,,$E10/$H10),IF(AND($G10&lt;=M$5,$I10&gt;=M$5),-FV(Assumptions!$D$6,'Construction Schedule'!M$2,,$E10/$H10),0))</f>
        <v>0</v>
      </c>
      <c r="N10" s="60">
        <f>IF(N$5=$G10,-FV(Assumptions!$D$6,'Construction Schedule'!N$2,,$E10/$H10),IF(AND($G10&lt;=N$5,$I10&gt;=N$5),-FV(Assumptions!$D$6,'Construction Schedule'!N$2,,$E10/$H10),0))</f>
        <v>0</v>
      </c>
      <c r="O10" s="60">
        <f>IF(O$5=$G10,-FV(Assumptions!$D$6,'Construction Schedule'!O$2,,$E10/$H10),IF(AND($G10&lt;=O$5,$I10&gt;=O$5),-FV(Assumptions!$D$6,'Construction Schedule'!O$2,,$E10/$H10),0))</f>
        <v>0</v>
      </c>
      <c r="P10" s="60">
        <f>IF(P$5=$G10,-FV(Assumptions!$D$6,'Construction Schedule'!P$2,,$E10/$H10),IF(AND($G10&lt;=P$5,$I10&gt;=P$5),-FV(Assumptions!$D$6,'Construction Schedule'!P$2,,$E10/$H10),0))</f>
        <v>0</v>
      </c>
      <c r="Q10" s="60">
        <f>IF(Q$5=$G10,-FV(Assumptions!$D$6,'Construction Schedule'!Q$2,,$E10/$H10),IF(AND($G10&lt;=Q$5,$I10&gt;=Q$5),-FV(Assumptions!$D$6,'Construction Schedule'!Q$2,,$E10/$H10),0))</f>
        <v>0</v>
      </c>
      <c r="R10" s="60">
        <f>IF(R$5=$G10,-FV(Assumptions!$D$6,'Construction Schedule'!R$2,,$E10/$H10),IF(AND($G10&lt;=R$5,$I10&gt;=R$5),-FV(Assumptions!$D$6,'Construction Schedule'!R$2,,$E10/$H10),0))</f>
        <v>0</v>
      </c>
      <c r="S10" s="60">
        <f>IF(S$5=$G10,-FV(Assumptions!$D$6,'Construction Schedule'!S$2,,$E10/$H10),IF(AND($G10&lt;=S$5,$I10&gt;=S$5),-FV(Assumptions!$D$6,'Construction Schedule'!S$2,,$E10/$H10),0))</f>
        <v>0</v>
      </c>
      <c r="T10" s="60">
        <f>IF(T$5=$G10,-FV(Assumptions!$D$6,'Construction Schedule'!T$2,,$E10/$H10),IF(AND($G10&lt;=T$5,$I10&gt;=T$5),-FV(Assumptions!$D$6,'Construction Schedule'!T$2,,$E10/$H10),0))</f>
        <v>0</v>
      </c>
      <c r="U10" s="60">
        <f>IF(U$5=$G10,-FV(Assumptions!$D$6,'Construction Schedule'!U$2,,$E10/$H10),IF(AND($G10&lt;=U$5,$I10&gt;=U$5),-FV(Assumptions!$D$6,'Construction Schedule'!U$2,,$E10/$H10),0))</f>
        <v>0</v>
      </c>
      <c r="V10" s="60">
        <f>IF(V$5=$G10,-FV(Assumptions!$D$6,'Construction Schedule'!V$2,,$E10/$H10),IF(AND($G10&lt;=V$5,$I10&gt;=V$5),-FV(Assumptions!$D$6,'Construction Schedule'!V$2,,$E10/$H10),0))</f>
        <v>0</v>
      </c>
      <c r="W10" s="60">
        <f>IF(W$5=$G10,-FV(Assumptions!$D$6,'Construction Schedule'!W$2,,$E10/$H10),IF(AND($G10&lt;=W$5,$I10&gt;=W$5),-FV(Assumptions!$D$6,'Construction Schedule'!W$2,,$E10/$H10),0))</f>
        <v>0</v>
      </c>
      <c r="X10" s="60">
        <f>IF(X$5=$G10,-FV(Assumptions!$D$6,'Construction Schedule'!X$2,,$E10/$H10),IF(AND($G10&lt;=X$5,$I10&gt;=X$5),-FV(Assumptions!$D$6,'Construction Schedule'!X$2,,$E10/$H10),0))</f>
        <v>0</v>
      </c>
      <c r="Y10" s="60">
        <f>IF(Y$5=$G10,-FV(Assumptions!$D$6,'Construction Schedule'!Y$2,,$E10/$H10),IF(AND($G10&lt;=Y$5,$I10&gt;=Y$5),-FV(Assumptions!$D$6,'Construction Schedule'!Y$2,,$E10/$H10),0))</f>
        <v>0</v>
      </c>
      <c r="Z10" s="60">
        <f>IF(Z$5=$G10,-FV(Assumptions!$D$6,'Construction Schedule'!Z$2,,$E10/$H10),IF(AND($G10&lt;=Z$5,$I10&gt;=Z$5),-FV(Assumptions!$D$6,'Construction Schedule'!Z$2,,$E10/$H10),0))</f>
        <v>0</v>
      </c>
      <c r="AA10" s="60">
        <f>IF(AA$5=$G10,-FV(Assumptions!$D$6,'Construction Schedule'!AA$2,,$E10/$H10),IF(AND($G10&lt;=AA$5,$I10&gt;=AA$5),-FV(Assumptions!$D$6,'Construction Schedule'!AA$2,,$E10/$H10),0))</f>
        <v>0</v>
      </c>
      <c r="AB10" s="60">
        <f>IF(AB$5=$G10,-FV(Assumptions!$D$6,'Construction Schedule'!AB$2,,$E10/$H10),IF(AND($G10&lt;=AB$5,$I10&gt;=AB$5),-FV(Assumptions!$D$6,'Construction Schedule'!AB$2,,$E10/$H10),0))</f>
        <v>0</v>
      </c>
      <c r="AC10" s="60">
        <f>IF(AC$5=$G10,-FV(Assumptions!$D$6,'Construction Schedule'!AC$2,,$E10/$H10),IF(AND($G10&lt;=AC$5,$I10&gt;=AC$5),-FV(Assumptions!$D$6,'Construction Schedule'!AC$2,,$E10/$H10),0))</f>
        <v>0</v>
      </c>
      <c r="AD10" s="60">
        <f>IF(AD$5=$G10,-FV(Assumptions!$D$6,'Construction Schedule'!AD$2,,$E10/$H10),IF(AND($G10&lt;=AD$5,$I10&gt;=AD$5),-FV(Assumptions!$D$6,'Construction Schedule'!AD$2,,$E10/$H10),0))</f>
        <v>0</v>
      </c>
      <c r="AE10" s="60">
        <f>IF(AE$5=$G10,-FV(Assumptions!$D$6,'Construction Schedule'!AE$2,,$E10/$H10),IF(AND($G10&lt;=AE$5,$I10&gt;=AE$5),-FV(Assumptions!$D$6,'Construction Schedule'!AE$2,,$E10/$H10),0))</f>
        <v>0</v>
      </c>
      <c r="AF10" s="60">
        <f>IF(AF$5=$G10,-FV(Assumptions!$D$6,'Construction Schedule'!AF$2,,$E10/$H10),IF(AND($G10&lt;=AF$5,$I10&gt;=AF$5),-FV(Assumptions!$D$6,'Construction Schedule'!AF$2,,$E10/$H10),0))</f>
        <v>0</v>
      </c>
      <c r="AG10" s="60">
        <f>IF(AG$5=$G10,-FV(Assumptions!$D$6,'Construction Schedule'!AG$2,,$E10/$H10),IF(AND($G10&lt;=AG$5,$I10&gt;=AG$5),-FV(Assumptions!$D$6,'Construction Schedule'!AG$2,,$E10/$H10),0))</f>
        <v>0</v>
      </c>
      <c r="AH10" s="60">
        <f>IF(AH$5=$G10,-FV(Assumptions!$D$6,'Construction Schedule'!AH$2,,$E10/$H10),IF(AND($G10&lt;=AH$5,$I10&gt;=AH$5),-FV(Assumptions!$D$6,'Construction Schedule'!AH$2,,$E10/$H10),0))</f>
        <v>0</v>
      </c>
      <c r="AI10" s="60">
        <f>IF(AI$5=$G10,-FV(Assumptions!$D$6,'Construction Schedule'!AI$2,,$E10/$H10),IF(AND($G10&lt;=AI$5,$I10&gt;=AI$5),-FV(Assumptions!$D$6,'Construction Schedule'!AI$2,,$E10/$H10),0))</f>
        <v>0</v>
      </c>
      <c r="AJ10" s="60">
        <f>IF(AJ$5=$G10,-FV(Assumptions!$D$6,'Construction Schedule'!AJ$2,,$E10/$H10),IF(AND($G10&lt;=AJ$5,$I10&gt;=AJ$5),-FV(Assumptions!$D$6,'Construction Schedule'!AJ$2,,$E10/$H10),0))</f>
        <v>0</v>
      </c>
      <c r="AK10" s="60">
        <f>IF(AK$5=$G10,-FV(Assumptions!$D$6,'Construction Schedule'!AK$2,,$E10/$H10),IF(AND($G10&lt;=AK$5,$I10&gt;=AK$5),-FV(Assumptions!$D$6,'Construction Schedule'!AK$2,,$E10/$H10),0))</f>
        <v>0</v>
      </c>
      <c r="AL10" s="60">
        <f>IF(AL$5=$G10,-FV(Assumptions!$D$6,'Construction Schedule'!AL$2,,$E10/$H10),IF(AND($G10&lt;=AL$5,$I10&gt;=AL$5),-FV(Assumptions!$D$6,'Construction Schedule'!AL$2,,$E10/$H10),0))</f>
        <v>0</v>
      </c>
      <c r="AM10" s="60">
        <f>IF(AM$5=$G10,-FV(Assumptions!$D$6,'Construction Schedule'!AM$2,,$E10/$H10),IF(AND($G10&lt;=AM$5,$I10&gt;=AM$5),-FV(Assumptions!$D$6,'Construction Schedule'!AM$2,,$E10/$H10),0))</f>
        <v>0</v>
      </c>
      <c r="AN10" s="60">
        <f>IF(AN$5=$G10,-FV(Assumptions!$D$6,'Construction Schedule'!AN$2,,$E10/$H10),IF(AND($G10&lt;=AN$5,$I10&gt;=AN$5),-FV(Assumptions!$D$6,'Construction Schedule'!AN$2,,$E10/$H10),0))</f>
        <v>0</v>
      </c>
      <c r="AO10" s="60">
        <f>IF(AO$5=$G10,-FV(Assumptions!$D$6,'Construction Schedule'!AO$2,,$E10/$H10),IF(AND($G10&lt;=AO$5,$I10&gt;=AO$5),-FV(Assumptions!$D$6,'Construction Schedule'!AO$2,,$E10/$H10),0))</f>
        <v>0</v>
      </c>
      <c r="AP10" s="60">
        <f>IF(AP$5=$G10,-FV(Assumptions!$D$6,'Construction Schedule'!AP$2,,$E10/$H10),IF(AND($G10&lt;=AP$5,$I10&gt;=AP$5),-FV(Assumptions!$D$6,'Construction Schedule'!AP$2,,$E10/$H10),0))</f>
        <v>0</v>
      </c>
      <c r="AQ10" s="60">
        <f>IF(AQ$5=$G10,-FV(Assumptions!$D$6,'Construction Schedule'!AQ$2,,$E10/$H10),IF(AND($G10&lt;=AQ$5,$I10&gt;=AQ$5),-FV(Assumptions!$D$6,'Construction Schedule'!AQ$2,,$E10/$H10),0))</f>
        <v>0</v>
      </c>
      <c r="AR10" s="60">
        <f>IF(AR$5=$G10,-FV(Assumptions!$D$6,'Construction Schedule'!AR$2,,$E10/$H10),IF(AND($G10&lt;=AR$5,$I10&gt;=AR$5),-FV(Assumptions!$D$6,'Construction Schedule'!AR$2,,$E10/$H10),0))</f>
        <v>0</v>
      </c>
      <c r="AS10" s="60">
        <f>IF(AS$5=$G10,-FV(Assumptions!$D$6,'Construction Schedule'!AS$2,,$E10/$H10),IF(AND($G10&lt;=AS$5,$I10&gt;=AS$5),-FV(Assumptions!$D$6,'Construction Schedule'!AS$2,,$E10/$H10),0))</f>
        <v>0</v>
      </c>
      <c r="AT10" s="60">
        <f>IF(AT$5=$G10,-FV(Assumptions!$D$6,'Construction Schedule'!AT$2,,$E10/$H10),IF(AND($G10&lt;=AT$5,$I10&gt;=AT$5),-FV(Assumptions!$D$6,'Construction Schedule'!AT$2,,$E10/$H10),0))</f>
        <v>0</v>
      </c>
      <c r="AU10" s="60">
        <f>IF(AU$5=$G10,-FV(Assumptions!$D$6,'Construction Schedule'!AU$2,,$E10/$H10),IF(AND($G10&lt;=AU$5,$I10&gt;=AU$5),-FV(Assumptions!$D$6,'Construction Schedule'!AU$2,,$E10/$H10),0))</f>
        <v>0</v>
      </c>
      <c r="AV10" s="60">
        <f>IF(AV$5=$G10,-FV(Assumptions!$D$6,'Construction Schedule'!AV$2,,$E10/$H10),IF(AND($G10&lt;=AV$5,$I10&gt;=AV$5),-FV(Assumptions!$D$6,'Construction Schedule'!AV$2,,$E10/$H10),0))</f>
        <v>0</v>
      </c>
      <c r="AW10" s="60">
        <f>IF(AW$5=$G10,-FV(Assumptions!$D$6,'Construction Schedule'!AW$2,,$E10/$H10),IF(AND($G10&lt;=AW$5,$I10&gt;=AW$5),-FV(Assumptions!$D$6,'Construction Schedule'!AW$2,,$E10/$H10),0))</f>
        <v>0</v>
      </c>
      <c r="AX10" s="60">
        <f>IF(AX$5=$G10,-FV(Assumptions!$D$6,'Construction Schedule'!AX$2,,$E10/$H10),IF(AND($G10&lt;=AX$5,$I10&gt;=AX$5),-FV(Assumptions!$D$6,'Construction Schedule'!AX$2,,$E10/$H10),0))</f>
        <v>0</v>
      </c>
      <c r="AY10" s="60">
        <f>IF(AY$5=$G10,-FV(Assumptions!$D$6,'Construction Schedule'!AY$2,,$E10/$H10),IF(AND($G10&lt;=AY$5,$I10&gt;=AY$5),-FV(Assumptions!$D$6,'Construction Schedule'!AY$2,,$E10/$H10),0))</f>
        <v>0</v>
      </c>
      <c r="AZ10" s="60">
        <f>IF(AZ$5=$G10,-FV(Assumptions!$D$6,'Construction Schedule'!AZ$2,,$E10/$H10),IF(AND($G10&lt;=AZ$5,$I10&gt;=AZ$5),-FV(Assumptions!$D$6,'Construction Schedule'!AZ$2,,$E10/$H10),0))</f>
        <v>0</v>
      </c>
      <c r="BA10" s="60">
        <f>IF(BA$5=$G10,-FV(Assumptions!$D$6,'Construction Schedule'!BA$2,,$E10/$H10),IF(AND($G10&lt;=BA$5,$I10&gt;=BA$5),-FV(Assumptions!$D$6,'Construction Schedule'!BA$2,,$E10/$H10),0))</f>
        <v>0</v>
      </c>
      <c r="BB10" s="60">
        <f>IF(BB$5=$G10,-FV(Assumptions!$D$6,'Construction Schedule'!BB$2,,$E10/$H10),IF(AND($G10&lt;=BB$5,$I10&gt;=BB$5),-FV(Assumptions!$D$6,'Construction Schedule'!BB$2,,$E10/$H10),0))</f>
        <v>0</v>
      </c>
      <c r="BC10" s="60">
        <f>IF(BC$5=$G10,-FV(Assumptions!$D$6,'Construction Schedule'!BC$2,,$E10/$H10),IF(AND($G10&lt;=BC$5,$I10&gt;=BC$5),-FV(Assumptions!$D$6,'Construction Schedule'!BC$2,,$E10/$H10),0))</f>
        <v>0</v>
      </c>
      <c r="BD10" s="60">
        <f>IF(BD$5=$G10,-FV(Assumptions!$D$6,'Construction Schedule'!BD$2,,$E10/$H10),IF(AND($G10&lt;=BD$5,$I10&gt;=BD$5),-FV(Assumptions!$D$6,'Construction Schedule'!BD$2,,$E10/$H10),0))</f>
        <v>0</v>
      </c>
      <c r="BE10" s="60">
        <f>IF(BE$5=$G10,-FV(Assumptions!$D$6,'Construction Schedule'!BE$2,,$E10/$H10),IF(AND($G10&lt;=BE$5,$I10&gt;=BE$5),-FV(Assumptions!$D$6,'Construction Schedule'!BE$2,,$E10/$H10),0))</f>
        <v>0</v>
      </c>
      <c r="BF10" s="60">
        <f>IF(BF$5=$G10,-FV(Assumptions!$D$6,'Construction Schedule'!BF$2,,$E10/$H10),IF(AND($G10&lt;=BF$5,$I10&gt;=BF$5),-FV(Assumptions!$D$6,'Construction Schedule'!BF$2,,$E10/$H10),0))</f>
        <v>0</v>
      </c>
      <c r="BG10" s="60">
        <f>IF(BG$5=$G10,-FV(Assumptions!$D$6,'Construction Schedule'!BG$2,,$E10/$H10),IF(AND($G10&lt;=BG$5,$I10&gt;=BG$5),-FV(Assumptions!$D$6,'Construction Schedule'!BG$2,,$E10/$H10),0))</f>
        <v>0</v>
      </c>
      <c r="BH10" s="60">
        <f>IF(BH$5=$G10,-FV(Assumptions!$D$6,'Construction Schedule'!BH$2,,$E10/$H10),IF(AND($G10&lt;=BH$5,$I10&gt;=BH$5),-FV(Assumptions!$D$6,'Construction Schedule'!BH$2,,$E10/$H10),0))</f>
        <v>0</v>
      </c>
      <c r="BI10" s="60">
        <f>IF(BI$5=$G10,-FV(Assumptions!$D$6,'Construction Schedule'!BI$2,,$E10/$H10),IF(AND($G10&lt;=BI$5,$I10&gt;=BI$5),-FV(Assumptions!$D$6,'Construction Schedule'!BI$2,,$E10/$H10),0))</f>
        <v>0</v>
      </c>
      <c r="BJ10" s="60">
        <f>IF(BJ$5=$G10,-FV(Assumptions!$D$6,'Construction Schedule'!BJ$2,,$E10/$H10),IF(AND($G10&lt;=BJ$5,$I10&gt;=BJ$5),-FV(Assumptions!$D$6,'Construction Schedule'!BJ$2,,$E10/$H10),0))</f>
        <v>0</v>
      </c>
      <c r="BK10" s="60">
        <f>IF(BK$5=$G10,-FV(Assumptions!$D$6,'Construction Schedule'!BK$2,,$E10/$H10),IF(AND($G10&lt;=BK$5,$I10&gt;=BK$5),-FV(Assumptions!$D$6,'Construction Schedule'!BK$2,,$E10/$H10),0))</f>
        <v>0</v>
      </c>
      <c r="BL10" s="60">
        <f>IF(BL$5=$G10,-FV(Assumptions!$D$6,'Construction Schedule'!BL$2,,$E10/$H10),IF(AND($G10&lt;=BL$5,$I10&gt;=BL$5),-FV(Assumptions!$D$6,'Construction Schedule'!BL$2,,$E10/$H10),0))</f>
        <v>0</v>
      </c>
      <c r="BM10" s="60">
        <f>IF(BM$5=$G10,-FV(Assumptions!$D$6,'Construction Schedule'!BM$2,,$E10/$H10),IF(AND($G10&lt;=BM$5,$I10&gt;=BM$5),-FV(Assumptions!$D$6,'Construction Schedule'!BM$2,,$E10/$H10),0))</f>
        <v>0</v>
      </c>
      <c r="BN10" s="60">
        <f>IF(BN$5=$G10,-FV(Assumptions!$D$6,'Construction Schedule'!BN$2,,$E10/$H10),IF(AND($G10&lt;=BN$5,$I10&gt;=BN$5),-FV(Assumptions!$D$6,'Construction Schedule'!BN$2,,$E10/$H10),0))</f>
        <v>0</v>
      </c>
      <c r="BO10" s="60">
        <f>IF(BO$5=$G10,-FV(Assumptions!$D$6,'Construction Schedule'!BO$2,,$E10/$H10),IF(AND($G10&lt;=BO$5,$I10&gt;=BO$5),-FV(Assumptions!$D$6,'Construction Schedule'!BO$2,,$E10/$H10),0))</f>
        <v>0</v>
      </c>
      <c r="BP10" s="60">
        <f>IF(BP$5=$G10,-FV(Assumptions!$D$6,'Construction Schedule'!BP$2,,$E10/$H10),IF(AND($G10&lt;=BP$5,$I10&gt;=BP$5),-FV(Assumptions!$D$6,'Construction Schedule'!BP$2,,$E10/$H10),0))</f>
        <v>0</v>
      </c>
      <c r="BQ10" s="60">
        <f>IF(BQ$5=$G10,-FV(Assumptions!$D$6,'Construction Schedule'!BQ$2,,$E10/$H10),IF(AND($G10&lt;=BQ$5,$I10&gt;=BQ$5),-FV(Assumptions!$D$6,'Construction Schedule'!BQ$2,,$E10/$H10),0))</f>
        <v>0</v>
      </c>
      <c r="BR10" s="60">
        <f>IF(BR$5=$G10,-FV(Assumptions!$D$6,'Construction Schedule'!BR$2,,$E10/$H10),IF(AND($G10&lt;=BR$5,$I10&gt;=BR$5),-FV(Assumptions!$D$6,'Construction Schedule'!BR$2,,$E10/$H10),0))</f>
        <v>0</v>
      </c>
      <c r="BS10" s="60">
        <f>IF(BS$5=$G10,-FV(Assumptions!$D$6,'Construction Schedule'!BS$2,,$E10/$H10),IF(AND($G10&lt;=BS$5,$I10&gt;=BS$5),-FV(Assumptions!$D$6,'Construction Schedule'!BS$2,,$E10/$H10),0))</f>
        <v>0</v>
      </c>
      <c r="BT10" s="60">
        <f>IF(BT$5=$G10,-FV(Assumptions!$D$6,'Construction Schedule'!BT$2,,$E10/$H10),IF(AND($G10&lt;=BT$5,$I10&gt;=BT$5),-FV(Assumptions!$D$6,'Construction Schedule'!BT$2,,$E10/$H10),0))</f>
        <v>0</v>
      </c>
      <c r="BU10" s="60">
        <f>IF(BU$5=$G10,-FV(Assumptions!$D$6,'Construction Schedule'!BU$2,,$E10/$H10),IF(AND($G10&lt;=BU$5,$I10&gt;=BU$5),-FV(Assumptions!$D$6,'Construction Schedule'!BU$2,,$E10/$H10),0))</f>
        <v>0</v>
      </c>
      <c r="BV10" s="60">
        <f>IF(BV$5=$G10,-FV(Assumptions!$D$6,'Construction Schedule'!BV$2,,$E10/$H10),IF(AND($G10&lt;=BV$5,$I10&gt;=BV$5),-FV(Assumptions!$D$6,'Construction Schedule'!BV$2,,$E10/$H10),0))</f>
        <v>0</v>
      </c>
      <c r="BW10" s="60">
        <f>IF(BW$5=$G10,-FV(Assumptions!$D$6,'Construction Schedule'!BW$2,,$E10/$H10),IF(AND($G10&lt;=BW$5,$I10&gt;=BW$5),-FV(Assumptions!$D$6,'Construction Schedule'!BW$2,,$E10/$H10),0))</f>
        <v>0</v>
      </c>
      <c r="BX10" s="60">
        <f>IF(BX$5=$G10,-FV(Assumptions!$D$6,'Construction Schedule'!BX$2,,$E10/$H10),IF(AND($G10&lt;=BX$5,$I10&gt;=BX$5),-FV(Assumptions!$D$6,'Construction Schedule'!BX$2,,$E10/$H10),0))</f>
        <v>0</v>
      </c>
      <c r="BY10" s="60">
        <f>IF(BY$5=$G10,-FV(Assumptions!$D$6,'Construction Schedule'!BY$2,,$E10/$H10),IF(AND($G10&lt;=BY$5,$I10&gt;=BY$5),-FV(Assumptions!$D$6,'Construction Schedule'!BY$2,,$E10/$H10),0))</f>
        <v>0</v>
      </c>
      <c r="BZ10" s="60">
        <f>IF(BZ$5=$G10,-FV(Assumptions!$D$6,'Construction Schedule'!BZ$2,,$E10/$H10),IF(AND($G10&lt;=BZ$5,$I10&gt;=BZ$5),-FV(Assumptions!$D$6,'Construction Schedule'!BZ$2,,$E10/$H10),0))</f>
        <v>0</v>
      </c>
      <c r="CA10" s="60">
        <f>IF(CA$5=$G10,-FV(Assumptions!$D$6,'Construction Schedule'!CA$2,,$E10/$H10),IF(AND($G10&lt;=CA$5,$I10&gt;=CA$5),-FV(Assumptions!$D$6,'Construction Schedule'!CA$2,,$E10/$H10),0))</f>
        <v>0</v>
      </c>
      <c r="CB10" s="60">
        <f>IF(CB$5=$G10,-FV(Assumptions!$D$6,'Construction Schedule'!CB$2,,$E10/$H10),IF(AND($G10&lt;=CB$5,$I10&gt;=CB$5),-FV(Assumptions!$D$6,'Construction Schedule'!CB$2,,$E10/$H10),0))</f>
        <v>0</v>
      </c>
      <c r="CC10" s="60">
        <f>IF(CC$5=$G10,-FV(Assumptions!$D$6,'Construction Schedule'!CC$2,,$E10/$H10),IF(AND($G10&lt;=CC$5,$I10&gt;=CC$5),-FV(Assumptions!$D$6,'Construction Schedule'!CC$2,,$E10/$H10),0))</f>
        <v>0</v>
      </c>
      <c r="CD10" s="60">
        <f>IF(CD$5=$G10,-FV(Assumptions!$D$6,'Construction Schedule'!CD$2,,$E10/$H10),IF(AND($G10&lt;=CD$5,$I10&gt;=CD$5),-FV(Assumptions!$D$6,'Construction Schedule'!CD$2,,$E10/$H10),0))</f>
        <v>0</v>
      </c>
      <c r="CE10" s="60">
        <f>IF(CE$5=$G10,-FV(Assumptions!$D$6,'Construction Schedule'!CE$2,,$E10/$H10),IF(AND($G10&lt;=CE$5,$I10&gt;=CE$5),-FV(Assumptions!$D$6,'Construction Schedule'!CE$2,,$E10/$H10),0))</f>
        <v>0</v>
      </c>
      <c r="CF10" s="60">
        <f>IF(CF$5=$G10,-FV(Assumptions!$D$6,'Construction Schedule'!CF$2,,$E10/$H10),IF(AND($G10&lt;=CF$5,$I10&gt;=CF$5),-FV(Assumptions!$D$6,'Construction Schedule'!CF$2,,$E10/$H10),0))</f>
        <v>0</v>
      </c>
      <c r="CG10" s="60">
        <f>IF(CG$5=$G10,-FV(Assumptions!$D$6,'Construction Schedule'!CG$2,,$E10/$H10),IF(AND($G10&lt;=CG$5,$I10&gt;=CG$5),-FV(Assumptions!$D$6,'Construction Schedule'!CG$2,,$E10/$H10),0))</f>
        <v>0</v>
      </c>
      <c r="CH10" s="60">
        <f>IF(CH$5=$G10,-FV(Assumptions!$D$6,'Construction Schedule'!CH$2,,$E10/$H10),IF(AND($G10&lt;=CH$5,$I10&gt;=CH$5),-FV(Assumptions!$D$6,'Construction Schedule'!CH$2,,$E10/$H10),0))</f>
        <v>0</v>
      </c>
      <c r="CI10" s="60">
        <f>IF(CI$5=$G10,-FV(Assumptions!$D$6,'Construction Schedule'!CI$2,,$E10/$H10),IF(AND($G10&lt;=CI$5,$I10&gt;=CI$5),-FV(Assumptions!$D$6,'Construction Schedule'!CI$2,,$E10/$H10),0))</f>
        <v>0</v>
      </c>
      <c r="CJ10" s="60">
        <f>IF(CJ$5=$G10,-FV(Assumptions!$D$6,'Construction Schedule'!CJ$2,,$E10/$H10),IF(AND($G10&lt;=CJ$5,$I10&gt;=CJ$5),-FV(Assumptions!$D$6,'Construction Schedule'!CJ$2,,$E10/$H10),0))</f>
        <v>0</v>
      </c>
      <c r="CK10" s="60">
        <f>IF(CK$5=$G10,-FV(Assumptions!$D$6,'Construction Schedule'!CK$2,,$E10/$H10),IF(AND($G10&lt;=CK$5,$I10&gt;=CK$5),-FV(Assumptions!$D$6,'Construction Schedule'!CK$2,,$E10/$H10),0))</f>
        <v>0</v>
      </c>
      <c r="CL10" s="60">
        <f>IF(CL$5=$G10,-FV(Assumptions!$D$6,'Construction Schedule'!CL$2,,$E10/$H10),IF(AND($G10&lt;=CL$5,$I10&gt;=CL$5),-FV(Assumptions!$D$6,'Construction Schedule'!CL$2,,$E10/$H10),0))</f>
        <v>0</v>
      </c>
      <c r="CM10" s="60">
        <f>IF(CM$5=$G10,-FV(Assumptions!$D$6,'Construction Schedule'!CM$2,,$E10/$H10),IF(AND($G10&lt;=CM$5,$I10&gt;=CM$5),-FV(Assumptions!$D$6,'Construction Schedule'!CM$2,,$E10/$H10),0))</f>
        <v>0</v>
      </c>
      <c r="CN10" s="60">
        <f>IF(CN$5=$G10,-FV(Assumptions!$D$6,'Construction Schedule'!CN$2,,$E10/$H10),IF(AND($G10&lt;=CN$5,$I10&gt;=CN$5),-FV(Assumptions!$D$6,'Construction Schedule'!CN$2,,$E10/$H10),0))</f>
        <v>0</v>
      </c>
      <c r="CO10" s="60">
        <f>IF(CO$5=$G10,-FV(Assumptions!$D$6,'Construction Schedule'!CO$2,,$E10/$H10),IF(AND($G10&lt;=CO$5,$I10&gt;=CO$5),-FV(Assumptions!$D$6,'Construction Schedule'!CO$2,,$E10/$H10),0))</f>
        <v>0</v>
      </c>
      <c r="CP10" s="60">
        <f>IF(CP$5=$G10,-FV(Assumptions!$D$6,'Construction Schedule'!CP$2,,$E10/$H10),IF(AND($G10&lt;=CP$5,$I10&gt;=CP$5),-FV(Assumptions!$D$6,'Construction Schedule'!CP$2,,$E10/$H10),0))</f>
        <v>0</v>
      </c>
      <c r="CQ10" s="60">
        <f>IF(CQ$5=$G10,-FV(Assumptions!$D$6,'Construction Schedule'!CQ$2,,$E10/$H10),IF(AND($G10&lt;=CQ$5,$I10&gt;=CQ$5),-FV(Assumptions!$D$6,'Construction Schedule'!CQ$2,,$E10/$H10),0))</f>
        <v>0</v>
      </c>
      <c r="CR10" s="60">
        <f>IF(CR$5=$G10,-FV(Assumptions!$D$6,'Construction Schedule'!CR$2,,$E10/$H10),IF(AND($G10&lt;=CR$5,$I10&gt;=CR$5),-FV(Assumptions!$D$6,'Construction Schedule'!CR$2,,$E10/$H10),0))</f>
        <v>0</v>
      </c>
      <c r="CS10" s="60">
        <f>IF(CS$5=$G10,-FV(Assumptions!$D$6,'Construction Schedule'!CS$2,,$E10/$H10),IF(AND($G10&lt;=CS$5,$I10&gt;=CS$5),-FV(Assumptions!$D$6,'Construction Schedule'!CS$2,,$E10/$H10),0))</f>
        <v>0</v>
      </c>
      <c r="CT10" s="60">
        <f>IF(CT$5=$G10,-FV(Assumptions!$D$6,'Construction Schedule'!CT$2,,$E10/$H10),IF(AND($G10&lt;=CT$5,$I10&gt;=CT$5),-FV(Assumptions!$D$6,'Construction Schedule'!CT$2,,$E10/$H10),0))</f>
        <v>0</v>
      </c>
      <c r="CU10" s="60">
        <f>IF(CU$5=$G10,-FV(Assumptions!$D$6,'Construction Schedule'!CU$2,,$E10/$H10),IF(AND($G10&lt;=CU$5,$I10&gt;=CU$5),-FV(Assumptions!$D$6,'Construction Schedule'!CU$2,,$E10/$H10),0))</f>
        <v>0</v>
      </c>
      <c r="CV10" s="60">
        <f>IF(CV$5=$G10,-FV(Assumptions!$D$6,'Construction Schedule'!CV$2,,$E10/$H10),IF(AND($G10&lt;=CV$5,$I10&gt;=CV$5),-FV(Assumptions!$D$6,'Construction Schedule'!CV$2,,$E10/$H10),0))</f>
        <v>0</v>
      </c>
      <c r="CW10" s="60">
        <f>IF(CW$5=$G10,-FV(Assumptions!$D$6,'Construction Schedule'!CW$2,,$E10/$H10),IF(AND($G10&lt;=CW$5,$I10&gt;=CW$5),-FV(Assumptions!$D$6,'Construction Schedule'!CW$2,,$E10/$H10),0))</f>
        <v>0</v>
      </c>
      <c r="CX10" s="60">
        <f>IF(CX$5=$G10,-FV(Assumptions!$D$6,'Construction Schedule'!CX$2,,$E10/$H10),IF(AND($G10&lt;=CX$5,$I10&gt;=CX$5),-FV(Assumptions!$D$6,'Construction Schedule'!CX$2,,$E10/$H10),0))</f>
        <v>0</v>
      </c>
      <c r="CY10" s="60">
        <f>IF(CY$5=$G10,-FV(Assumptions!$D$6,'Construction Schedule'!CY$2,,$E10/$H10),IF(AND($G10&lt;=CY$5,$I10&gt;=CY$5),-FV(Assumptions!$D$6,'Construction Schedule'!CY$2,,$E10/$H10),0))</f>
        <v>0</v>
      </c>
      <c r="CZ10" s="60">
        <f>IF(CZ$5=$G10,-FV(Assumptions!$D$6,'Construction Schedule'!CZ$2,,$E10/$H10),IF(AND($G10&lt;=CZ$5,$I10&gt;=CZ$5),-FV(Assumptions!$D$6,'Construction Schedule'!CZ$2,,$E10/$H10),0))</f>
        <v>0</v>
      </c>
      <c r="DA10" s="60">
        <f>IF(DA$5=$G10,-FV(Assumptions!$D$6,'Construction Schedule'!DA$2,,$E10/$H10),IF(AND($G10&lt;=DA$5,$I10&gt;=DA$5),-FV(Assumptions!$D$6,'Construction Schedule'!DA$2,,$E10/$H10),0))</f>
        <v>0</v>
      </c>
      <c r="DB10" s="60">
        <f>IF(DB$5=$G10,-FV(Assumptions!$D$6,'Construction Schedule'!DB$2,,$E10/$H10),IF(AND($G10&lt;=DB$5,$I10&gt;=DB$5),-FV(Assumptions!$D$6,'Construction Schedule'!DB$2,,$E10/$H10),0))</f>
        <v>0</v>
      </c>
      <c r="DC10" s="60">
        <f>IF(DC$5=$G10,-FV(Assumptions!$D$6,'Construction Schedule'!DC$2,,$E10/$H10),IF(AND($G10&lt;=DC$5,$I10&gt;=DC$5),-FV(Assumptions!$D$6,'Construction Schedule'!DC$2,,$E10/$H10),0))</f>
        <v>0</v>
      </c>
      <c r="DD10" s="60">
        <f>IF(DD$5=$G10,-FV(Assumptions!$D$6,'Construction Schedule'!DD$2,,$E10/$H10),IF(AND($G10&lt;=DD$5,$I10&gt;=DD$5),-FV(Assumptions!$D$6,'Construction Schedule'!DD$2,,$E10/$H10),0))</f>
        <v>0</v>
      </c>
      <c r="DE10" s="60">
        <f>IF(DE$5=$G10,-FV(Assumptions!$D$6,'Construction Schedule'!DE$2,,$E10/$H10),IF(AND($G10&lt;=DE$5,$I10&gt;=DE$5),-FV(Assumptions!$D$6,'Construction Schedule'!DE$2,,$E10/$H10),0))</f>
        <v>0</v>
      </c>
      <c r="DF10" s="60">
        <f>IF(DF$5=$G10,-FV(Assumptions!$D$6,'Construction Schedule'!DF$2,,$E10/$H10),IF(AND($G10&lt;=DF$5,$I10&gt;=DF$5),-FV(Assumptions!$D$6,'Construction Schedule'!DF$2,,$E10/$H10),0))</f>
        <v>0</v>
      </c>
      <c r="DG10" s="60">
        <f>IF(DG$5=$G10,-FV(Assumptions!$D$6,'Construction Schedule'!DG$2,,$E10/$H10),IF(AND($G10&lt;=DG$5,$I10&gt;=DG$5),-FV(Assumptions!$D$6,'Construction Schedule'!DG$2,,$E10/$H10),0))</f>
        <v>0</v>
      </c>
      <c r="DH10" s="60">
        <f>IF(DH$5=$G10,-FV(Assumptions!$D$6,'Construction Schedule'!DH$2,,$E10/$H10),IF(AND($G10&lt;=DH$5,$I10&gt;=DH$5),-FV(Assumptions!$D$6,'Construction Schedule'!DH$2,,$E10/$H10),0))</f>
        <v>0</v>
      </c>
      <c r="DI10" s="60">
        <f>IF(DI$5=$G10,-FV(Assumptions!$D$6,'Construction Schedule'!DI$2,,$E10/$H10),IF(AND($G10&lt;=DI$5,$I10&gt;=DI$5),-FV(Assumptions!$D$6,'Construction Schedule'!DI$2,,$E10/$H10),0))</f>
        <v>0</v>
      </c>
      <c r="DJ10" s="60">
        <f>IF(DJ$5=$G10,-FV(Assumptions!$D$6,'Construction Schedule'!DJ$2,,$E10/$H10),IF(AND($G10&lt;=DJ$5,$I10&gt;=DJ$5),-FV(Assumptions!$D$6,'Construction Schedule'!DJ$2,,$E10/$H10),0))</f>
        <v>0</v>
      </c>
      <c r="DK10" s="60">
        <f>IF(DK$5=$G10,-FV(Assumptions!$D$6,'Construction Schedule'!DK$2,,$E10/$H10),IF(AND($G10&lt;=DK$5,$I10&gt;=DK$5),-FV(Assumptions!$D$6,'Construction Schedule'!DK$2,,$E10/$H10),0))</f>
        <v>0</v>
      </c>
      <c r="DL10" s="60">
        <f>IF(DL$5=$G10,-FV(Assumptions!$D$6,'Construction Schedule'!DL$2,,$E10/$H10),IF(AND($G10&lt;=DL$5,$I10&gt;=DL$5),-FV(Assumptions!$D$6,'Construction Schedule'!DL$2,,$E10/$H10),0))</f>
        <v>0</v>
      </c>
      <c r="DM10" s="60">
        <f>IF(DM$5=$G10,-FV(Assumptions!$D$6,'Construction Schedule'!DM$2,,$E10/$H10),IF(AND($G10&lt;=DM$5,$I10&gt;=DM$5),-FV(Assumptions!$D$6,'Construction Schedule'!DM$2,,$E10/$H10),0))</f>
        <v>0</v>
      </c>
      <c r="DN10" s="60">
        <f>IF(DN$5=$G10,-FV(Assumptions!$D$6,'Construction Schedule'!DN$2,,$E10/$H10),IF(AND($G10&lt;=DN$5,$I10&gt;=DN$5),-FV(Assumptions!$D$6,'Construction Schedule'!DN$2,,$E10/$H10),0))</f>
        <v>0</v>
      </c>
      <c r="DO10" s="60">
        <f>IF(DO$5=$G10,-FV(Assumptions!$D$6,'Construction Schedule'!DO$2,,$E10/$H10),IF(AND($G10&lt;=DO$5,$I10&gt;=DO$5),-FV(Assumptions!$D$6,'Construction Schedule'!DO$2,,$E10/$H10),0))</f>
        <v>0</v>
      </c>
      <c r="DP10" s="60">
        <f>IF(DP$5=$G10,-FV(Assumptions!$D$6,'Construction Schedule'!DP$2,,$E10/$H10),IF(AND($G10&lt;=DP$5,$I10&gt;=DP$5),-FV(Assumptions!$D$6,'Construction Schedule'!DP$2,,$E10/$H10),0))</f>
        <v>0</v>
      </c>
      <c r="DQ10" s="60">
        <f>IF(DQ$5=$G10,-FV(Assumptions!$D$6,'Construction Schedule'!DQ$2,,$E10/$H10),IF(AND($G10&lt;=DQ$5,$I10&gt;=DQ$5),-FV(Assumptions!$D$6,'Construction Schedule'!DQ$2,,$E10/$H10),0))</f>
        <v>0</v>
      </c>
      <c r="DR10" s="60">
        <f>IF(DR$5=$G10,-FV(Assumptions!$D$6,'Construction Schedule'!DR$2,,$E10/$H10),IF(AND($G10&lt;=DR$5,$I10&gt;=DR$5),-FV(Assumptions!$D$6,'Construction Schedule'!DR$2,,$E10/$H10),0))</f>
        <v>0</v>
      </c>
      <c r="DS10" s="60">
        <f>IF(DS$5=$G10,-FV(Assumptions!$D$6,'Construction Schedule'!DS$2,,$E10/$H10),IF(AND($G10&lt;=DS$5,$I10&gt;=DS$5),-FV(Assumptions!$D$6,'Construction Schedule'!DS$2,,$E10/$H10),0))</f>
        <v>0</v>
      </c>
      <c r="DT10" s="60">
        <f>IF(DT$5=$G10,-FV(Assumptions!$D$6,'Construction Schedule'!DT$2,,$E10/$H10),IF(AND($G10&lt;=DT$5,$I10&gt;=DT$5),-FV(Assumptions!$D$6,'Construction Schedule'!DT$2,,$E10/$H10),0))</f>
        <v>0</v>
      </c>
      <c r="DU10" s="60">
        <f>IF(DU$5=$G10,-FV(Assumptions!$D$6,'Construction Schedule'!DU$2,,$E10/$H10),IF(AND($G10&lt;=DU$5,$I10&gt;=DU$5),-FV(Assumptions!$D$6,'Construction Schedule'!DU$2,,$E10/$H10),0))</f>
        <v>0</v>
      </c>
      <c r="DV10" s="60">
        <f>IF(DV$5=$G10,-FV(Assumptions!$D$6,'Construction Schedule'!DV$2,,$E10/$H10),IF(AND($G10&lt;=DV$5,$I10&gt;=DV$5),-FV(Assumptions!$D$6,'Construction Schedule'!DV$2,,$E10/$H10),0))</f>
        <v>0</v>
      </c>
      <c r="DW10" s="60">
        <f>IF(DW$5=$G10,-FV(Assumptions!$D$6,'Construction Schedule'!DW$2,,$E10/$H10),IF(AND($G10&lt;=DW$5,$I10&gt;=DW$5),-FV(Assumptions!$D$6,'Construction Schedule'!DW$2,,$E10/$H10),0))</f>
        <v>0</v>
      </c>
      <c r="DX10" s="60">
        <f>IF(DX$5=$G10,-FV(Assumptions!$D$6,'Construction Schedule'!DX$2,,$E10/$H10),IF(AND($G10&lt;=DX$5,$I10&gt;=DX$5),-FV(Assumptions!$D$6,'Construction Schedule'!DX$2,,$E10/$H10),0))</f>
        <v>0</v>
      </c>
      <c r="DY10" s="60">
        <f>IF(DY$5=$G10,-FV(Assumptions!$D$6,'Construction Schedule'!DY$2,,$E10/$H10),IF(AND($G10&lt;=DY$5,$I10&gt;=DY$5),-FV(Assumptions!$D$6,'Construction Schedule'!DY$2,,$E10/$H10),0))</f>
        <v>0</v>
      </c>
      <c r="DZ10" s="60">
        <f>IF(DZ$5=$G10,-FV(Assumptions!$D$6,'Construction Schedule'!DZ$2,,$E10/$H10),IF(AND($G10&lt;=DZ$5,$I10&gt;=DZ$5),-FV(Assumptions!$D$6,'Construction Schedule'!DZ$2,,$E10/$H10),0))</f>
        <v>0</v>
      </c>
      <c r="EA10" s="60">
        <f>IF(EA$5=$G10,-FV(Assumptions!$D$6,'Construction Schedule'!EA$2,,$E10/$H10),IF(AND($G10&lt;=EA$5,$I10&gt;=EA$5),-FV(Assumptions!$D$6,'Construction Schedule'!EA$2,,$E10/$H10),0))</f>
        <v>0</v>
      </c>
      <c r="EB10" s="51" t="s">
        <v>2</v>
      </c>
    </row>
    <row r="11" spans="1:132" ht="17.25" x14ac:dyDescent="0.35">
      <c r="B11" s="51" t="s">
        <v>181</v>
      </c>
      <c r="E11" s="60">
        <v>1580000</v>
      </c>
      <c r="G11" s="56">
        <v>45352</v>
      </c>
      <c r="H11" s="129">
        <v>1</v>
      </c>
      <c r="I11" s="56">
        <f>EDATE(G11,(H11-1))</f>
        <v>45352</v>
      </c>
      <c r="K11" s="130"/>
      <c r="L11" s="60">
        <f>IF(L$5=$G11,-FV(Assumptions!$D$6,'Construction Schedule'!L$2,,$E11/$H11),IF(AND($G11&lt;=L$5,$I11&gt;=L$5),-FV(Assumptions!$D$6,'Construction Schedule'!L$2,,$E11/$H11),0))</f>
        <v>0</v>
      </c>
      <c r="M11" s="60">
        <f>IF(M$5=$G11,-FV(Assumptions!$D$6,'Construction Schedule'!M$2,,$E11/$H11),IF(AND($G11&lt;=M$5,$I11&gt;=M$5),-FV(Assumptions!$D$6,'Construction Schedule'!M$2,,$E11/$H11),0))</f>
        <v>0</v>
      </c>
      <c r="N11" s="60">
        <f>IF(N$5=$G11,-FV(Assumptions!$D$6,'Construction Schedule'!N$2,,$E11/$H11),IF(AND($G11&lt;=N$5,$I11&gt;=N$5),-FV(Assumptions!$D$6,'Construction Schedule'!N$2,,$E11/$H11),0))</f>
        <v>0</v>
      </c>
      <c r="O11" s="60">
        <f>IF(O$5=$G11,-FV(Assumptions!$D$6,'Construction Schedule'!O$2,,$E11/$H11),IF(AND($G11&lt;=O$5,$I11&gt;=O$5),-FV(Assumptions!$D$6,'Construction Schedule'!O$2,,$E11/$H11),0))</f>
        <v>0</v>
      </c>
      <c r="P11" s="60">
        <f>IF(P$5=$G11,-FV(Assumptions!$D$6,'Construction Schedule'!P$2,,$E11/$H11),IF(AND($G11&lt;=P$5,$I11&gt;=P$5),-FV(Assumptions!$D$6,'Construction Schedule'!P$2,,$E11/$H11),0))</f>
        <v>0</v>
      </c>
      <c r="Q11" s="60">
        <f>IF(Q$5=$G11,-FV(Assumptions!$D$6,'Construction Schedule'!Q$2,,$E11/$H11),IF(AND($G11&lt;=Q$5,$I11&gt;=Q$5),-FV(Assumptions!$D$6,'Construction Schedule'!Q$2,,$E11/$H11),0))</f>
        <v>0</v>
      </c>
      <c r="R11" s="60">
        <f>IF(R$5=$G11,-FV(Assumptions!$D$6,'Construction Schedule'!R$2,,$E11/$H11),IF(AND($G11&lt;=R$5,$I11&gt;=R$5),-FV(Assumptions!$D$6,'Construction Schedule'!R$2,,$E11/$H11),0))</f>
        <v>0</v>
      </c>
      <c r="S11" s="60">
        <f>IF(S$5=$G11,-FV(Assumptions!$D$6,'Construction Schedule'!S$2,,$E11/$H11),IF(AND($G11&lt;=S$5,$I11&gt;=S$5),-FV(Assumptions!$D$6,'Construction Schedule'!S$2,,$E11/$H11),0))</f>
        <v>0</v>
      </c>
      <c r="T11" s="60">
        <f>IF(T$5=$G11,-FV(Assumptions!$D$6,'Construction Schedule'!T$2,,$E11/$H11),IF(AND($G11&lt;=T$5,$I11&gt;=T$5),-FV(Assumptions!$D$6,'Construction Schedule'!T$2,,$E11/$H11),0))</f>
        <v>0</v>
      </c>
      <c r="U11" s="60">
        <f>IF(U$5=$G11,-FV(Assumptions!$D$6,'Construction Schedule'!U$2,,$E11/$H11),IF(AND($G11&lt;=U$5,$I11&gt;=U$5),-FV(Assumptions!$D$6,'Construction Schedule'!U$2,,$E11/$H11),0))</f>
        <v>0</v>
      </c>
      <c r="V11" s="60">
        <f>IF(V$5=$G11,-FV(Assumptions!$D$6,'Construction Schedule'!V$2,,$E11/$H11),IF(AND($G11&lt;=V$5,$I11&gt;=V$5),-FV(Assumptions!$D$6,'Construction Schedule'!V$2,,$E11/$H11),0))</f>
        <v>0</v>
      </c>
      <c r="W11" s="60">
        <f>IF(W$5=$G11,-FV(Assumptions!$D$6,'Construction Schedule'!W$2,,$E11/$H11),IF(AND($G11&lt;=W$5,$I11&gt;=W$5),-FV(Assumptions!$D$6,'Construction Schedule'!W$2,,$E11/$H11),0))</f>
        <v>0</v>
      </c>
      <c r="X11" s="60">
        <f>IF(X$5=$G11,-FV(Assumptions!$D$6,'Construction Schedule'!X$2,,$E11/$H11),IF(AND($G11&lt;=X$5,$I11&gt;=X$5),-FV(Assumptions!$D$6,'Construction Schedule'!X$2,,$E11/$H11),0))</f>
        <v>0</v>
      </c>
      <c r="Y11" s="60">
        <f>IF(Y$5=$G11,-FV(Assumptions!$D$6,'Construction Schedule'!Y$2,,$E11/$H11),IF(AND($G11&lt;=Y$5,$I11&gt;=Y$5),-FV(Assumptions!$D$6,'Construction Schedule'!Y$2,,$E11/$H11),0))</f>
        <v>0</v>
      </c>
      <c r="Z11" s="60">
        <f>IF(Z$5=$G11,-FV(Assumptions!$D$6,'Construction Schedule'!Z$2,,$E11/$H11),IF(AND($G11&lt;=Z$5,$I11&gt;=Z$5),-FV(Assumptions!$D$6,'Construction Schedule'!Z$2,,$E11/$H11),0))</f>
        <v>0</v>
      </c>
      <c r="AA11" s="60">
        <f>IF(AA$5=$G11,-FV(Assumptions!$D$6,'Construction Schedule'!AA$2,,$E11/$H11),IF(AND($G11&lt;=AA$5,$I11&gt;=AA$5),-FV(Assumptions!$D$6,'Construction Schedule'!AA$2,,$E11/$H11),0))</f>
        <v>0</v>
      </c>
      <c r="AB11" s="60">
        <f>IF(AB$5=$G11,-FV(Assumptions!$D$6,'Construction Schedule'!AB$2,,$E11/$H11),IF(AND($G11&lt;=AB$5,$I11&gt;=AB$5),-FV(Assumptions!$D$6,'Construction Schedule'!AB$2,,$E11/$H11),0))</f>
        <v>0</v>
      </c>
      <c r="AC11" s="60">
        <f>IF(AC$5=$G11,-FV(Assumptions!$D$6,'Construction Schedule'!AC$2,,$E11/$H11),IF(AND($G11&lt;=AC$5,$I11&gt;=AC$5),-FV(Assumptions!$D$6,'Construction Schedule'!AC$2,,$E11/$H11),0))</f>
        <v>0</v>
      </c>
      <c r="AD11" s="60">
        <f>IF(AD$5=$G11,-FV(Assumptions!$D$6,'Construction Schedule'!AD$2,,$E11/$H11),IF(AND($G11&lt;=AD$5,$I11&gt;=AD$5),-FV(Assumptions!$D$6,'Construction Schedule'!AD$2,,$E11/$H11),0))</f>
        <v>0</v>
      </c>
      <c r="AE11" s="60">
        <f>IF(AE$5=$G11,-FV(Assumptions!$D$6,'Construction Schedule'!AE$2,,$E11/$H11),IF(AND($G11&lt;=AE$5,$I11&gt;=AE$5),-FV(Assumptions!$D$6,'Construction Schedule'!AE$2,,$E11/$H11),0))</f>
        <v>0</v>
      </c>
      <c r="AF11" s="60">
        <f>IF(AF$5=$G11,-FV(Assumptions!$D$6,'Construction Schedule'!AF$2,,$E11/$H11),IF(AND($G11&lt;=AF$5,$I11&gt;=AF$5),-FV(Assumptions!$D$6,'Construction Schedule'!AF$2,,$E11/$H11),0))</f>
        <v>0</v>
      </c>
      <c r="AG11" s="60">
        <f>IF(AG$5=$G11,-FV(Assumptions!$D$6,'Construction Schedule'!AG$2,,$E11/$H11),IF(AND($G11&lt;=AG$5,$I11&gt;=AG$5),-FV(Assumptions!$D$6,'Construction Schedule'!AG$2,,$E11/$H11),0))</f>
        <v>0</v>
      </c>
      <c r="AH11" s="60">
        <f>IF(AH$5=$G11,-FV(Assumptions!$D$6,'Construction Schedule'!AH$2,,$E11/$H11),IF(AND($G11&lt;=AH$5,$I11&gt;=AH$5),-FV(Assumptions!$D$6,'Construction Schedule'!AH$2,,$E11/$H11),0))</f>
        <v>0</v>
      </c>
      <c r="AI11" s="60">
        <f>IF(AI$5=$G11,-FV(Assumptions!$D$6,'Construction Schedule'!AI$2,,$E11/$H11),IF(AND($G11&lt;=AI$5,$I11&gt;=AI$5),-FV(Assumptions!$D$6,'Construction Schedule'!AI$2,,$E11/$H11),0))</f>
        <v>0</v>
      </c>
      <c r="AJ11" s="60">
        <f>IF(AJ$5=$G11,-FV(Assumptions!$D$6,'Construction Schedule'!AJ$2,,$E11/$H11),IF(AND($G11&lt;=AJ$5,$I11&gt;=AJ$5),-FV(Assumptions!$D$6,'Construction Schedule'!AJ$2,,$E11/$H11),0))</f>
        <v>0</v>
      </c>
      <c r="AK11" s="60">
        <f>IF(AK$5=$G11,-FV(Assumptions!$D$6,'Construction Schedule'!AK$2,,$E11/$H11),IF(AND($G11&lt;=AK$5,$I11&gt;=AK$5),-FV(Assumptions!$D$6,'Construction Schedule'!AK$2,,$E11/$H11),0))</f>
        <v>0</v>
      </c>
      <c r="AL11" s="60">
        <f>IF(AL$5=$G11,-FV(Assumptions!$D$6,'Construction Schedule'!AL$2,,$E11/$H11),IF(AND($G11&lt;=AL$5,$I11&gt;=AL$5),-FV(Assumptions!$D$6,'Construction Schedule'!AL$2,,$E11/$H11),0))</f>
        <v>0</v>
      </c>
      <c r="AM11" s="60">
        <f>IF(AM$5=$G11,-FV(Assumptions!$D$6,'Construction Schedule'!AM$2,,$E11/$H11),IF(AND($G11&lt;=AM$5,$I11&gt;=AM$5),-FV(Assumptions!$D$6,'Construction Schedule'!AM$2,,$E11/$H11),0))</f>
        <v>0</v>
      </c>
      <c r="AN11" s="60">
        <f>IF(AN$5=$G11,-FV(Assumptions!$D$6,'Construction Schedule'!AN$2,,$E11/$H11),IF(AND($G11&lt;=AN$5,$I11&gt;=AN$5),-FV(Assumptions!$D$6,'Construction Schedule'!AN$2,,$E11/$H11),0))</f>
        <v>0</v>
      </c>
      <c r="AO11" s="60">
        <f>IF(AO$5=$G11,-FV(Assumptions!$D$6,'Construction Schedule'!AO$2,,$E11/$H11),IF(AND($G11&lt;=AO$5,$I11&gt;=AO$5),-FV(Assumptions!$D$6,'Construction Schedule'!AO$2,,$E11/$H11),0))</f>
        <v>0</v>
      </c>
      <c r="AP11" s="60">
        <f>IF(AP$5=$G11,-FV(Assumptions!$D$6,'Construction Schedule'!AP$2,,$E11/$H11),IF(AND($G11&lt;=AP$5,$I11&gt;=AP$5),-FV(Assumptions!$D$6,'Construction Schedule'!AP$2,,$E11/$H11),0))</f>
        <v>0</v>
      </c>
      <c r="AQ11" s="60">
        <f>IF(AQ$5=$G11,-FV(Assumptions!$D$6,'Construction Schedule'!AQ$2,,$E11/$H11),IF(AND($G11&lt;=AQ$5,$I11&gt;=AQ$5),-FV(Assumptions!$D$6,'Construction Schedule'!AQ$2,,$E11/$H11),0))</f>
        <v>0</v>
      </c>
      <c r="AR11" s="60">
        <f>IF(AR$5=$G11,-FV(Assumptions!$D$6,'Construction Schedule'!AR$2,,$E11/$H11),IF(AND($G11&lt;=AR$5,$I11&gt;=AR$5),-FV(Assumptions!$D$6,'Construction Schedule'!AR$2,,$E11/$H11),0))</f>
        <v>0</v>
      </c>
      <c r="AS11" s="60">
        <f>IF(AS$5=$G11,-FV(Assumptions!$D$6,'Construction Schedule'!AS$2,,$E11/$H11),IF(AND($G11&lt;=AS$5,$I11&gt;=AS$5),-FV(Assumptions!$D$6,'Construction Schedule'!AS$2,,$E11/$H11),0))</f>
        <v>0</v>
      </c>
      <c r="AT11" s="60">
        <f>IF(AT$5=$G11,-FV(Assumptions!$D$6,'Construction Schedule'!AT$2,,$E11/$H11),IF(AND($G11&lt;=AT$5,$I11&gt;=AT$5),-FV(Assumptions!$D$6,'Construction Schedule'!AT$2,,$E11/$H11),0))</f>
        <v>0</v>
      </c>
      <c r="AU11" s="60">
        <f>IF(AU$5=$G11,-FV(Assumptions!$D$6,'Construction Schedule'!AU$2,,$E11/$H11),IF(AND($G11&lt;=AU$5,$I11&gt;=AU$5),-FV(Assumptions!$D$6,'Construction Schedule'!AU$2,,$E11/$H11),0))</f>
        <v>0</v>
      </c>
      <c r="AV11" s="60">
        <f>IF(AV$5=$G11,-FV(Assumptions!$D$6,'Construction Schedule'!AV$2,,$E11/$H11),IF(AND($G11&lt;=AV$5,$I11&gt;=AV$5),-FV(Assumptions!$D$6,'Construction Schedule'!AV$2,,$E11/$H11),0))</f>
        <v>0</v>
      </c>
      <c r="AW11" s="60">
        <f>IF(AW$5=$G11,-FV(Assumptions!$D$6,'Construction Schedule'!AW$2,,$E11/$H11),IF(AND($G11&lt;=AW$5,$I11&gt;=AW$5),-FV(Assumptions!$D$6,'Construction Schedule'!AW$2,,$E11/$H11),0))</f>
        <v>0</v>
      </c>
      <c r="AX11" s="60">
        <f>IF(AX$5=$G11,-FV(Assumptions!$D$6,'Construction Schedule'!AX$2,,$E11/$H11),IF(AND($G11&lt;=AX$5,$I11&gt;=AX$5),-FV(Assumptions!$D$6,'Construction Schedule'!AX$2,,$E11/$H11),0))</f>
        <v>0</v>
      </c>
      <c r="AY11" s="60">
        <f>IF(AY$5=$G11,-FV(Assumptions!$D$6,'Construction Schedule'!AY$2,,$E11/$H11),IF(AND($G11&lt;=AY$5,$I11&gt;=AY$5),-FV(Assumptions!$D$6,'Construction Schedule'!AY$2,,$E11/$H11),0))</f>
        <v>0</v>
      </c>
      <c r="AZ11" s="60">
        <f>IF(AZ$5=$G11,-FV(Assumptions!$D$6,'Construction Schedule'!AZ$2,,$E11/$H11),IF(AND($G11&lt;=AZ$5,$I11&gt;=AZ$5),-FV(Assumptions!$D$6,'Construction Schedule'!AZ$2,,$E11/$H11),0))</f>
        <v>0</v>
      </c>
      <c r="BA11" s="60">
        <f>IF(BA$5=$G11,-FV(Assumptions!$D$6,'Construction Schedule'!BA$2,,$E11/$H11),IF(AND($G11&lt;=BA$5,$I11&gt;=BA$5),-FV(Assumptions!$D$6,'Construction Schedule'!BA$2,,$E11/$H11),0))</f>
        <v>0</v>
      </c>
      <c r="BB11" s="60">
        <f>IF(BB$5=$G11,-FV(Assumptions!$D$6,'Construction Schedule'!BB$2,,$E11/$H11),IF(AND($G11&lt;=BB$5,$I11&gt;=BB$5),-FV(Assumptions!$D$6,'Construction Schedule'!BB$2,,$E11/$H11),0))</f>
        <v>0</v>
      </c>
      <c r="BC11" s="60">
        <f>IF(BC$5=$G11,-FV(Assumptions!$D$6,'Construction Schedule'!BC$2,,$E11/$H11),IF(AND($G11&lt;=BC$5,$I11&gt;=BC$5),-FV(Assumptions!$D$6,'Construction Schedule'!BC$2,,$E11/$H11),0))</f>
        <v>0</v>
      </c>
      <c r="BD11" s="60">
        <f>IF(BD$5=$G11,-FV(Assumptions!$D$6,'Construction Schedule'!BD$2,,$E11/$H11),IF(AND($G11&lt;=BD$5,$I11&gt;=BD$5),-FV(Assumptions!$D$6,'Construction Schedule'!BD$2,,$E11/$H11),0))</f>
        <v>0</v>
      </c>
      <c r="BE11" s="60">
        <f>IF(BE$5=$G11,-FV(Assumptions!$D$6,'Construction Schedule'!BE$2,,$E11/$H11),IF(AND($G11&lt;=BE$5,$I11&gt;=BE$5),-FV(Assumptions!$D$6,'Construction Schedule'!BE$2,,$E11/$H11),0))</f>
        <v>0</v>
      </c>
      <c r="BF11" s="60">
        <f>IF(BF$5=$G11,-FV(Assumptions!$D$6,'Construction Schedule'!BF$2,,$E11/$H11),IF(AND($G11&lt;=BF$5,$I11&gt;=BF$5),-FV(Assumptions!$D$6,'Construction Schedule'!BF$2,,$E11/$H11),0))</f>
        <v>0</v>
      </c>
      <c r="BG11" s="60">
        <f>IF(BG$5=$G11,-FV(Assumptions!$D$6,'Construction Schedule'!BG$2,,$E11/$H11),IF(AND($G11&lt;=BG$5,$I11&gt;=BG$5),-FV(Assumptions!$D$6,'Construction Schedule'!BG$2,,$E11/$H11),0))</f>
        <v>0</v>
      </c>
      <c r="BH11" s="60">
        <f>IF(BH$5=$G11,-FV(Assumptions!$D$6,'Construction Schedule'!BH$2,,$E11/$H11),IF(AND($G11&lt;=BH$5,$I11&gt;=BH$5),-FV(Assumptions!$D$6,'Construction Schedule'!BH$2,,$E11/$H11),0))</f>
        <v>0</v>
      </c>
      <c r="BI11" s="60">
        <f>IF(BI$5=$G11,-FV(Assumptions!$D$6,'Construction Schedule'!BI$2,,$E11/$H11),IF(AND($G11&lt;=BI$5,$I11&gt;=BI$5),-FV(Assumptions!$D$6,'Construction Schedule'!BI$2,,$E11/$H11),0))</f>
        <v>0</v>
      </c>
      <c r="BJ11" s="60">
        <f>IF(BJ$5=$G11,-FV(Assumptions!$D$6,'Construction Schedule'!BJ$2,,$E11/$H11),IF(AND($G11&lt;=BJ$5,$I11&gt;=BJ$5),-FV(Assumptions!$D$6,'Construction Schedule'!BJ$2,,$E11/$H11),0))</f>
        <v>0</v>
      </c>
      <c r="BK11" s="60">
        <f>IF(BK$5=$G11,-FV(Assumptions!$D$6,'Construction Schedule'!BK$2,,$E11/$H11),IF(AND($G11&lt;=BK$5,$I11&gt;=BK$5),-FV(Assumptions!$D$6,'Construction Schedule'!BK$2,,$E11/$H11),0))</f>
        <v>0</v>
      </c>
      <c r="BL11" s="60">
        <f>IF(BL$5=$G11,-FV(Assumptions!$D$6,'Construction Schedule'!BL$2,,$E11/$H11),IF(AND($G11&lt;=BL$5,$I11&gt;=BL$5),-FV(Assumptions!$D$6,'Construction Schedule'!BL$2,,$E11/$H11),0))</f>
        <v>0</v>
      </c>
      <c r="BM11" s="60">
        <f>IF(BM$5=$G11,-FV(Assumptions!$D$6,'Construction Schedule'!BM$2,,$E11/$H11),IF(AND($G11&lt;=BM$5,$I11&gt;=BM$5),-FV(Assumptions!$D$6,'Construction Schedule'!BM$2,,$E11/$H11),0))</f>
        <v>0</v>
      </c>
      <c r="BN11" s="60">
        <f>IF(BN$5=$G11,-FV(Assumptions!$D$6,'Construction Schedule'!BN$2,,$E11/$H11),IF(AND($G11&lt;=BN$5,$I11&gt;=BN$5),-FV(Assumptions!$D$6,'Construction Schedule'!BN$2,,$E11/$H11),0))</f>
        <v>0</v>
      </c>
      <c r="BO11" s="60">
        <f>IF(BO$5=$G11,-FV(Assumptions!$D$6,'Construction Schedule'!BO$2,,$E11/$H11),IF(AND($G11&lt;=BO$5,$I11&gt;=BO$5),-FV(Assumptions!$D$6,'Construction Schedule'!BO$2,,$E11/$H11),0))</f>
        <v>0</v>
      </c>
      <c r="BP11" s="60">
        <f>IF(BP$5=$G11,-FV(Assumptions!$D$6,'Construction Schedule'!BP$2,,$E11/$H11),IF(AND($G11&lt;=BP$5,$I11&gt;=BP$5),-FV(Assumptions!$D$6,'Construction Schedule'!BP$2,,$E11/$H11),0))</f>
        <v>0</v>
      </c>
      <c r="BQ11" s="60">
        <f>IF(BQ$5=$G11,-FV(Assumptions!$D$6,'Construction Schedule'!BQ$2,,$E11/$H11),IF(AND($G11&lt;=BQ$5,$I11&gt;=BQ$5),-FV(Assumptions!$D$6,'Construction Schedule'!BQ$2,,$E11/$H11),0))</f>
        <v>0</v>
      </c>
      <c r="BR11" s="60">
        <f>IF(BR$5=$G11,-FV(Assumptions!$D$6,'Construction Schedule'!BR$2,,$E11/$H11),IF(AND($G11&lt;=BR$5,$I11&gt;=BR$5),-FV(Assumptions!$D$6,'Construction Schedule'!BR$2,,$E11/$H11),0))</f>
        <v>0</v>
      </c>
      <c r="BS11" s="60">
        <f>IF(BS$5=$G11,-FV(Assumptions!$D$6,'Construction Schedule'!BS$2,,$E11/$H11),IF(AND($G11&lt;=BS$5,$I11&gt;=BS$5),-FV(Assumptions!$D$6,'Construction Schedule'!BS$2,,$E11/$H11),0))</f>
        <v>0</v>
      </c>
      <c r="BT11" s="60">
        <f>IF(BT$5=$G11,-FV(Assumptions!$D$6,'Construction Schedule'!BT$2,,$E11/$H11),IF(AND($G11&lt;=BT$5,$I11&gt;=BT$5),-FV(Assumptions!$D$6,'Construction Schedule'!BT$2,,$E11/$H11),0))</f>
        <v>0</v>
      </c>
      <c r="BU11" s="60">
        <f>IF(BU$5=$G11,-FV(Assumptions!$D$6,'Construction Schedule'!BU$2,,$E11/$H11),IF(AND($G11&lt;=BU$5,$I11&gt;=BU$5),-FV(Assumptions!$D$6,'Construction Schedule'!BU$2,,$E11/$H11),0))</f>
        <v>0</v>
      </c>
      <c r="BV11" s="60">
        <f>IF(BV$5=$G11,-FV(Assumptions!$D$6,'Construction Schedule'!BV$2,,$E11/$H11),IF(AND($G11&lt;=BV$5,$I11&gt;=BV$5),-FV(Assumptions!$D$6,'Construction Schedule'!BV$2,,$E11/$H11),0))</f>
        <v>0</v>
      </c>
      <c r="BW11" s="60">
        <f>IF(BW$5=$G11,-FV(Assumptions!$D$6,'Construction Schedule'!BW$2,,$E11/$H11),IF(AND($G11&lt;=BW$5,$I11&gt;=BW$5),-FV(Assumptions!$D$6,'Construction Schedule'!BW$2,,$E11/$H11),0))</f>
        <v>0</v>
      </c>
      <c r="BX11" s="60">
        <f>IF(BX$5=$G11,-FV(Assumptions!$D$6,'Construction Schedule'!BX$2,,$E11/$H11),IF(AND($G11&lt;=BX$5,$I11&gt;=BX$5),-FV(Assumptions!$D$6,'Construction Schedule'!BX$2,,$E11/$H11),0))</f>
        <v>0</v>
      </c>
      <c r="BY11" s="60">
        <f>IF(BY$5=$G11,-FV(Assumptions!$D$6,'Construction Schedule'!BY$2,,$E11/$H11),IF(AND($G11&lt;=BY$5,$I11&gt;=BY$5),-FV(Assumptions!$D$6,'Construction Schedule'!BY$2,,$E11/$H11),0))</f>
        <v>0</v>
      </c>
      <c r="BZ11" s="60">
        <f>IF(BZ$5=$G11,-FV(Assumptions!$D$6,'Construction Schedule'!BZ$2,,$E11/$H11),IF(AND($G11&lt;=BZ$5,$I11&gt;=BZ$5),-FV(Assumptions!$D$6,'Construction Schedule'!BZ$2,,$E11/$H11),0))</f>
        <v>0</v>
      </c>
      <c r="CA11" s="60">
        <f>IF(CA$5=$G11,-FV(Assumptions!$D$6,'Construction Schedule'!CA$2,,$E11/$H11),IF(AND($G11&lt;=CA$5,$I11&gt;=CA$5),-FV(Assumptions!$D$6,'Construction Schedule'!CA$2,,$E11/$H11),0))</f>
        <v>0</v>
      </c>
      <c r="CB11" s="60">
        <f>IF(CB$5=$G11,-FV(Assumptions!$D$6,'Construction Schedule'!CB$2,,$E11/$H11),IF(AND($G11&lt;=CB$5,$I11&gt;=CB$5),-FV(Assumptions!$D$6,'Construction Schedule'!CB$2,,$E11/$H11),0))</f>
        <v>0</v>
      </c>
      <c r="CC11" s="60">
        <f>IF(CC$5=$G11,-FV(Assumptions!$D$6,'Construction Schedule'!CC$2,,$E11/$H11),IF(AND($G11&lt;=CC$5,$I11&gt;=CC$5),-FV(Assumptions!$D$6,'Construction Schedule'!CC$2,,$E11/$H11),0))</f>
        <v>0</v>
      </c>
      <c r="CD11" s="60">
        <f>IF(CD$5=$G11,-FV(Assumptions!$D$6,'Construction Schedule'!CD$2,,$E11/$H11),IF(AND($G11&lt;=CD$5,$I11&gt;=CD$5),-FV(Assumptions!$D$6,'Construction Schedule'!CD$2,,$E11/$H11),0))</f>
        <v>0</v>
      </c>
      <c r="CE11" s="60">
        <f>IF(CE$5=$G11,-FV(Assumptions!$D$6,'Construction Schedule'!CE$2,,$E11/$H11),IF(AND($G11&lt;=CE$5,$I11&gt;=CE$5),-FV(Assumptions!$D$6,'Construction Schedule'!CE$2,,$E11/$H11),0))</f>
        <v>0</v>
      </c>
      <c r="CF11" s="60">
        <f>IF(CF$5=$G11,-FV(Assumptions!$D$6,'Construction Schedule'!CF$2,,$E11/$H11),IF(AND($G11&lt;=CF$5,$I11&gt;=CF$5),-FV(Assumptions!$D$6,'Construction Schedule'!CF$2,,$E11/$H11),0))</f>
        <v>0</v>
      </c>
      <c r="CG11" s="60">
        <f>IF(CG$5=$G11,-FV(Assumptions!$D$6,'Construction Schedule'!CG$2,,$E11/$H11),IF(AND($G11&lt;=CG$5,$I11&gt;=CG$5),-FV(Assumptions!$D$6,'Construction Schedule'!CG$2,,$E11/$H11),0))</f>
        <v>0</v>
      </c>
      <c r="CH11" s="60">
        <f>IF(CH$5=$G11,-FV(Assumptions!$D$6,'Construction Schedule'!CH$2,,$E11/$H11),IF(AND($G11&lt;=CH$5,$I11&gt;=CH$5),-FV(Assumptions!$D$6,'Construction Schedule'!CH$2,,$E11/$H11),0))</f>
        <v>0</v>
      </c>
      <c r="CI11" s="60">
        <f>IF(CI$5=$G11,-FV(Assumptions!$D$6,'Construction Schedule'!CI$2,,$E11/$H11),IF(AND($G11&lt;=CI$5,$I11&gt;=CI$5),-FV(Assumptions!$D$6,'Construction Schedule'!CI$2,,$E11/$H11),0))</f>
        <v>0</v>
      </c>
      <c r="CJ11" s="60">
        <f>IF(CJ$5=$G11,-FV(Assumptions!$D$6,'Construction Schedule'!CJ$2,,$E11/$H11),IF(AND($G11&lt;=CJ$5,$I11&gt;=CJ$5),-FV(Assumptions!$D$6,'Construction Schedule'!CJ$2,,$E11/$H11),0))</f>
        <v>0</v>
      </c>
      <c r="CK11" s="60">
        <f>IF(CK$5=$G11,-FV(Assumptions!$D$6,'Construction Schedule'!CK$2,,$E11/$H11),IF(AND($G11&lt;=CK$5,$I11&gt;=CK$5),-FV(Assumptions!$D$6,'Construction Schedule'!CK$2,,$E11/$H11),0))</f>
        <v>0</v>
      </c>
      <c r="CL11" s="60">
        <f>IF(CL$5=$G11,-FV(Assumptions!$D$6,'Construction Schedule'!CL$2,,$E11/$H11),IF(AND($G11&lt;=CL$5,$I11&gt;=CL$5),-FV(Assumptions!$D$6,'Construction Schedule'!CL$2,,$E11/$H11),0))</f>
        <v>0</v>
      </c>
      <c r="CM11" s="60">
        <f>IF(CM$5=$G11,-FV(Assumptions!$D$6,'Construction Schedule'!CM$2,,$E11/$H11),IF(AND($G11&lt;=CM$5,$I11&gt;=CM$5),-FV(Assumptions!$D$6,'Construction Schedule'!CM$2,,$E11/$H11),0))</f>
        <v>0</v>
      </c>
      <c r="CN11" s="60">
        <f>IF(CN$5=$G11,-FV(Assumptions!$D$6,'Construction Schedule'!CN$2,,$E11/$H11),IF(AND($G11&lt;=CN$5,$I11&gt;=CN$5),-FV(Assumptions!$D$6,'Construction Schedule'!CN$2,,$E11/$H11),0))</f>
        <v>0</v>
      </c>
      <c r="CO11" s="60">
        <f>IF(CO$5=$G11,-FV(Assumptions!$D$6,'Construction Schedule'!CO$2,,$E11/$H11),IF(AND($G11&lt;=CO$5,$I11&gt;=CO$5),-FV(Assumptions!$D$6,'Construction Schedule'!CO$2,,$E11/$H11),0))</f>
        <v>0</v>
      </c>
      <c r="CP11" s="60">
        <f>IF(CP$5=$G11,-FV(Assumptions!$D$6,'Construction Schedule'!CP$2,,$E11/$H11),IF(AND($G11&lt;=CP$5,$I11&gt;=CP$5),-FV(Assumptions!$D$6,'Construction Schedule'!CP$2,,$E11/$H11),0))</f>
        <v>0</v>
      </c>
      <c r="CQ11" s="60">
        <f>IF(CQ$5=$G11,-FV(Assumptions!$D$6,'Construction Schedule'!CQ$2,,$E11/$H11),IF(AND($G11&lt;=CQ$5,$I11&gt;=CQ$5),-FV(Assumptions!$D$6,'Construction Schedule'!CQ$2,,$E11/$H11),0))</f>
        <v>0</v>
      </c>
      <c r="CR11" s="60">
        <f>IF(CR$5=$G11,-FV(Assumptions!$D$6,'Construction Schedule'!CR$2,,$E11/$H11),IF(AND($G11&lt;=CR$5,$I11&gt;=CR$5),-FV(Assumptions!$D$6,'Construction Schedule'!CR$2,,$E11/$H11),0))</f>
        <v>0</v>
      </c>
      <c r="CS11" s="60">
        <f>IF(CS$5=$G11,-FV(Assumptions!$D$6,'Construction Schedule'!CS$2,,$E11/$H11),IF(AND($G11&lt;=CS$5,$I11&gt;=CS$5),-FV(Assumptions!$D$6,'Construction Schedule'!CS$2,,$E11/$H11),0))</f>
        <v>0</v>
      </c>
      <c r="CT11" s="60">
        <f>IF(CT$5=$G11,-FV(Assumptions!$D$6,'Construction Schedule'!CT$2,,$E11/$H11),IF(AND($G11&lt;=CT$5,$I11&gt;=CT$5),-FV(Assumptions!$D$6,'Construction Schedule'!CT$2,,$E11/$H11),0))</f>
        <v>0</v>
      </c>
      <c r="CU11" s="60">
        <f>IF(CU$5=$G11,-FV(Assumptions!$D$6,'Construction Schedule'!CU$2,,$E11/$H11),IF(AND($G11&lt;=CU$5,$I11&gt;=CU$5),-FV(Assumptions!$D$6,'Construction Schedule'!CU$2,,$E11/$H11),0))</f>
        <v>0</v>
      </c>
      <c r="CV11" s="60">
        <f>IF(CV$5=$G11,-FV(Assumptions!$D$6,'Construction Schedule'!CV$2,,$E11/$H11),IF(AND($G11&lt;=CV$5,$I11&gt;=CV$5),-FV(Assumptions!$D$6,'Construction Schedule'!CV$2,,$E11/$H11),0))</f>
        <v>0</v>
      </c>
      <c r="CW11" s="60">
        <f>IF(CW$5=$G11,-FV(Assumptions!$D$6,'Construction Schedule'!CW$2,,$E11/$H11),IF(AND($G11&lt;=CW$5,$I11&gt;=CW$5),-FV(Assumptions!$D$6,'Construction Schedule'!CW$2,,$E11/$H11),0))</f>
        <v>0</v>
      </c>
      <c r="CX11" s="60">
        <f>IF(CX$5=$G11,-FV(Assumptions!$D$6,'Construction Schedule'!CX$2,,$E11/$H11),IF(AND($G11&lt;=CX$5,$I11&gt;=CX$5),-FV(Assumptions!$D$6,'Construction Schedule'!CX$2,,$E11/$H11),0))</f>
        <v>0</v>
      </c>
      <c r="CY11" s="60">
        <f>IF(CY$5=$G11,-FV(Assumptions!$D$6,'Construction Schedule'!CY$2,,$E11/$H11),IF(AND($G11&lt;=CY$5,$I11&gt;=CY$5),-FV(Assumptions!$D$6,'Construction Schedule'!CY$2,,$E11/$H11),0))</f>
        <v>0</v>
      </c>
      <c r="CZ11" s="60">
        <f>IF(CZ$5=$G11,-FV(Assumptions!$D$6,'Construction Schedule'!CZ$2,,$E11/$H11),IF(AND($G11&lt;=CZ$5,$I11&gt;=CZ$5),-FV(Assumptions!$D$6,'Construction Schedule'!CZ$2,,$E11/$H11),0))</f>
        <v>0</v>
      </c>
      <c r="DA11" s="60">
        <f>IF(DA$5=$G11,-FV(Assumptions!$D$6,'Construction Schedule'!DA$2,,$E11/$H11),IF(AND($G11&lt;=DA$5,$I11&gt;=DA$5),-FV(Assumptions!$D$6,'Construction Schedule'!DA$2,,$E11/$H11),0))</f>
        <v>0</v>
      </c>
      <c r="DB11" s="60">
        <f>IF(DB$5=$G11,-FV(Assumptions!$D$6,'Construction Schedule'!DB$2,,$E11/$H11),IF(AND($G11&lt;=DB$5,$I11&gt;=DB$5),-FV(Assumptions!$D$6,'Construction Schedule'!DB$2,,$E11/$H11),0))</f>
        <v>0</v>
      </c>
      <c r="DC11" s="60">
        <f>IF(DC$5=$G11,-FV(Assumptions!$D$6,'Construction Schedule'!DC$2,,$E11/$H11),IF(AND($G11&lt;=DC$5,$I11&gt;=DC$5),-FV(Assumptions!$D$6,'Construction Schedule'!DC$2,,$E11/$H11),0))</f>
        <v>0</v>
      </c>
      <c r="DD11" s="60">
        <f>IF(DD$5=$G11,-FV(Assumptions!$D$6,'Construction Schedule'!DD$2,,$E11/$H11),IF(AND($G11&lt;=DD$5,$I11&gt;=DD$5),-FV(Assumptions!$D$6,'Construction Schedule'!DD$2,,$E11/$H11),0))</f>
        <v>0</v>
      </c>
      <c r="DE11" s="60">
        <f>IF(DE$5=$G11,-FV(Assumptions!$D$6,'Construction Schedule'!DE$2,,$E11/$H11),IF(AND($G11&lt;=DE$5,$I11&gt;=DE$5),-FV(Assumptions!$D$6,'Construction Schedule'!DE$2,,$E11/$H11),0))</f>
        <v>0</v>
      </c>
      <c r="DF11" s="60">
        <f>IF(DF$5=$G11,-FV(Assumptions!$D$6,'Construction Schedule'!DF$2,,$E11/$H11),IF(AND($G11&lt;=DF$5,$I11&gt;=DF$5),-FV(Assumptions!$D$6,'Construction Schedule'!DF$2,,$E11/$H11),0))</f>
        <v>0</v>
      </c>
      <c r="DG11" s="60">
        <f>IF(DG$5=$G11,-FV(Assumptions!$D$6,'Construction Schedule'!DG$2,,$E11/$H11),IF(AND($G11&lt;=DG$5,$I11&gt;=DG$5),-FV(Assumptions!$D$6,'Construction Schedule'!DG$2,,$E11/$H11),0))</f>
        <v>0</v>
      </c>
      <c r="DH11" s="60">
        <f>IF(DH$5=$G11,-FV(Assumptions!$D$6,'Construction Schedule'!DH$2,,$E11/$H11),IF(AND($G11&lt;=DH$5,$I11&gt;=DH$5),-FV(Assumptions!$D$6,'Construction Schedule'!DH$2,,$E11/$H11),0))</f>
        <v>0</v>
      </c>
      <c r="DI11" s="60">
        <f>IF(DI$5=$G11,-FV(Assumptions!$D$6,'Construction Schedule'!DI$2,,$E11/$H11),IF(AND($G11&lt;=DI$5,$I11&gt;=DI$5),-FV(Assumptions!$D$6,'Construction Schedule'!DI$2,,$E11/$H11),0))</f>
        <v>0</v>
      </c>
      <c r="DJ11" s="60">
        <f>IF(DJ$5=$G11,-FV(Assumptions!$D$6,'Construction Schedule'!DJ$2,,$E11/$H11),IF(AND($G11&lt;=DJ$5,$I11&gt;=DJ$5),-FV(Assumptions!$D$6,'Construction Schedule'!DJ$2,,$E11/$H11),0))</f>
        <v>0</v>
      </c>
      <c r="DK11" s="60">
        <f>IF(DK$5=$G11,-FV(Assumptions!$D$6,'Construction Schedule'!DK$2,,$E11/$H11),IF(AND($G11&lt;=DK$5,$I11&gt;=DK$5),-FV(Assumptions!$D$6,'Construction Schedule'!DK$2,,$E11/$H11),0))</f>
        <v>0</v>
      </c>
      <c r="DL11" s="60">
        <f>IF(DL$5=$G11,-FV(Assumptions!$D$6,'Construction Schedule'!DL$2,,$E11/$H11),IF(AND($G11&lt;=DL$5,$I11&gt;=DL$5),-FV(Assumptions!$D$6,'Construction Schedule'!DL$2,,$E11/$H11),0))</f>
        <v>0</v>
      </c>
      <c r="DM11" s="60">
        <f>IF(DM$5=$G11,-FV(Assumptions!$D$6,'Construction Schedule'!DM$2,,$E11/$H11),IF(AND($G11&lt;=DM$5,$I11&gt;=DM$5),-FV(Assumptions!$D$6,'Construction Schedule'!DM$2,,$E11/$H11),0))</f>
        <v>0</v>
      </c>
      <c r="DN11" s="60">
        <f>IF(DN$5=$G11,-FV(Assumptions!$D$6,'Construction Schedule'!DN$2,,$E11/$H11),IF(AND($G11&lt;=DN$5,$I11&gt;=DN$5),-FV(Assumptions!$D$6,'Construction Schedule'!DN$2,,$E11/$H11),0))</f>
        <v>0</v>
      </c>
      <c r="DO11" s="60">
        <f>IF(DO$5=$G11,-FV(Assumptions!$D$6,'Construction Schedule'!DO$2,,$E11/$H11),IF(AND($G11&lt;=DO$5,$I11&gt;=DO$5),-FV(Assumptions!$D$6,'Construction Schedule'!DO$2,,$E11/$H11),0))</f>
        <v>0</v>
      </c>
      <c r="DP11" s="60">
        <f>IF(DP$5=$G11,-FV(Assumptions!$D$6,'Construction Schedule'!DP$2,,$E11/$H11),IF(AND($G11&lt;=DP$5,$I11&gt;=DP$5),-FV(Assumptions!$D$6,'Construction Schedule'!DP$2,,$E11/$H11),0))</f>
        <v>0</v>
      </c>
      <c r="DQ11" s="60">
        <f>IF(DQ$5=$G11,-FV(Assumptions!$D$6,'Construction Schedule'!DQ$2,,$E11/$H11),IF(AND($G11&lt;=DQ$5,$I11&gt;=DQ$5),-FV(Assumptions!$D$6,'Construction Schedule'!DQ$2,,$E11/$H11),0))</f>
        <v>0</v>
      </c>
      <c r="DR11" s="60">
        <f>IF(DR$5=$G11,-FV(Assumptions!$D$6,'Construction Schedule'!DR$2,,$E11/$H11),IF(AND($G11&lt;=DR$5,$I11&gt;=DR$5),-FV(Assumptions!$D$6,'Construction Schedule'!DR$2,,$E11/$H11),0))</f>
        <v>0</v>
      </c>
      <c r="DS11" s="60">
        <f>IF(DS$5=$G11,-FV(Assumptions!$D$6,'Construction Schedule'!DS$2,,$E11/$H11),IF(AND($G11&lt;=DS$5,$I11&gt;=DS$5),-FV(Assumptions!$D$6,'Construction Schedule'!DS$2,,$E11/$H11),0))</f>
        <v>0</v>
      </c>
      <c r="DT11" s="60">
        <f>IF(DT$5=$G11,-FV(Assumptions!$D$6,'Construction Schedule'!DT$2,,$E11/$H11),IF(AND($G11&lt;=DT$5,$I11&gt;=DT$5),-FV(Assumptions!$D$6,'Construction Schedule'!DT$2,,$E11/$H11),0))</f>
        <v>0</v>
      </c>
      <c r="DU11" s="60">
        <f>IF(DU$5=$G11,-FV(Assumptions!$D$6,'Construction Schedule'!DU$2,,$E11/$H11),IF(AND($G11&lt;=DU$5,$I11&gt;=DU$5),-FV(Assumptions!$D$6,'Construction Schedule'!DU$2,,$E11/$H11),0))</f>
        <v>0</v>
      </c>
      <c r="DV11" s="60">
        <f>IF(DV$5=$G11,-FV(Assumptions!$D$6,'Construction Schedule'!DV$2,,$E11/$H11),IF(AND($G11&lt;=DV$5,$I11&gt;=DV$5),-FV(Assumptions!$D$6,'Construction Schedule'!DV$2,,$E11/$H11),0))</f>
        <v>0</v>
      </c>
      <c r="DW11" s="60">
        <f>IF(DW$5=$G11,-FV(Assumptions!$D$6,'Construction Schedule'!DW$2,,$E11/$H11),IF(AND($G11&lt;=DW$5,$I11&gt;=DW$5),-FV(Assumptions!$D$6,'Construction Schedule'!DW$2,,$E11/$H11),0))</f>
        <v>0</v>
      </c>
      <c r="DX11" s="60">
        <f>IF(DX$5=$G11,-FV(Assumptions!$D$6,'Construction Schedule'!DX$2,,$E11/$H11),IF(AND($G11&lt;=DX$5,$I11&gt;=DX$5),-FV(Assumptions!$D$6,'Construction Schedule'!DX$2,,$E11/$H11),0))</f>
        <v>0</v>
      </c>
      <c r="DY11" s="60">
        <f>IF(DY$5=$G11,-FV(Assumptions!$D$6,'Construction Schedule'!DY$2,,$E11/$H11),IF(AND($G11&lt;=DY$5,$I11&gt;=DY$5),-FV(Assumptions!$D$6,'Construction Schedule'!DY$2,,$E11/$H11),0))</f>
        <v>0</v>
      </c>
      <c r="DZ11" s="60">
        <f>IF(DZ$5=$G11,-FV(Assumptions!$D$6,'Construction Schedule'!DZ$2,,$E11/$H11),IF(AND($G11&lt;=DZ$5,$I11&gt;=DZ$5),-FV(Assumptions!$D$6,'Construction Schedule'!DZ$2,,$E11/$H11),0))</f>
        <v>0</v>
      </c>
      <c r="EA11" s="60">
        <f>IF(EA$5=$G11,-FV(Assumptions!$D$6,'Construction Schedule'!EA$2,,$E11/$H11),IF(AND($G11&lt;=EA$5,$I11&gt;=EA$5),-FV(Assumptions!$D$6,'Construction Schedule'!EA$2,,$E11/$H11),0))</f>
        <v>0</v>
      </c>
      <c r="EB11" s="51" t="s">
        <v>2</v>
      </c>
    </row>
    <row r="12" spans="1:132" ht="17.25" x14ac:dyDescent="0.35">
      <c r="B12" s="97" t="s">
        <v>182</v>
      </c>
      <c r="C12" s="97"/>
      <c r="D12" s="97" t="s">
        <v>183</v>
      </c>
      <c r="E12" s="98">
        <f>SUM(E8:E11)</f>
        <v>464082500</v>
      </c>
      <c r="F12" s="131"/>
      <c r="G12" s="132"/>
      <c r="H12" s="133"/>
      <c r="I12" s="132"/>
      <c r="J12" s="97"/>
      <c r="K12" s="134"/>
      <c r="L12" s="98">
        <f>SUM(L8:L11)</f>
        <v>0</v>
      </c>
      <c r="M12" s="98">
        <f t="shared" ref="M12:BS12" si="4">SUM(M8:M11)</f>
        <v>0</v>
      </c>
      <c r="N12" s="98">
        <f t="shared" si="4"/>
        <v>0</v>
      </c>
      <c r="O12" s="98">
        <f t="shared" si="4"/>
        <v>0</v>
      </c>
      <c r="P12" s="98">
        <f t="shared" si="4"/>
        <v>0</v>
      </c>
      <c r="Q12" s="98">
        <f t="shared" si="4"/>
        <v>0</v>
      </c>
      <c r="R12" s="98">
        <f t="shared" si="4"/>
        <v>0</v>
      </c>
      <c r="S12" s="98">
        <f t="shared" si="4"/>
        <v>0</v>
      </c>
      <c r="T12" s="98">
        <f t="shared" si="4"/>
        <v>0</v>
      </c>
      <c r="U12" s="98">
        <f t="shared" si="4"/>
        <v>0</v>
      </c>
      <c r="V12" s="98">
        <f t="shared" si="4"/>
        <v>0</v>
      </c>
      <c r="W12" s="98">
        <f t="shared" si="4"/>
        <v>0</v>
      </c>
      <c r="X12" s="98">
        <f t="shared" si="4"/>
        <v>0</v>
      </c>
      <c r="Y12" s="98">
        <f t="shared" si="4"/>
        <v>0</v>
      </c>
      <c r="Z12" s="98">
        <f t="shared" si="4"/>
        <v>0</v>
      </c>
      <c r="AA12" s="98">
        <f t="shared" si="4"/>
        <v>0</v>
      </c>
      <c r="AB12" s="98">
        <f t="shared" si="4"/>
        <v>0</v>
      </c>
      <c r="AC12" s="98">
        <f t="shared" si="4"/>
        <v>0</v>
      </c>
      <c r="AD12" s="98">
        <f t="shared" si="4"/>
        <v>0</v>
      </c>
      <c r="AE12" s="98">
        <f t="shared" si="4"/>
        <v>0</v>
      </c>
      <c r="AF12" s="98">
        <f t="shared" si="4"/>
        <v>0</v>
      </c>
      <c r="AG12" s="98">
        <f t="shared" si="4"/>
        <v>0</v>
      </c>
      <c r="AH12" s="98">
        <f t="shared" si="4"/>
        <v>0</v>
      </c>
      <c r="AI12" s="98">
        <f t="shared" si="4"/>
        <v>0</v>
      </c>
      <c r="AJ12" s="98">
        <f t="shared" si="4"/>
        <v>0</v>
      </c>
      <c r="AK12" s="98">
        <f t="shared" si="4"/>
        <v>0</v>
      </c>
      <c r="AL12" s="98">
        <f t="shared" si="4"/>
        <v>0</v>
      </c>
      <c r="AM12" s="98">
        <f t="shared" si="4"/>
        <v>0</v>
      </c>
      <c r="AN12" s="98">
        <f t="shared" si="4"/>
        <v>0</v>
      </c>
      <c r="AO12" s="98">
        <f t="shared" si="4"/>
        <v>0</v>
      </c>
      <c r="AP12" s="98">
        <f t="shared" si="4"/>
        <v>0</v>
      </c>
      <c r="AQ12" s="98">
        <f t="shared" si="4"/>
        <v>0</v>
      </c>
      <c r="AR12" s="98">
        <f t="shared" si="4"/>
        <v>0</v>
      </c>
      <c r="AS12" s="98">
        <f t="shared" si="4"/>
        <v>0</v>
      </c>
      <c r="AT12" s="98">
        <f t="shared" si="4"/>
        <v>0</v>
      </c>
      <c r="AU12" s="98">
        <f t="shared" si="4"/>
        <v>0</v>
      </c>
      <c r="AV12" s="98">
        <f t="shared" si="4"/>
        <v>0</v>
      </c>
      <c r="AW12" s="98">
        <f t="shared" si="4"/>
        <v>0</v>
      </c>
      <c r="AX12" s="98">
        <f t="shared" si="4"/>
        <v>0</v>
      </c>
      <c r="AY12" s="98">
        <f t="shared" si="4"/>
        <v>0</v>
      </c>
      <c r="AZ12" s="98">
        <f t="shared" si="4"/>
        <v>0</v>
      </c>
      <c r="BA12" s="98">
        <f t="shared" si="4"/>
        <v>0</v>
      </c>
      <c r="BB12" s="98">
        <f t="shared" si="4"/>
        <v>0</v>
      </c>
      <c r="BC12" s="98">
        <f t="shared" si="4"/>
        <v>0</v>
      </c>
      <c r="BD12" s="98">
        <f t="shared" si="4"/>
        <v>0</v>
      </c>
      <c r="BE12" s="98">
        <f t="shared" si="4"/>
        <v>0</v>
      </c>
      <c r="BF12" s="98">
        <f t="shared" si="4"/>
        <v>0</v>
      </c>
      <c r="BG12" s="98">
        <f t="shared" si="4"/>
        <v>0</v>
      </c>
      <c r="BH12" s="98">
        <f t="shared" si="4"/>
        <v>0</v>
      </c>
      <c r="BI12" s="98">
        <f t="shared" si="4"/>
        <v>0</v>
      </c>
      <c r="BJ12" s="98">
        <f t="shared" si="4"/>
        <v>0</v>
      </c>
      <c r="BK12" s="98">
        <f t="shared" si="4"/>
        <v>0</v>
      </c>
      <c r="BL12" s="98">
        <f t="shared" si="4"/>
        <v>0</v>
      </c>
      <c r="BM12" s="98">
        <f t="shared" si="4"/>
        <v>0</v>
      </c>
      <c r="BN12" s="98">
        <f t="shared" si="4"/>
        <v>0</v>
      </c>
      <c r="BO12" s="98">
        <f t="shared" si="4"/>
        <v>0</v>
      </c>
      <c r="BP12" s="98">
        <f t="shared" si="4"/>
        <v>0</v>
      </c>
      <c r="BQ12" s="98">
        <f t="shared" si="4"/>
        <v>0</v>
      </c>
      <c r="BR12" s="98">
        <f t="shared" si="4"/>
        <v>0</v>
      </c>
      <c r="BS12" s="98">
        <f t="shared" si="4"/>
        <v>0</v>
      </c>
      <c r="BT12" s="98">
        <f t="shared" ref="BT12:EA12" si="5">SUM(BT8:BT11)</f>
        <v>0</v>
      </c>
      <c r="BU12" s="98">
        <f t="shared" si="5"/>
        <v>0</v>
      </c>
      <c r="BV12" s="98">
        <f t="shared" si="5"/>
        <v>0</v>
      </c>
      <c r="BW12" s="98">
        <f t="shared" si="5"/>
        <v>0</v>
      </c>
      <c r="BX12" s="98">
        <f t="shared" si="5"/>
        <v>0</v>
      </c>
      <c r="BY12" s="98">
        <f t="shared" si="5"/>
        <v>0</v>
      </c>
      <c r="BZ12" s="98">
        <f t="shared" si="5"/>
        <v>0</v>
      </c>
      <c r="CA12" s="98">
        <f t="shared" si="5"/>
        <v>0</v>
      </c>
      <c r="CB12" s="98">
        <f t="shared" si="5"/>
        <v>0</v>
      </c>
      <c r="CC12" s="98">
        <f t="shared" si="5"/>
        <v>0</v>
      </c>
      <c r="CD12" s="98">
        <f t="shared" si="5"/>
        <v>0</v>
      </c>
      <c r="CE12" s="98">
        <f t="shared" si="5"/>
        <v>0</v>
      </c>
      <c r="CF12" s="98">
        <f t="shared" si="5"/>
        <v>0</v>
      </c>
      <c r="CG12" s="98">
        <f t="shared" si="5"/>
        <v>0</v>
      </c>
      <c r="CH12" s="98">
        <f t="shared" si="5"/>
        <v>0</v>
      </c>
      <c r="CI12" s="98">
        <f t="shared" si="5"/>
        <v>0</v>
      </c>
      <c r="CJ12" s="98">
        <f t="shared" si="5"/>
        <v>0</v>
      </c>
      <c r="CK12" s="98">
        <f t="shared" si="5"/>
        <v>0</v>
      </c>
      <c r="CL12" s="98">
        <f t="shared" si="5"/>
        <v>0</v>
      </c>
      <c r="CM12" s="98">
        <f t="shared" si="5"/>
        <v>0</v>
      </c>
      <c r="CN12" s="98">
        <f t="shared" si="5"/>
        <v>0</v>
      </c>
      <c r="CO12" s="98">
        <f t="shared" si="5"/>
        <v>0</v>
      </c>
      <c r="CP12" s="98">
        <f t="shared" si="5"/>
        <v>0</v>
      </c>
      <c r="CQ12" s="98">
        <f t="shared" si="5"/>
        <v>0</v>
      </c>
      <c r="CR12" s="98">
        <f t="shared" si="5"/>
        <v>0</v>
      </c>
      <c r="CS12" s="98">
        <f t="shared" si="5"/>
        <v>0</v>
      </c>
      <c r="CT12" s="98">
        <f t="shared" si="5"/>
        <v>0</v>
      </c>
      <c r="CU12" s="98">
        <f t="shared" si="5"/>
        <v>0</v>
      </c>
      <c r="CV12" s="98">
        <f t="shared" si="5"/>
        <v>0</v>
      </c>
      <c r="CW12" s="98">
        <f t="shared" si="5"/>
        <v>0</v>
      </c>
      <c r="CX12" s="98">
        <f t="shared" si="5"/>
        <v>0</v>
      </c>
      <c r="CY12" s="98">
        <f t="shared" si="5"/>
        <v>0</v>
      </c>
      <c r="CZ12" s="98">
        <f t="shared" si="5"/>
        <v>0</v>
      </c>
      <c r="DA12" s="98">
        <f t="shared" si="5"/>
        <v>0</v>
      </c>
      <c r="DB12" s="98">
        <f t="shared" si="5"/>
        <v>0</v>
      </c>
      <c r="DC12" s="98">
        <f t="shared" si="5"/>
        <v>0</v>
      </c>
      <c r="DD12" s="98">
        <f t="shared" si="5"/>
        <v>0</v>
      </c>
      <c r="DE12" s="98">
        <f t="shared" si="5"/>
        <v>0</v>
      </c>
      <c r="DF12" s="98">
        <f t="shared" si="5"/>
        <v>0</v>
      </c>
      <c r="DG12" s="98">
        <f t="shared" si="5"/>
        <v>0</v>
      </c>
      <c r="DH12" s="98">
        <f t="shared" si="5"/>
        <v>0</v>
      </c>
      <c r="DI12" s="98">
        <f t="shared" si="5"/>
        <v>0</v>
      </c>
      <c r="DJ12" s="98">
        <f t="shared" si="5"/>
        <v>0</v>
      </c>
      <c r="DK12" s="98">
        <f t="shared" si="5"/>
        <v>0</v>
      </c>
      <c r="DL12" s="98">
        <f t="shared" si="5"/>
        <v>0</v>
      </c>
      <c r="DM12" s="98">
        <f t="shared" si="5"/>
        <v>0</v>
      </c>
      <c r="DN12" s="98">
        <f t="shared" si="5"/>
        <v>0</v>
      </c>
      <c r="DO12" s="98">
        <f t="shared" si="5"/>
        <v>0</v>
      </c>
      <c r="DP12" s="98">
        <f t="shared" si="5"/>
        <v>0</v>
      </c>
      <c r="DQ12" s="98">
        <f t="shared" si="5"/>
        <v>0</v>
      </c>
      <c r="DR12" s="98">
        <f t="shared" si="5"/>
        <v>0</v>
      </c>
      <c r="DS12" s="98">
        <f t="shared" si="5"/>
        <v>0</v>
      </c>
      <c r="DT12" s="98">
        <f t="shared" si="5"/>
        <v>0</v>
      </c>
      <c r="DU12" s="98">
        <f t="shared" si="5"/>
        <v>0</v>
      </c>
      <c r="DV12" s="98">
        <f t="shared" si="5"/>
        <v>0</v>
      </c>
      <c r="DW12" s="98">
        <f t="shared" si="5"/>
        <v>0</v>
      </c>
      <c r="DX12" s="98">
        <f t="shared" si="5"/>
        <v>0</v>
      </c>
      <c r="DY12" s="98">
        <f t="shared" si="5"/>
        <v>0</v>
      </c>
      <c r="DZ12" s="98">
        <f t="shared" si="5"/>
        <v>0</v>
      </c>
      <c r="EA12" s="98">
        <f t="shared" si="5"/>
        <v>0</v>
      </c>
      <c r="EB12" s="51" t="s">
        <v>2</v>
      </c>
    </row>
    <row r="13" spans="1:132" ht="17.25" x14ac:dyDescent="0.35">
      <c r="A13" s="51" t="s">
        <v>93</v>
      </c>
      <c r="I13" s="56"/>
      <c r="K13" s="13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51" t="s">
        <v>2</v>
      </c>
    </row>
    <row r="14" spans="1:132" ht="17.25" x14ac:dyDescent="0.35">
      <c r="B14" s="115" t="s">
        <v>184</v>
      </c>
      <c r="I14" s="56"/>
      <c r="K14" s="13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51" t="s">
        <v>2</v>
      </c>
    </row>
    <row r="15" spans="1:132" ht="17.25" x14ac:dyDescent="0.35">
      <c r="B15" s="51" t="s">
        <v>86</v>
      </c>
      <c r="E15" s="60">
        <v>50000000</v>
      </c>
      <c r="F15" s="135"/>
      <c r="G15" s="56">
        <v>45413</v>
      </c>
      <c r="H15" s="129">
        <v>4</v>
      </c>
      <c r="I15" s="56">
        <f>EDATE(G15,(H15-1))</f>
        <v>45505</v>
      </c>
      <c r="K15" s="130"/>
      <c r="L15" s="60">
        <f>IF(L$5=$G15,-FV(Assumptions!$D$6,'Construction Schedule'!L$2,,$E15/$H15),IF(AND($G15&lt;=L$5,$I15&gt;=L$5),-FV(Assumptions!$D$6,'Construction Schedule'!L$2,,$E15/$H15),0))</f>
        <v>0</v>
      </c>
      <c r="M15" s="60">
        <f>IF(M$5=$G15,-FV(Assumptions!$D$6,'Construction Schedule'!M$2,,$E15/$H15),IF(AND($G15&lt;=M$5,$I15&gt;=M$5),-FV(Assumptions!$D$6,'Construction Schedule'!M$2,,$E15/$H15),0))</f>
        <v>12500000</v>
      </c>
      <c r="N15" s="60">
        <f>IF(N$5=$G15,-FV(Assumptions!$D$6,'Construction Schedule'!N$2,,$E15/$H15),IF(AND($G15&lt;=N$5,$I15&gt;=N$5),-FV(Assumptions!$D$6,'Construction Schedule'!N$2,,$E15/$H15),0))</f>
        <v>12500000</v>
      </c>
      <c r="O15" s="60">
        <f>IF(O$5=$G15,-FV(Assumptions!$D$6,'Construction Schedule'!O$2,,$E15/$H15),IF(AND($G15&lt;=O$5,$I15&gt;=O$5),-FV(Assumptions!$D$6,'Construction Schedule'!O$2,,$E15/$H15),0))</f>
        <v>12500000</v>
      </c>
      <c r="P15" s="60">
        <f>IF(P$5=$G15,-FV(Assumptions!$D$6,'Construction Schedule'!P$2,,$E15/$H15),IF(AND($G15&lt;=P$5,$I15&gt;=P$5),-FV(Assumptions!$D$6,'Construction Schedule'!P$2,,$E15/$H15),0))</f>
        <v>12500000</v>
      </c>
      <c r="Q15" s="60">
        <f>IF(Q$5=$G15,-FV(Assumptions!$D$6,'Construction Schedule'!Q$2,,$E15/$H15),IF(AND($G15&lt;=Q$5,$I15&gt;=Q$5),-FV(Assumptions!$D$6,'Construction Schedule'!Q$2,,$E15/$H15),0))</f>
        <v>0</v>
      </c>
      <c r="R15" s="60">
        <f>IF(R$5=$G15,-FV(Assumptions!$D$6,'Construction Schedule'!R$2,,$E15/$H15),IF(AND($G15&lt;=R$5,$I15&gt;=R$5),-FV(Assumptions!$D$6,'Construction Schedule'!R$2,,$E15/$H15),0))</f>
        <v>0</v>
      </c>
      <c r="S15" s="60">
        <f>IF(S$5=$G15,-FV(Assumptions!$D$6,'Construction Schedule'!S$2,,$E15/$H15),IF(AND($G15&lt;=S$5,$I15&gt;=S$5),-FV(Assumptions!$D$6,'Construction Schedule'!S$2,,$E15/$H15),0))</f>
        <v>0</v>
      </c>
      <c r="T15" s="60">
        <f>IF(T$5=$G15,-FV(Assumptions!$D$6,'Construction Schedule'!T$2,,$E15/$H15),IF(AND($G15&lt;=T$5,$I15&gt;=T$5),-FV(Assumptions!$D$6,'Construction Schedule'!T$2,,$E15/$H15),0))</f>
        <v>0</v>
      </c>
      <c r="U15" s="60">
        <f>IF(U$5=$G15,-FV(Assumptions!$D$6,'Construction Schedule'!U$2,,$E15/$H15),IF(AND($G15&lt;=U$5,$I15&gt;=U$5),-FV(Assumptions!$D$6,'Construction Schedule'!U$2,,$E15/$H15),0))</f>
        <v>0</v>
      </c>
      <c r="V15" s="60">
        <f>IF(V$5=$G15,-FV(Assumptions!$D$6,'Construction Schedule'!V$2,,$E15/$H15),IF(AND($G15&lt;=V$5,$I15&gt;=V$5),-FV(Assumptions!$D$6,'Construction Schedule'!V$2,,$E15/$H15),0))</f>
        <v>0</v>
      </c>
      <c r="W15" s="60">
        <f>IF(W$5=$G15,-FV(Assumptions!$D$6,'Construction Schedule'!W$2,,$E15/$H15),IF(AND($G15&lt;=W$5,$I15&gt;=W$5),-FV(Assumptions!$D$6,'Construction Schedule'!W$2,,$E15/$H15),0))</f>
        <v>0</v>
      </c>
      <c r="X15" s="60">
        <f>IF(X$5=$G15,-FV(Assumptions!$D$6,'Construction Schedule'!X$2,,$E15/$H15),IF(AND($G15&lt;=X$5,$I15&gt;=X$5),-FV(Assumptions!$D$6,'Construction Schedule'!X$2,,$E15/$H15),0))</f>
        <v>0</v>
      </c>
      <c r="Y15" s="60">
        <f>IF(Y$5=$G15,-FV(Assumptions!$D$6,'Construction Schedule'!Y$2,,$E15/$H15),IF(AND($G15&lt;=Y$5,$I15&gt;=Y$5),-FV(Assumptions!$D$6,'Construction Schedule'!Y$2,,$E15/$H15),0))</f>
        <v>0</v>
      </c>
      <c r="Z15" s="60">
        <f>IF(Z$5=$G15,-FV(Assumptions!$D$6,'Construction Schedule'!Z$2,,$E15/$H15),IF(AND($G15&lt;=Z$5,$I15&gt;=Z$5),-FV(Assumptions!$D$6,'Construction Schedule'!Z$2,,$E15/$H15),0))</f>
        <v>0</v>
      </c>
      <c r="AA15" s="60">
        <f>IF(AA$5=$G15,-FV(Assumptions!$D$6,'Construction Schedule'!AA$2,,$E15/$H15),IF(AND($G15&lt;=AA$5,$I15&gt;=AA$5),-FV(Assumptions!$D$6,'Construction Schedule'!AA$2,,$E15/$H15),0))</f>
        <v>0</v>
      </c>
      <c r="AB15" s="60">
        <f>IF(AB$5=$G15,-FV(Assumptions!$D$6,'Construction Schedule'!AB$2,,$E15/$H15),IF(AND($G15&lt;=AB$5,$I15&gt;=AB$5),-FV(Assumptions!$D$6,'Construction Schedule'!AB$2,,$E15/$H15),0))</f>
        <v>0</v>
      </c>
      <c r="AC15" s="60">
        <f>IF(AC$5=$G15,-FV(Assumptions!$D$6,'Construction Schedule'!AC$2,,$E15/$H15),IF(AND($G15&lt;=AC$5,$I15&gt;=AC$5),-FV(Assumptions!$D$6,'Construction Schedule'!AC$2,,$E15/$H15),0))</f>
        <v>0</v>
      </c>
      <c r="AD15" s="60">
        <f>IF(AD$5=$G15,-FV(Assumptions!$D$6,'Construction Schedule'!AD$2,,$E15/$H15),IF(AND($G15&lt;=AD$5,$I15&gt;=AD$5),-FV(Assumptions!$D$6,'Construction Schedule'!AD$2,,$E15/$H15),0))</f>
        <v>0</v>
      </c>
      <c r="AE15" s="60">
        <f>IF(AE$5=$G15,-FV(Assumptions!$D$6,'Construction Schedule'!AE$2,,$E15/$H15),IF(AND($G15&lt;=AE$5,$I15&gt;=AE$5),-FV(Assumptions!$D$6,'Construction Schedule'!AE$2,,$E15/$H15),0))</f>
        <v>0</v>
      </c>
      <c r="AF15" s="60">
        <f>IF(AF$5=$G15,-FV(Assumptions!$D$6,'Construction Schedule'!AF$2,,$E15/$H15),IF(AND($G15&lt;=AF$5,$I15&gt;=AF$5),-FV(Assumptions!$D$6,'Construction Schedule'!AF$2,,$E15/$H15),0))</f>
        <v>0</v>
      </c>
      <c r="AG15" s="60">
        <f>IF(AG$5=$G15,-FV(Assumptions!$D$6,'Construction Schedule'!AG$2,,$E15/$H15),IF(AND($G15&lt;=AG$5,$I15&gt;=AG$5),-FV(Assumptions!$D$6,'Construction Schedule'!AG$2,,$E15/$H15),0))</f>
        <v>0</v>
      </c>
      <c r="AH15" s="60">
        <f>IF(AH$5=$G15,-FV(Assumptions!$D$6,'Construction Schedule'!AH$2,,$E15/$H15),IF(AND($G15&lt;=AH$5,$I15&gt;=AH$5),-FV(Assumptions!$D$6,'Construction Schedule'!AH$2,,$E15/$H15),0))</f>
        <v>0</v>
      </c>
      <c r="AI15" s="60">
        <f>IF(AI$5=$G15,-FV(Assumptions!$D$6,'Construction Schedule'!AI$2,,$E15/$H15),IF(AND($G15&lt;=AI$5,$I15&gt;=AI$5),-FV(Assumptions!$D$6,'Construction Schedule'!AI$2,,$E15/$H15),0))</f>
        <v>0</v>
      </c>
      <c r="AJ15" s="60">
        <f>IF(AJ$5=$G15,-FV(Assumptions!$D$6,'Construction Schedule'!AJ$2,,$E15/$H15),IF(AND($G15&lt;=AJ$5,$I15&gt;=AJ$5),-FV(Assumptions!$D$6,'Construction Schedule'!AJ$2,,$E15/$H15),0))</f>
        <v>0</v>
      </c>
      <c r="AK15" s="60">
        <f>IF(AK$5=$G15,-FV(Assumptions!$D$6,'Construction Schedule'!AK$2,,$E15/$H15),IF(AND($G15&lt;=AK$5,$I15&gt;=AK$5),-FV(Assumptions!$D$6,'Construction Schedule'!AK$2,,$E15/$H15),0))</f>
        <v>0</v>
      </c>
      <c r="AL15" s="60">
        <f>IF(AL$5=$G15,-FV(Assumptions!$D$6,'Construction Schedule'!AL$2,,$E15/$H15),IF(AND($G15&lt;=AL$5,$I15&gt;=AL$5),-FV(Assumptions!$D$6,'Construction Schedule'!AL$2,,$E15/$H15),0))</f>
        <v>0</v>
      </c>
      <c r="AM15" s="60">
        <f>IF(AM$5=$G15,-FV(Assumptions!$D$6,'Construction Schedule'!AM$2,,$E15/$H15),IF(AND($G15&lt;=AM$5,$I15&gt;=AM$5),-FV(Assumptions!$D$6,'Construction Schedule'!AM$2,,$E15/$H15),0))</f>
        <v>0</v>
      </c>
      <c r="AN15" s="60">
        <f>IF(AN$5=$G15,-FV(Assumptions!$D$6,'Construction Schedule'!AN$2,,$E15/$H15),IF(AND($G15&lt;=AN$5,$I15&gt;=AN$5),-FV(Assumptions!$D$6,'Construction Schedule'!AN$2,,$E15/$H15),0))</f>
        <v>0</v>
      </c>
      <c r="AO15" s="60">
        <f>IF(AO$5=$G15,-FV(Assumptions!$D$6,'Construction Schedule'!AO$2,,$E15/$H15),IF(AND($G15&lt;=AO$5,$I15&gt;=AO$5),-FV(Assumptions!$D$6,'Construction Schedule'!AO$2,,$E15/$H15),0))</f>
        <v>0</v>
      </c>
      <c r="AP15" s="60">
        <f>IF(AP$5=$G15,-FV(Assumptions!$D$6,'Construction Schedule'!AP$2,,$E15/$H15),IF(AND($G15&lt;=AP$5,$I15&gt;=AP$5),-FV(Assumptions!$D$6,'Construction Schedule'!AP$2,,$E15/$H15),0))</f>
        <v>0</v>
      </c>
      <c r="AQ15" s="60">
        <f>IF(AQ$5=$G15,-FV(Assumptions!$D$6,'Construction Schedule'!AQ$2,,$E15/$H15),IF(AND($G15&lt;=AQ$5,$I15&gt;=AQ$5),-FV(Assumptions!$D$6,'Construction Schedule'!AQ$2,,$E15/$H15),0))</f>
        <v>0</v>
      </c>
      <c r="AR15" s="60">
        <f>IF(AR$5=$G15,-FV(Assumptions!$D$6,'Construction Schedule'!AR$2,,$E15/$H15),IF(AND($G15&lt;=AR$5,$I15&gt;=AR$5),-FV(Assumptions!$D$6,'Construction Schedule'!AR$2,,$E15/$H15),0))</f>
        <v>0</v>
      </c>
      <c r="AS15" s="60">
        <f>IF(AS$5=$G15,-FV(Assumptions!$D$6,'Construction Schedule'!AS$2,,$E15/$H15),IF(AND($G15&lt;=AS$5,$I15&gt;=AS$5),-FV(Assumptions!$D$6,'Construction Schedule'!AS$2,,$E15/$H15),0))</f>
        <v>0</v>
      </c>
      <c r="AT15" s="60">
        <f>IF(AT$5=$G15,-FV(Assumptions!$D$6,'Construction Schedule'!AT$2,,$E15/$H15),IF(AND($G15&lt;=AT$5,$I15&gt;=AT$5),-FV(Assumptions!$D$6,'Construction Schedule'!AT$2,,$E15/$H15),0))</f>
        <v>0</v>
      </c>
      <c r="AU15" s="60">
        <f>IF(AU$5=$G15,-FV(Assumptions!$D$6,'Construction Schedule'!AU$2,,$E15/$H15),IF(AND($G15&lt;=AU$5,$I15&gt;=AU$5),-FV(Assumptions!$D$6,'Construction Schedule'!AU$2,,$E15/$H15),0))</f>
        <v>0</v>
      </c>
      <c r="AV15" s="60">
        <f>IF(AV$5=$G15,-FV(Assumptions!$D$6,'Construction Schedule'!AV$2,,$E15/$H15),IF(AND($G15&lt;=AV$5,$I15&gt;=AV$5),-FV(Assumptions!$D$6,'Construction Schedule'!AV$2,,$E15/$H15),0))</f>
        <v>0</v>
      </c>
      <c r="AW15" s="60">
        <f>IF(AW$5=$G15,-FV(Assumptions!$D$6,'Construction Schedule'!AW$2,,$E15/$H15),IF(AND($G15&lt;=AW$5,$I15&gt;=AW$5),-FV(Assumptions!$D$6,'Construction Schedule'!AW$2,,$E15/$H15),0))</f>
        <v>0</v>
      </c>
      <c r="AX15" s="60">
        <f>IF(AX$5=$G15,-FV(Assumptions!$D$6,'Construction Schedule'!AX$2,,$E15/$H15),IF(AND($G15&lt;=AX$5,$I15&gt;=AX$5),-FV(Assumptions!$D$6,'Construction Schedule'!AX$2,,$E15/$H15),0))</f>
        <v>0</v>
      </c>
      <c r="AY15" s="60">
        <f>IF(AY$5=$G15,-FV(Assumptions!$D$6,'Construction Schedule'!AY$2,,$E15/$H15),IF(AND($G15&lt;=AY$5,$I15&gt;=AY$5),-FV(Assumptions!$D$6,'Construction Schedule'!AY$2,,$E15/$H15),0))</f>
        <v>0</v>
      </c>
      <c r="AZ15" s="60">
        <f>IF(AZ$5=$G15,-FV(Assumptions!$D$6,'Construction Schedule'!AZ$2,,$E15/$H15),IF(AND($G15&lt;=AZ$5,$I15&gt;=AZ$5),-FV(Assumptions!$D$6,'Construction Schedule'!AZ$2,,$E15/$H15),0))</f>
        <v>0</v>
      </c>
      <c r="BA15" s="60">
        <f>IF(BA$5=$G15,-FV(Assumptions!$D$6,'Construction Schedule'!BA$2,,$E15/$H15),IF(AND($G15&lt;=BA$5,$I15&gt;=BA$5),-FV(Assumptions!$D$6,'Construction Schedule'!BA$2,,$E15/$H15),0))</f>
        <v>0</v>
      </c>
      <c r="BB15" s="60">
        <f>IF(BB$5=$G15,-FV(Assumptions!$D$6,'Construction Schedule'!BB$2,,$E15/$H15),IF(AND($G15&lt;=BB$5,$I15&gt;=BB$5),-FV(Assumptions!$D$6,'Construction Schedule'!BB$2,,$E15/$H15),0))</f>
        <v>0</v>
      </c>
      <c r="BC15" s="60">
        <f>IF(BC$5=$G15,-FV(Assumptions!$D$6,'Construction Schedule'!BC$2,,$E15/$H15),IF(AND($G15&lt;=BC$5,$I15&gt;=BC$5),-FV(Assumptions!$D$6,'Construction Schedule'!BC$2,,$E15/$H15),0))</f>
        <v>0</v>
      </c>
      <c r="BD15" s="60">
        <f>IF(BD$5=$G15,-FV(Assumptions!$D$6,'Construction Schedule'!BD$2,,$E15/$H15),IF(AND($G15&lt;=BD$5,$I15&gt;=BD$5),-FV(Assumptions!$D$6,'Construction Schedule'!BD$2,,$E15/$H15),0))</f>
        <v>0</v>
      </c>
      <c r="BE15" s="60">
        <f>IF(BE$5=$G15,-FV(Assumptions!$D$6,'Construction Schedule'!BE$2,,$E15/$H15),IF(AND($G15&lt;=BE$5,$I15&gt;=BE$5),-FV(Assumptions!$D$6,'Construction Schedule'!BE$2,,$E15/$H15),0))</f>
        <v>0</v>
      </c>
      <c r="BF15" s="60">
        <f>IF(BF$5=$G15,-FV(Assumptions!$D$6,'Construction Schedule'!BF$2,,$E15/$H15),IF(AND($G15&lt;=BF$5,$I15&gt;=BF$5),-FV(Assumptions!$D$6,'Construction Schedule'!BF$2,,$E15/$H15),0))</f>
        <v>0</v>
      </c>
      <c r="BG15" s="60">
        <f>IF(BG$5=$G15,-FV(Assumptions!$D$6,'Construction Schedule'!BG$2,,$E15/$H15),IF(AND($G15&lt;=BG$5,$I15&gt;=BG$5),-FV(Assumptions!$D$6,'Construction Schedule'!BG$2,,$E15/$H15),0))</f>
        <v>0</v>
      </c>
      <c r="BH15" s="60">
        <f>IF(BH$5=$G15,-FV(Assumptions!$D$6,'Construction Schedule'!BH$2,,$E15/$H15),IF(AND($G15&lt;=BH$5,$I15&gt;=BH$5),-FV(Assumptions!$D$6,'Construction Schedule'!BH$2,,$E15/$H15),0))</f>
        <v>0</v>
      </c>
      <c r="BI15" s="60">
        <f>IF(BI$5=$G15,-FV(Assumptions!$D$6,'Construction Schedule'!BI$2,,$E15/$H15),IF(AND($G15&lt;=BI$5,$I15&gt;=BI$5),-FV(Assumptions!$D$6,'Construction Schedule'!BI$2,,$E15/$H15),0))</f>
        <v>0</v>
      </c>
      <c r="BJ15" s="60">
        <f>IF(BJ$5=$G15,-FV(Assumptions!$D$6,'Construction Schedule'!BJ$2,,$E15/$H15),IF(AND($G15&lt;=BJ$5,$I15&gt;=BJ$5),-FV(Assumptions!$D$6,'Construction Schedule'!BJ$2,,$E15/$H15),0))</f>
        <v>0</v>
      </c>
      <c r="BK15" s="60">
        <f>IF(BK$5=$G15,-FV(Assumptions!$D$6,'Construction Schedule'!BK$2,,$E15/$H15),IF(AND($G15&lt;=BK$5,$I15&gt;=BK$5),-FV(Assumptions!$D$6,'Construction Schedule'!BK$2,,$E15/$H15),0))</f>
        <v>0</v>
      </c>
      <c r="BL15" s="60">
        <f>IF(BL$5=$G15,-FV(Assumptions!$D$6,'Construction Schedule'!BL$2,,$E15/$H15),IF(AND($G15&lt;=BL$5,$I15&gt;=BL$5),-FV(Assumptions!$D$6,'Construction Schedule'!BL$2,,$E15/$H15),0))</f>
        <v>0</v>
      </c>
      <c r="BM15" s="60">
        <f>IF(BM$5=$G15,-FV(Assumptions!$D$6,'Construction Schedule'!BM$2,,$E15/$H15),IF(AND($G15&lt;=BM$5,$I15&gt;=BM$5),-FV(Assumptions!$D$6,'Construction Schedule'!BM$2,,$E15/$H15),0))</f>
        <v>0</v>
      </c>
      <c r="BN15" s="60">
        <f>IF(BN$5=$G15,-FV(Assumptions!$D$6,'Construction Schedule'!BN$2,,$E15/$H15),IF(AND($G15&lt;=BN$5,$I15&gt;=BN$5),-FV(Assumptions!$D$6,'Construction Schedule'!BN$2,,$E15/$H15),0))</f>
        <v>0</v>
      </c>
      <c r="BO15" s="60">
        <f>IF(BO$5=$G15,-FV(Assumptions!$D$6,'Construction Schedule'!BO$2,,$E15/$H15),IF(AND($G15&lt;=BO$5,$I15&gt;=BO$5),-FV(Assumptions!$D$6,'Construction Schedule'!BO$2,,$E15/$H15),0))</f>
        <v>0</v>
      </c>
      <c r="BP15" s="60">
        <f>IF(BP$5=$G15,-FV(Assumptions!$D$6,'Construction Schedule'!BP$2,,$E15/$H15),IF(AND($G15&lt;=BP$5,$I15&gt;=BP$5),-FV(Assumptions!$D$6,'Construction Schedule'!BP$2,,$E15/$H15),0))</f>
        <v>0</v>
      </c>
      <c r="BQ15" s="60">
        <f>IF(BQ$5=$G15,-FV(Assumptions!$D$6,'Construction Schedule'!BQ$2,,$E15/$H15),IF(AND($G15&lt;=BQ$5,$I15&gt;=BQ$5),-FV(Assumptions!$D$6,'Construction Schedule'!BQ$2,,$E15/$H15),0))</f>
        <v>0</v>
      </c>
      <c r="BR15" s="60">
        <f>IF(BR$5=$G15,-FV(Assumptions!$D$6,'Construction Schedule'!BR$2,,$E15/$H15),IF(AND($G15&lt;=BR$5,$I15&gt;=BR$5),-FV(Assumptions!$D$6,'Construction Schedule'!BR$2,,$E15/$H15),0))</f>
        <v>0</v>
      </c>
      <c r="BS15" s="60">
        <f>IF(BS$5=$G15,-FV(Assumptions!$D$6,'Construction Schedule'!BS$2,,$E15/$H15),IF(AND($G15&lt;=BS$5,$I15&gt;=BS$5),-FV(Assumptions!$D$6,'Construction Schedule'!BS$2,,$E15/$H15),0))</f>
        <v>0</v>
      </c>
      <c r="BT15" s="60">
        <f>IF(BT$5=$G15,-FV(Assumptions!$D$6,'Construction Schedule'!BT$2,,$E15/$H15),IF(AND($G15&lt;=BT$5,$I15&gt;=BT$5),-FV(Assumptions!$D$6,'Construction Schedule'!BT$2,,$E15/$H15),0))</f>
        <v>0</v>
      </c>
      <c r="BU15" s="60">
        <f>IF(BU$5=$G15,-FV(Assumptions!$D$6,'Construction Schedule'!BU$2,,$E15/$H15),IF(AND($G15&lt;=BU$5,$I15&gt;=BU$5),-FV(Assumptions!$D$6,'Construction Schedule'!BU$2,,$E15/$H15),0))</f>
        <v>0</v>
      </c>
      <c r="BV15" s="60">
        <f>IF(BV$5=$G15,-FV(Assumptions!$D$6,'Construction Schedule'!BV$2,,$E15/$H15),IF(AND($G15&lt;=BV$5,$I15&gt;=BV$5),-FV(Assumptions!$D$6,'Construction Schedule'!BV$2,,$E15/$H15),0))</f>
        <v>0</v>
      </c>
      <c r="BW15" s="60">
        <f>IF(BW$5=$G15,-FV(Assumptions!$D$6,'Construction Schedule'!BW$2,,$E15/$H15),IF(AND($G15&lt;=BW$5,$I15&gt;=BW$5),-FV(Assumptions!$D$6,'Construction Schedule'!BW$2,,$E15/$H15),0))</f>
        <v>0</v>
      </c>
      <c r="BX15" s="60">
        <f>IF(BX$5=$G15,-FV(Assumptions!$D$6,'Construction Schedule'!BX$2,,$E15/$H15),IF(AND($G15&lt;=BX$5,$I15&gt;=BX$5),-FV(Assumptions!$D$6,'Construction Schedule'!BX$2,,$E15/$H15),0))</f>
        <v>0</v>
      </c>
      <c r="BY15" s="60">
        <f>IF(BY$5=$G15,-FV(Assumptions!$D$6,'Construction Schedule'!BY$2,,$E15/$H15),IF(AND($G15&lt;=BY$5,$I15&gt;=BY$5),-FV(Assumptions!$D$6,'Construction Schedule'!BY$2,,$E15/$H15),0))</f>
        <v>0</v>
      </c>
      <c r="BZ15" s="60">
        <f>IF(BZ$5=$G15,-FV(Assumptions!$D$6,'Construction Schedule'!BZ$2,,$E15/$H15),IF(AND($G15&lt;=BZ$5,$I15&gt;=BZ$5),-FV(Assumptions!$D$6,'Construction Schedule'!BZ$2,,$E15/$H15),0))</f>
        <v>0</v>
      </c>
      <c r="CA15" s="60">
        <f>IF(CA$5=$G15,-FV(Assumptions!$D$6,'Construction Schedule'!CA$2,,$E15/$H15),IF(AND($G15&lt;=CA$5,$I15&gt;=CA$5),-FV(Assumptions!$D$6,'Construction Schedule'!CA$2,,$E15/$H15),0))</f>
        <v>0</v>
      </c>
      <c r="CB15" s="60">
        <f>IF(CB$5=$G15,-FV(Assumptions!$D$6,'Construction Schedule'!CB$2,,$E15/$H15),IF(AND($G15&lt;=CB$5,$I15&gt;=CB$5),-FV(Assumptions!$D$6,'Construction Schedule'!CB$2,,$E15/$H15),0))</f>
        <v>0</v>
      </c>
      <c r="CC15" s="60">
        <f>IF(CC$5=$G15,-FV(Assumptions!$D$6,'Construction Schedule'!CC$2,,$E15/$H15),IF(AND($G15&lt;=CC$5,$I15&gt;=CC$5),-FV(Assumptions!$D$6,'Construction Schedule'!CC$2,,$E15/$H15),0))</f>
        <v>0</v>
      </c>
      <c r="CD15" s="60">
        <f>IF(CD$5=$G15,-FV(Assumptions!$D$6,'Construction Schedule'!CD$2,,$E15/$H15),IF(AND($G15&lt;=CD$5,$I15&gt;=CD$5),-FV(Assumptions!$D$6,'Construction Schedule'!CD$2,,$E15/$H15),0))</f>
        <v>0</v>
      </c>
      <c r="CE15" s="60">
        <f>IF(CE$5=$G15,-FV(Assumptions!$D$6,'Construction Schedule'!CE$2,,$E15/$H15),IF(AND($G15&lt;=CE$5,$I15&gt;=CE$5),-FV(Assumptions!$D$6,'Construction Schedule'!CE$2,,$E15/$H15),0))</f>
        <v>0</v>
      </c>
      <c r="CF15" s="60">
        <f>IF(CF$5=$G15,-FV(Assumptions!$D$6,'Construction Schedule'!CF$2,,$E15/$H15),IF(AND($G15&lt;=CF$5,$I15&gt;=CF$5),-FV(Assumptions!$D$6,'Construction Schedule'!CF$2,,$E15/$H15),0))</f>
        <v>0</v>
      </c>
      <c r="CG15" s="60">
        <f>IF(CG$5=$G15,-FV(Assumptions!$D$6,'Construction Schedule'!CG$2,,$E15/$H15),IF(AND($G15&lt;=CG$5,$I15&gt;=CG$5),-FV(Assumptions!$D$6,'Construction Schedule'!CG$2,,$E15/$H15),0))</f>
        <v>0</v>
      </c>
      <c r="CH15" s="60">
        <f>IF(CH$5=$G15,-FV(Assumptions!$D$6,'Construction Schedule'!CH$2,,$E15/$H15),IF(AND($G15&lt;=CH$5,$I15&gt;=CH$5),-FV(Assumptions!$D$6,'Construction Schedule'!CH$2,,$E15/$H15),0))</f>
        <v>0</v>
      </c>
      <c r="CI15" s="60">
        <f>IF(CI$5=$G15,-FV(Assumptions!$D$6,'Construction Schedule'!CI$2,,$E15/$H15),IF(AND($G15&lt;=CI$5,$I15&gt;=CI$5),-FV(Assumptions!$D$6,'Construction Schedule'!CI$2,,$E15/$H15),0))</f>
        <v>0</v>
      </c>
      <c r="CJ15" s="60">
        <f>IF(CJ$5=$G15,-FV(Assumptions!$D$6,'Construction Schedule'!CJ$2,,$E15/$H15),IF(AND($G15&lt;=CJ$5,$I15&gt;=CJ$5),-FV(Assumptions!$D$6,'Construction Schedule'!CJ$2,,$E15/$H15),0))</f>
        <v>0</v>
      </c>
      <c r="CK15" s="60">
        <f>IF(CK$5=$G15,-FV(Assumptions!$D$6,'Construction Schedule'!CK$2,,$E15/$H15),IF(AND($G15&lt;=CK$5,$I15&gt;=CK$5),-FV(Assumptions!$D$6,'Construction Schedule'!CK$2,,$E15/$H15),0))</f>
        <v>0</v>
      </c>
      <c r="CL15" s="60">
        <f>IF(CL$5=$G15,-FV(Assumptions!$D$6,'Construction Schedule'!CL$2,,$E15/$H15),IF(AND($G15&lt;=CL$5,$I15&gt;=CL$5),-FV(Assumptions!$D$6,'Construction Schedule'!CL$2,,$E15/$H15),0))</f>
        <v>0</v>
      </c>
      <c r="CM15" s="60">
        <f>IF(CM$5=$G15,-FV(Assumptions!$D$6,'Construction Schedule'!CM$2,,$E15/$H15),IF(AND($G15&lt;=CM$5,$I15&gt;=CM$5),-FV(Assumptions!$D$6,'Construction Schedule'!CM$2,,$E15/$H15),0))</f>
        <v>0</v>
      </c>
      <c r="CN15" s="60">
        <f>IF(CN$5=$G15,-FV(Assumptions!$D$6,'Construction Schedule'!CN$2,,$E15/$H15),IF(AND($G15&lt;=CN$5,$I15&gt;=CN$5),-FV(Assumptions!$D$6,'Construction Schedule'!CN$2,,$E15/$H15),0))</f>
        <v>0</v>
      </c>
      <c r="CO15" s="60">
        <f>IF(CO$5=$G15,-FV(Assumptions!$D$6,'Construction Schedule'!CO$2,,$E15/$H15),IF(AND($G15&lt;=CO$5,$I15&gt;=CO$5),-FV(Assumptions!$D$6,'Construction Schedule'!CO$2,,$E15/$H15),0))</f>
        <v>0</v>
      </c>
      <c r="CP15" s="60">
        <f>IF(CP$5=$G15,-FV(Assumptions!$D$6,'Construction Schedule'!CP$2,,$E15/$H15),IF(AND($G15&lt;=CP$5,$I15&gt;=CP$5),-FV(Assumptions!$D$6,'Construction Schedule'!CP$2,,$E15/$H15),0))</f>
        <v>0</v>
      </c>
      <c r="CQ15" s="60">
        <f>IF(CQ$5=$G15,-FV(Assumptions!$D$6,'Construction Schedule'!CQ$2,,$E15/$H15),IF(AND($G15&lt;=CQ$5,$I15&gt;=CQ$5),-FV(Assumptions!$D$6,'Construction Schedule'!CQ$2,,$E15/$H15),0))</f>
        <v>0</v>
      </c>
      <c r="CR15" s="60">
        <f>IF(CR$5=$G15,-FV(Assumptions!$D$6,'Construction Schedule'!CR$2,,$E15/$H15),IF(AND($G15&lt;=CR$5,$I15&gt;=CR$5),-FV(Assumptions!$D$6,'Construction Schedule'!CR$2,,$E15/$H15),0))</f>
        <v>0</v>
      </c>
      <c r="CS15" s="60">
        <f>IF(CS$5=$G15,-FV(Assumptions!$D$6,'Construction Schedule'!CS$2,,$E15/$H15),IF(AND($G15&lt;=CS$5,$I15&gt;=CS$5),-FV(Assumptions!$D$6,'Construction Schedule'!CS$2,,$E15/$H15),0))</f>
        <v>0</v>
      </c>
      <c r="CT15" s="60">
        <f>IF(CT$5=$G15,-FV(Assumptions!$D$6,'Construction Schedule'!CT$2,,$E15/$H15),IF(AND($G15&lt;=CT$5,$I15&gt;=CT$5),-FV(Assumptions!$D$6,'Construction Schedule'!CT$2,,$E15/$H15),0))</f>
        <v>0</v>
      </c>
      <c r="CU15" s="60">
        <f>IF(CU$5=$G15,-FV(Assumptions!$D$6,'Construction Schedule'!CU$2,,$E15/$H15),IF(AND($G15&lt;=CU$5,$I15&gt;=CU$5),-FV(Assumptions!$D$6,'Construction Schedule'!CU$2,,$E15/$H15),0))</f>
        <v>0</v>
      </c>
      <c r="CV15" s="60">
        <f>IF(CV$5=$G15,-FV(Assumptions!$D$6,'Construction Schedule'!CV$2,,$E15/$H15),IF(AND($G15&lt;=CV$5,$I15&gt;=CV$5),-FV(Assumptions!$D$6,'Construction Schedule'!CV$2,,$E15/$H15),0))</f>
        <v>0</v>
      </c>
      <c r="CW15" s="60">
        <f>IF(CW$5=$G15,-FV(Assumptions!$D$6,'Construction Schedule'!CW$2,,$E15/$H15),IF(AND($G15&lt;=CW$5,$I15&gt;=CW$5),-FV(Assumptions!$D$6,'Construction Schedule'!CW$2,,$E15/$H15),0))</f>
        <v>0</v>
      </c>
      <c r="CX15" s="60">
        <f>IF(CX$5=$G15,-FV(Assumptions!$D$6,'Construction Schedule'!CX$2,,$E15/$H15),IF(AND($G15&lt;=CX$5,$I15&gt;=CX$5),-FV(Assumptions!$D$6,'Construction Schedule'!CX$2,,$E15/$H15),0))</f>
        <v>0</v>
      </c>
      <c r="CY15" s="60">
        <f>IF(CY$5=$G15,-FV(Assumptions!$D$6,'Construction Schedule'!CY$2,,$E15/$H15),IF(AND($G15&lt;=CY$5,$I15&gt;=CY$5),-FV(Assumptions!$D$6,'Construction Schedule'!CY$2,,$E15/$H15),0))</f>
        <v>0</v>
      </c>
      <c r="CZ15" s="60">
        <f>IF(CZ$5=$G15,-FV(Assumptions!$D$6,'Construction Schedule'!CZ$2,,$E15/$H15),IF(AND($G15&lt;=CZ$5,$I15&gt;=CZ$5),-FV(Assumptions!$D$6,'Construction Schedule'!CZ$2,,$E15/$H15),0))</f>
        <v>0</v>
      </c>
      <c r="DA15" s="60">
        <f>IF(DA$5=$G15,-FV(Assumptions!$D$6,'Construction Schedule'!DA$2,,$E15/$H15),IF(AND($G15&lt;=DA$5,$I15&gt;=DA$5),-FV(Assumptions!$D$6,'Construction Schedule'!DA$2,,$E15/$H15),0))</f>
        <v>0</v>
      </c>
      <c r="DB15" s="60">
        <f>IF(DB$5=$G15,-FV(Assumptions!$D$6,'Construction Schedule'!DB$2,,$E15/$H15),IF(AND($G15&lt;=DB$5,$I15&gt;=DB$5),-FV(Assumptions!$D$6,'Construction Schedule'!DB$2,,$E15/$H15),0))</f>
        <v>0</v>
      </c>
      <c r="DC15" s="60">
        <f>IF(DC$5=$G15,-FV(Assumptions!$D$6,'Construction Schedule'!DC$2,,$E15/$H15),IF(AND($G15&lt;=DC$5,$I15&gt;=DC$5),-FV(Assumptions!$D$6,'Construction Schedule'!DC$2,,$E15/$H15),0))</f>
        <v>0</v>
      </c>
      <c r="DD15" s="60">
        <f>IF(DD$5=$G15,-FV(Assumptions!$D$6,'Construction Schedule'!DD$2,,$E15/$H15),IF(AND($G15&lt;=DD$5,$I15&gt;=DD$5),-FV(Assumptions!$D$6,'Construction Schedule'!DD$2,,$E15/$H15),0))</f>
        <v>0</v>
      </c>
      <c r="DE15" s="60">
        <f>IF(DE$5=$G15,-FV(Assumptions!$D$6,'Construction Schedule'!DE$2,,$E15/$H15),IF(AND($G15&lt;=DE$5,$I15&gt;=DE$5),-FV(Assumptions!$D$6,'Construction Schedule'!DE$2,,$E15/$H15),0))</f>
        <v>0</v>
      </c>
      <c r="DF15" s="60">
        <f>IF(DF$5=$G15,-FV(Assumptions!$D$6,'Construction Schedule'!DF$2,,$E15/$H15),IF(AND($G15&lt;=DF$5,$I15&gt;=DF$5),-FV(Assumptions!$D$6,'Construction Schedule'!DF$2,,$E15/$H15),0))</f>
        <v>0</v>
      </c>
      <c r="DG15" s="60">
        <f>IF(DG$5=$G15,-FV(Assumptions!$D$6,'Construction Schedule'!DG$2,,$E15/$H15),IF(AND($G15&lt;=DG$5,$I15&gt;=DG$5),-FV(Assumptions!$D$6,'Construction Schedule'!DG$2,,$E15/$H15),0))</f>
        <v>0</v>
      </c>
      <c r="DH15" s="60">
        <f>IF(DH$5=$G15,-FV(Assumptions!$D$6,'Construction Schedule'!DH$2,,$E15/$H15),IF(AND($G15&lt;=DH$5,$I15&gt;=DH$5),-FV(Assumptions!$D$6,'Construction Schedule'!DH$2,,$E15/$H15),0))</f>
        <v>0</v>
      </c>
      <c r="DI15" s="60">
        <f>IF(DI$5=$G15,-FV(Assumptions!$D$6,'Construction Schedule'!DI$2,,$E15/$H15),IF(AND($G15&lt;=DI$5,$I15&gt;=DI$5),-FV(Assumptions!$D$6,'Construction Schedule'!DI$2,,$E15/$H15),0))</f>
        <v>0</v>
      </c>
      <c r="DJ15" s="60">
        <f>IF(DJ$5=$G15,-FV(Assumptions!$D$6,'Construction Schedule'!DJ$2,,$E15/$H15),IF(AND($G15&lt;=DJ$5,$I15&gt;=DJ$5),-FV(Assumptions!$D$6,'Construction Schedule'!DJ$2,,$E15/$H15),0))</f>
        <v>0</v>
      </c>
      <c r="DK15" s="60">
        <f>IF(DK$5=$G15,-FV(Assumptions!$D$6,'Construction Schedule'!DK$2,,$E15/$H15),IF(AND($G15&lt;=DK$5,$I15&gt;=DK$5),-FV(Assumptions!$D$6,'Construction Schedule'!DK$2,,$E15/$H15),0))</f>
        <v>0</v>
      </c>
      <c r="DL15" s="60">
        <f>IF(DL$5=$G15,-FV(Assumptions!$D$6,'Construction Schedule'!DL$2,,$E15/$H15),IF(AND($G15&lt;=DL$5,$I15&gt;=DL$5),-FV(Assumptions!$D$6,'Construction Schedule'!DL$2,,$E15/$H15),0))</f>
        <v>0</v>
      </c>
      <c r="DM15" s="60">
        <f>IF(DM$5=$G15,-FV(Assumptions!$D$6,'Construction Schedule'!DM$2,,$E15/$H15),IF(AND($G15&lt;=DM$5,$I15&gt;=DM$5),-FV(Assumptions!$D$6,'Construction Schedule'!DM$2,,$E15/$H15),0))</f>
        <v>0</v>
      </c>
      <c r="DN15" s="60">
        <f>IF(DN$5=$G15,-FV(Assumptions!$D$6,'Construction Schedule'!DN$2,,$E15/$H15),IF(AND($G15&lt;=DN$5,$I15&gt;=DN$5),-FV(Assumptions!$D$6,'Construction Schedule'!DN$2,,$E15/$H15),0))</f>
        <v>0</v>
      </c>
      <c r="DO15" s="60">
        <f>IF(DO$5=$G15,-FV(Assumptions!$D$6,'Construction Schedule'!DO$2,,$E15/$H15),IF(AND($G15&lt;=DO$5,$I15&gt;=DO$5),-FV(Assumptions!$D$6,'Construction Schedule'!DO$2,,$E15/$H15),0))</f>
        <v>0</v>
      </c>
      <c r="DP15" s="60">
        <f>IF(DP$5=$G15,-FV(Assumptions!$D$6,'Construction Schedule'!DP$2,,$E15/$H15),IF(AND($G15&lt;=DP$5,$I15&gt;=DP$5),-FV(Assumptions!$D$6,'Construction Schedule'!DP$2,,$E15/$H15),0))</f>
        <v>0</v>
      </c>
      <c r="DQ15" s="60">
        <f>IF(DQ$5=$G15,-FV(Assumptions!$D$6,'Construction Schedule'!DQ$2,,$E15/$H15),IF(AND($G15&lt;=DQ$5,$I15&gt;=DQ$5),-FV(Assumptions!$D$6,'Construction Schedule'!DQ$2,,$E15/$H15),0))</f>
        <v>0</v>
      </c>
      <c r="DR15" s="60">
        <f>IF(DR$5=$G15,-FV(Assumptions!$D$6,'Construction Schedule'!DR$2,,$E15/$H15),IF(AND($G15&lt;=DR$5,$I15&gt;=DR$5),-FV(Assumptions!$D$6,'Construction Schedule'!DR$2,,$E15/$H15),0))</f>
        <v>0</v>
      </c>
      <c r="DS15" s="60">
        <f>IF(DS$5=$G15,-FV(Assumptions!$D$6,'Construction Schedule'!DS$2,,$E15/$H15),IF(AND($G15&lt;=DS$5,$I15&gt;=DS$5),-FV(Assumptions!$D$6,'Construction Schedule'!DS$2,,$E15/$H15),0))</f>
        <v>0</v>
      </c>
      <c r="DT15" s="60">
        <f>IF(DT$5=$G15,-FV(Assumptions!$D$6,'Construction Schedule'!DT$2,,$E15/$H15),IF(AND($G15&lt;=DT$5,$I15&gt;=DT$5),-FV(Assumptions!$D$6,'Construction Schedule'!DT$2,,$E15/$H15),0))</f>
        <v>0</v>
      </c>
      <c r="DU15" s="60">
        <f>IF(DU$5=$G15,-FV(Assumptions!$D$6,'Construction Schedule'!DU$2,,$E15/$H15),IF(AND($G15&lt;=DU$5,$I15&gt;=DU$5),-FV(Assumptions!$D$6,'Construction Schedule'!DU$2,,$E15/$H15),0))</f>
        <v>0</v>
      </c>
      <c r="DV15" s="60">
        <f>IF(DV$5=$G15,-FV(Assumptions!$D$6,'Construction Schedule'!DV$2,,$E15/$H15),IF(AND($G15&lt;=DV$5,$I15&gt;=DV$5),-FV(Assumptions!$D$6,'Construction Schedule'!DV$2,,$E15/$H15),0))</f>
        <v>0</v>
      </c>
      <c r="DW15" s="60">
        <f>IF(DW$5=$G15,-FV(Assumptions!$D$6,'Construction Schedule'!DW$2,,$E15/$H15),IF(AND($G15&lt;=DW$5,$I15&gt;=DW$5),-FV(Assumptions!$D$6,'Construction Schedule'!DW$2,,$E15/$H15),0))</f>
        <v>0</v>
      </c>
      <c r="DX15" s="60">
        <f>IF(DX$5=$G15,-FV(Assumptions!$D$6,'Construction Schedule'!DX$2,,$E15/$H15),IF(AND($G15&lt;=DX$5,$I15&gt;=DX$5),-FV(Assumptions!$D$6,'Construction Schedule'!DX$2,,$E15/$H15),0))</f>
        <v>0</v>
      </c>
      <c r="DY15" s="60">
        <f>IF(DY$5=$G15,-FV(Assumptions!$D$6,'Construction Schedule'!DY$2,,$E15/$H15),IF(AND($G15&lt;=DY$5,$I15&gt;=DY$5),-FV(Assumptions!$D$6,'Construction Schedule'!DY$2,,$E15/$H15),0))</f>
        <v>0</v>
      </c>
      <c r="DZ15" s="60">
        <f>IF(DZ$5=$G15,-FV(Assumptions!$D$6,'Construction Schedule'!DZ$2,,$E15/$H15),IF(AND($G15&lt;=DZ$5,$I15&gt;=DZ$5),-FV(Assumptions!$D$6,'Construction Schedule'!DZ$2,,$E15/$H15),0))</f>
        <v>0</v>
      </c>
      <c r="EA15" s="60">
        <f>IF(EA$5=$G15,-FV(Assumptions!$D$6,'Construction Schedule'!EA$2,,$E15/$H15),IF(AND($G15&lt;=EA$5,$I15&gt;=EA$5),-FV(Assumptions!$D$6,'Construction Schedule'!EA$2,,$E15/$H15),0))</f>
        <v>0</v>
      </c>
      <c r="EB15" s="51" t="s">
        <v>2</v>
      </c>
    </row>
    <row r="16" spans="1:132" ht="17.25" x14ac:dyDescent="0.35">
      <c r="B16" s="51" t="s">
        <v>185</v>
      </c>
      <c r="E16" s="60">
        <v>2765000</v>
      </c>
      <c r="F16" s="135"/>
      <c r="G16" s="56">
        <v>45536</v>
      </c>
      <c r="H16" s="129">
        <v>4</v>
      </c>
      <c r="I16" s="56">
        <f>EDATE(G16,(H16-1))</f>
        <v>45627</v>
      </c>
      <c r="K16" s="130"/>
      <c r="L16" s="60">
        <f>IF(L$5=$G16,-FV(Assumptions!$D$6,'Construction Schedule'!L$2,,$E16/$H16),IF(AND($G16&lt;=L$5,$I16&gt;=L$5),-FV(Assumptions!$D$6,'Construction Schedule'!L$2,,$E16/$H16),0))</f>
        <v>0</v>
      </c>
      <c r="M16" s="60">
        <f>IF(M$5=$G16,-FV(Assumptions!$D$6,'Construction Schedule'!M$2,,$E16/$H16),IF(AND($G16&lt;=M$5,$I16&gt;=M$5),-FV(Assumptions!$D$6,'Construction Schedule'!M$2,,$E16/$H16),0))</f>
        <v>0</v>
      </c>
      <c r="N16" s="60">
        <f>IF(N$5=$G16,-FV(Assumptions!$D$6,'Construction Schedule'!N$2,,$E16/$H16),IF(AND($G16&lt;=N$5,$I16&gt;=N$5),-FV(Assumptions!$D$6,'Construction Schedule'!N$2,,$E16/$H16),0))</f>
        <v>0</v>
      </c>
      <c r="O16" s="60">
        <f>IF(O$5=$G16,-FV(Assumptions!$D$6,'Construction Schedule'!O$2,,$E16/$H16),IF(AND($G16&lt;=O$5,$I16&gt;=O$5),-FV(Assumptions!$D$6,'Construction Schedule'!O$2,,$E16/$H16),0))</f>
        <v>0</v>
      </c>
      <c r="P16" s="60">
        <f>IF(P$5=$G16,-FV(Assumptions!$D$6,'Construction Schedule'!P$2,,$E16/$H16),IF(AND($G16&lt;=P$5,$I16&gt;=P$5),-FV(Assumptions!$D$6,'Construction Schedule'!P$2,,$E16/$H16),0))</f>
        <v>0</v>
      </c>
      <c r="Q16" s="60">
        <f>IF(Q$5=$G16,-FV(Assumptions!$D$6,'Construction Schedule'!Q$2,,$E16/$H16),IF(AND($G16&lt;=Q$5,$I16&gt;=Q$5),-FV(Assumptions!$D$6,'Construction Schedule'!Q$2,,$E16/$H16),0))</f>
        <v>691250</v>
      </c>
      <c r="R16" s="60">
        <f>IF(R$5=$G16,-FV(Assumptions!$D$6,'Construction Schedule'!R$2,,$E16/$H16),IF(AND($G16&lt;=R$5,$I16&gt;=R$5),-FV(Assumptions!$D$6,'Construction Schedule'!R$2,,$E16/$H16),0))</f>
        <v>691250</v>
      </c>
      <c r="S16" s="60">
        <f>IF(S$5=$G16,-FV(Assumptions!$D$6,'Construction Schedule'!S$2,,$E16/$H16),IF(AND($G16&lt;=S$5,$I16&gt;=S$5),-FV(Assumptions!$D$6,'Construction Schedule'!S$2,,$E16/$H16),0))</f>
        <v>691250</v>
      </c>
      <c r="T16" s="60">
        <f>IF(T$5=$G16,-FV(Assumptions!$D$6,'Construction Schedule'!T$2,,$E16/$H16),IF(AND($G16&lt;=T$5,$I16&gt;=T$5),-FV(Assumptions!$D$6,'Construction Schedule'!T$2,,$E16/$H16),0))</f>
        <v>691250</v>
      </c>
      <c r="U16" s="60">
        <f>IF(U$5=$G16,-FV(Assumptions!$D$6,'Construction Schedule'!U$2,,$E16/$H16),IF(AND($G16&lt;=U$5,$I16&gt;=U$5),-FV(Assumptions!$D$6,'Construction Schedule'!U$2,,$E16/$H16),0))</f>
        <v>0</v>
      </c>
      <c r="V16" s="60">
        <f>IF(V$5=$G16,-FV(Assumptions!$D$6,'Construction Schedule'!V$2,,$E16/$H16),IF(AND($G16&lt;=V$5,$I16&gt;=V$5),-FV(Assumptions!$D$6,'Construction Schedule'!V$2,,$E16/$H16),0))</f>
        <v>0</v>
      </c>
      <c r="W16" s="60">
        <f>IF(W$5=$G16,-FV(Assumptions!$D$6,'Construction Schedule'!W$2,,$E16/$H16),IF(AND($G16&lt;=W$5,$I16&gt;=W$5),-FV(Assumptions!$D$6,'Construction Schedule'!W$2,,$E16/$H16),0))</f>
        <v>0</v>
      </c>
      <c r="X16" s="60">
        <f>IF(X$5=$G16,-FV(Assumptions!$D$6,'Construction Schedule'!X$2,,$E16/$H16),IF(AND($G16&lt;=X$5,$I16&gt;=X$5),-FV(Assumptions!$D$6,'Construction Schedule'!X$2,,$E16/$H16),0))</f>
        <v>0</v>
      </c>
      <c r="Y16" s="60">
        <f>IF(Y$5=$G16,-FV(Assumptions!$D$6,'Construction Schedule'!Y$2,,$E16/$H16),IF(AND($G16&lt;=Y$5,$I16&gt;=Y$5),-FV(Assumptions!$D$6,'Construction Schedule'!Y$2,,$E16/$H16),0))</f>
        <v>0</v>
      </c>
      <c r="Z16" s="60">
        <f>IF(Z$5=$G16,-FV(Assumptions!$D$6,'Construction Schedule'!Z$2,,$E16/$H16),IF(AND($G16&lt;=Z$5,$I16&gt;=Z$5),-FV(Assumptions!$D$6,'Construction Schedule'!Z$2,,$E16/$H16),0))</f>
        <v>0</v>
      </c>
      <c r="AA16" s="60">
        <f>IF(AA$5=$G16,-FV(Assumptions!$D$6,'Construction Schedule'!AA$2,,$E16/$H16),IF(AND($G16&lt;=AA$5,$I16&gt;=AA$5),-FV(Assumptions!$D$6,'Construction Schedule'!AA$2,,$E16/$H16),0))</f>
        <v>0</v>
      </c>
      <c r="AB16" s="60">
        <f>IF(AB$5=$G16,-FV(Assumptions!$D$6,'Construction Schedule'!AB$2,,$E16/$H16),IF(AND($G16&lt;=AB$5,$I16&gt;=AB$5),-FV(Assumptions!$D$6,'Construction Schedule'!AB$2,,$E16/$H16),0))</f>
        <v>0</v>
      </c>
      <c r="AC16" s="60">
        <f>IF(AC$5=$G16,-FV(Assumptions!$D$6,'Construction Schedule'!AC$2,,$E16/$H16),IF(AND($G16&lt;=AC$5,$I16&gt;=AC$5),-FV(Assumptions!$D$6,'Construction Schedule'!AC$2,,$E16/$H16),0))</f>
        <v>0</v>
      </c>
      <c r="AD16" s="60">
        <f>IF(AD$5=$G16,-FV(Assumptions!$D$6,'Construction Schedule'!AD$2,,$E16/$H16),IF(AND($G16&lt;=AD$5,$I16&gt;=AD$5),-FV(Assumptions!$D$6,'Construction Schedule'!AD$2,,$E16/$H16),0))</f>
        <v>0</v>
      </c>
      <c r="AE16" s="60">
        <f>IF(AE$5=$G16,-FV(Assumptions!$D$6,'Construction Schedule'!AE$2,,$E16/$H16),IF(AND($G16&lt;=AE$5,$I16&gt;=AE$5),-FV(Assumptions!$D$6,'Construction Schedule'!AE$2,,$E16/$H16),0))</f>
        <v>0</v>
      </c>
      <c r="AF16" s="60">
        <f>IF(AF$5=$G16,-FV(Assumptions!$D$6,'Construction Schedule'!AF$2,,$E16/$H16),IF(AND($G16&lt;=AF$5,$I16&gt;=AF$5),-FV(Assumptions!$D$6,'Construction Schedule'!AF$2,,$E16/$H16),0))</f>
        <v>0</v>
      </c>
      <c r="AG16" s="60">
        <f>IF(AG$5=$G16,-FV(Assumptions!$D$6,'Construction Schedule'!AG$2,,$E16/$H16),IF(AND($G16&lt;=AG$5,$I16&gt;=AG$5),-FV(Assumptions!$D$6,'Construction Schedule'!AG$2,,$E16/$H16),0))</f>
        <v>0</v>
      </c>
      <c r="AH16" s="60">
        <f>IF(AH$5=$G16,-FV(Assumptions!$D$6,'Construction Schedule'!AH$2,,$E16/$H16),IF(AND($G16&lt;=AH$5,$I16&gt;=AH$5),-FV(Assumptions!$D$6,'Construction Schedule'!AH$2,,$E16/$H16),0))</f>
        <v>0</v>
      </c>
      <c r="AI16" s="60">
        <f>IF(AI$5=$G16,-FV(Assumptions!$D$6,'Construction Schedule'!AI$2,,$E16/$H16),IF(AND($G16&lt;=AI$5,$I16&gt;=AI$5),-FV(Assumptions!$D$6,'Construction Schedule'!AI$2,,$E16/$H16),0))</f>
        <v>0</v>
      </c>
      <c r="AJ16" s="60">
        <f>IF(AJ$5=$G16,-FV(Assumptions!$D$6,'Construction Schedule'!AJ$2,,$E16/$H16),IF(AND($G16&lt;=AJ$5,$I16&gt;=AJ$5),-FV(Assumptions!$D$6,'Construction Schedule'!AJ$2,,$E16/$H16),0))</f>
        <v>0</v>
      </c>
      <c r="AK16" s="60">
        <f>IF(AK$5=$G16,-FV(Assumptions!$D$6,'Construction Schedule'!AK$2,,$E16/$H16),IF(AND($G16&lt;=AK$5,$I16&gt;=AK$5),-FV(Assumptions!$D$6,'Construction Schedule'!AK$2,,$E16/$H16),0))</f>
        <v>0</v>
      </c>
      <c r="AL16" s="60">
        <f>IF(AL$5=$G16,-FV(Assumptions!$D$6,'Construction Schedule'!AL$2,,$E16/$H16),IF(AND($G16&lt;=AL$5,$I16&gt;=AL$5),-FV(Assumptions!$D$6,'Construction Schedule'!AL$2,,$E16/$H16),0))</f>
        <v>0</v>
      </c>
      <c r="AM16" s="60">
        <f>IF(AM$5=$G16,-FV(Assumptions!$D$6,'Construction Schedule'!AM$2,,$E16/$H16),IF(AND($G16&lt;=AM$5,$I16&gt;=AM$5),-FV(Assumptions!$D$6,'Construction Schedule'!AM$2,,$E16/$H16),0))</f>
        <v>0</v>
      </c>
      <c r="AN16" s="60">
        <f>IF(AN$5=$G16,-FV(Assumptions!$D$6,'Construction Schedule'!AN$2,,$E16/$H16),IF(AND($G16&lt;=AN$5,$I16&gt;=AN$5),-FV(Assumptions!$D$6,'Construction Schedule'!AN$2,,$E16/$H16),0))</f>
        <v>0</v>
      </c>
      <c r="AO16" s="60">
        <f>IF(AO$5=$G16,-FV(Assumptions!$D$6,'Construction Schedule'!AO$2,,$E16/$H16),IF(AND($G16&lt;=AO$5,$I16&gt;=AO$5),-FV(Assumptions!$D$6,'Construction Schedule'!AO$2,,$E16/$H16),0))</f>
        <v>0</v>
      </c>
      <c r="AP16" s="60">
        <f>IF(AP$5=$G16,-FV(Assumptions!$D$6,'Construction Schedule'!AP$2,,$E16/$H16),IF(AND($G16&lt;=AP$5,$I16&gt;=AP$5),-FV(Assumptions!$D$6,'Construction Schedule'!AP$2,,$E16/$H16),0))</f>
        <v>0</v>
      </c>
      <c r="AQ16" s="60">
        <f>IF(AQ$5=$G16,-FV(Assumptions!$D$6,'Construction Schedule'!AQ$2,,$E16/$H16),IF(AND($G16&lt;=AQ$5,$I16&gt;=AQ$5),-FV(Assumptions!$D$6,'Construction Schedule'!AQ$2,,$E16/$H16),0))</f>
        <v>0</v>
      </c>
      <c r="AR16" s="60">
        <f>IF(AR$5=$G16,-FV(Assumptions!$D$6,'Construction Schedule'!AR$2,,$E16/$H16),IF(AND($G16&lt;=AR$5,$I16&gt;=AR$5),-FV(Assumptions!$D$6,'Construction Schedule'!AR$2,,$E16/$H16),0))</f>
        <v>0</v>
      </c>
      <c r="AS16" s="60">
        <f>IF(AS$5=$G16,-FV(Assumptions!$D$6,'Construction Schedule'!AS$2,,$E16/$H16),IF(AND($G16&lt;=AS$5,$I16&gt;=AS$5),-FV(Assumptions!$D$6,'Construction Schedule'!AS$2,,$E16/$H16),0))</f>
        <v>0</v>
      </c>
      <c r="AT16" s="60">
        <f>IF(AT$5=$G16,-FV(Assumptions!$D$6,'Construction Schedule'!AT$2,,$E16/$H16),IF(AND($G16&lt;=AT$5,$I16&gt;=AT$5),-FV(Assumptions!$D$6,'Construction Schedule'!AT$2,,$E16/$H16),0))</f>
        <v>0</v>
      </c>
      <c r="AU16" s="60">
        <f>IF(AU$5=$G16,-FV(Assumptions!$D$6,'Construction Schedule'!AU$2,,$E16/$H16),IF(AND($G16&lt;=AU$5,$I16&gt;=AU$5),-FV(Assumptions!$D$6,'Construction Schedule'!AU$2,,$E16/$H16),0))</f>
        <v>0</v>
      </c>
      <c r="AV16" s="60">
        <f>IF(AV$5=$G16,-FV(Assumptions!$D$6,'Construction Schedule'!AV$2,,$E16/$H16),IF(AND($G16&lt;=AV$5,$I16&gt;=AV$5),-FV(Assumptions!$D$6,'Construction Schedule'!AV$2,,$E16/$H16),0))</f>
        <v>0</v>
      </c>
      <c r="AW16" s="60">
        <f>IF(AW$5=$G16,-FV(Assumptions!$D$6,'Construction Schedule'!AW$2,,$E16/$H16),IF(AND($G16&lt;=AW$5,$I16&gt;=AW$5),-FV(Assumptions!$D$6,'Construction Schedule'!AW$2,,$E16/$H16),0))</f>
        <v>0</v>
      </c>
      <c r="AX16" s="60">
        <f>IF(AX$5=$G16,-FV(Assumptions!$D$6,'Construction Schedule'!AX$2,,$E16/$H16),IF(AND($G16&lt;=AX$5,$I16&gt;=AX$5),-FV(Assumptions!$D$6,'Construction Schedule'!AX$2,,$E16/$H16),0))</f>
        <v>0</v>
      </c>
      <c r="AY16" s="60">
        <f>IF(AY$5=$G16,-FV(Assumptions!$D$6,'Construction Schedule'!AY$2,,$E16/$H16),IF(AND($G16&lt;=AY$5,$I16&gt;=AY$5),-FV(Assumptions!$D$6,'Construction Schedule'!AY$2,,$E16/$H16),0))</f>
        <v>0</v>
      </c>
      <c r="AZ16" s="60">
        <f>IF(AZ$5=$G16,-FV(Assumptions!$D$6,'Construction Schedule'!AZ$2,,$E16/$H16),IF(AND($G16&lt;=AZ$5,$I16&gt;=AZ$5),-FV(Assumptions!$D$6,'Construction Schedule'!AZ$2,,$E16/$H16),0))</f>
        <v>0</v>
      </c>
      <c r="BA16" s="60">
        <f>IF(BA$5=$G16,-FV(Assumptions!$D$6,'Construction Schedule'!BA$2,,$E16/$H16),IF(AND($G16&lt;=BA$5,$I16&gt;=BA$5),-FV(Assumptions!$D$6,'Construction Schedule'!BA$2,,$E16/$H16),0))</f>
        <v>0</v>
      </c>
      <c r="BB16" s="60">
        <f>IF(BB$5=$G16,-FV(Assumptions!$D$6,'Construction Schedule'!BB$2,,$E16/$H16),IF(AND($G16&lt;=BB$5,$I16&gt;=BB$5),-FV(Assumptions!$D$6,'Construction Schedule'!BB$2,,$E16/$H16),0))</f>
        <v>0</v>
      </c>
      <c r="BC16" s="60">
        <f>IF(BC$5=$G16,-FV(Assumptions!$D$6,'Construction Schedule'!BC$2,,$E16/$H16),IF(AND($G16&lt;=BC$5,$I16&gt;=BC$5),-FV(Assumptions!$D$6,'Construction Schedule'!BC$2,,$E16/$H16),0))</f>
        <v>0</v>
      </c>
      <c r="BD16" s="60">
        <f>IF(BD$5=$G16,-FV(Assumptions!$D$6,'Construction Schedule'!BD$2,,$E16/$H16),IF(AND($G16&lt;=BD$5,$I16&gt;=BD$5),-FV(Assumptions!$D$6,'Construction Schedule'!BD$2,,$E16/$H16),0))</f>
        <v>0</v>
      </c>
      <c r="BE16" s="60">
        <f>IF(BE$5=$G16,-FV(Assumptions!$D$6,'Construction Schedule'!BE$2,,$E16/$H16),IF(AND($G16&lt;=BE$5,$I16&gt;=BE$5),-FV(Assumptions!$D$6,'Construction Schedule'!BE$2,,$E16/$H16),0))</f>
        <v>0</v>
      </c>
      <c r="BF16" s="60">
        <f>IF(BF$5=$G16,-FV(Assumptions!$D$6,'Construction Schedule'!BF$2,,$E16/$H16),IF(AND($G16&lt;=BF$5,$I16&gt;=BF$5),-FV(Assumptions!$D$6,'Construction Schedule'!BF$2,,$E16/$H16),0))</f>
        <v>0</v>
      </c>
      <c r="BG16" s="60">
        <f>IF(BG$5=$G16,-FV(Assumptions!$D$6,'Construction Schedule'!BG$2,,$E16/$H16),IF(AND($G16&lt;=BG$5,$I16&gt;=BG$5),-FV(Assumptions!$D$6,'Construction Schedule'!BG$2,,$E16/$H16),0))</f>
        <v>0</v>
      </c>
      <c r="BH16" s="60">
        <f>IF(BH$5=$G16,-FV(Assumptions!$D$6,'Construction Schedule'!BH$2,,$E16/$H16),IF(AND($G16&lt;=BH$5,$I16&gt;=BH$5),-FV(Assumptions!$D$6,'Construction Schedule'!BH$2,,$E16/$H16),0))</f>
        <v>0</v>
      </c>
      <c r="BI16" s="60">
        <f>IF(BI$5=$G16,-FV(Assumptions!$D$6,'Construction Schedule'!BI$2,,$E16/$H16),IF(AND($G16&lt;=BI$5,$I16&gt;=BI$5),-FV(Assumptions!$D$6,'Construction Schedule'!BI$2,,$E16/$H16),0))</f>
        <v>0</v>
      </c>
      <c r="BJ16" s="60">
        <f>IF(BJ$5=$G16,-FV(Assumptions!$D$6,'Construction Schedule'!BJ$2,,$E16/$H16),IF(AND($G16&lt;=BJ$5,$I16&gt;=BJ$5),-FV(Assumptions!$D$6,'Construction Schedule'!BJ$2,,$E16/$H16),0))</f>
        <v>0</v>
      </c>
      <c r="BK16" s="60">
        <f>IF(BK$5=$G16,-FV(Assumptions!$D$6,'Construction Schedule'!BK$2,,$E16/$H16),IF(AND($G16&lt;=BK$5,$I16&gt;=BK$5),-FV(Assumptions!$D$6,'Construction Schedule'!BK$2,,$E16/$H16),0))</f>
        <v>0</v>
      </c>
      <c r="BL16" s="60">
        <f>IF(BL$5=$G16,-FV(Assumptions!$D$6,'Construction Schedule'!BL$2,,$E16/$H16),IF(AND($G16&lt;=BL$5,$I16&gt;=BL$5),-FV(Assumptions!$D$6,'Construction Schedule'!BL$2,,$E16/$H16),0))</f>
        <v>0</v>
      </c>
      <c r="BM16" s="60">
        <f>IF(BM$5=$G16,-FV(Assumptions!$D$6,'Construction Schedule'!BM$2,,$E16/$H16),IF(AND($G16&lt;=BM$5,$I16&gt;=BM$5),-FV(Assumptions!$D$6,'Construction Schedule'!BM$2,,$E16/$H16),0))</f>
        <v>0</v>
      </c>
      <c r="BN16" s="60">
        <f>IF(BN$5=$G16,-FV(Assumptions!$D$6,'Construction Schedule'!BN$2,,$E16/$H16),IF(AND($G16&lt;=BN$5,$I16&gt;=BN$5),-FV(Assumptions!$D$6,'Construction Schedule'!BN$2,,$E16/$H16),0))</f>
        <v>0</v>
      </c>
      <c r="BO16" s="60">
        <f>IF(BO$5=$G16,-FV(Assumptions!$D$6,'Construction Schedule'!BO$2,,$E16/$H16),IF(AND($G16&lt;=BO$5,$I16&gt;=BO$5),-FV(Assumptions!$D$6,'Construction Schedule'!BO$2,,$E16/$H16),0))</f>
        <v>0</v>
      </c>
      <c r="BP16" s="60">
        <f>IF(BP$5=$G16,-FV(Assumptions!$D$6,'Construction Schedule'!BP$2,,$E16/$H16),IF(AND($G16&lt;=BP$5,$I16&gt;=BP$5),-FV(Assumptions!$D$6,'Construction Schedule'!BP$2,,$E16/$H16),0))</f>
        <v>0</v>
      </c>
      <c r="BQ16" s="60">
        <f>IF(BQ$5=$G16,-FV(Assumptions!$D$6,'Construction Schedule'!BQ$2,,$E16/$H16),IF(AND($G16&lt;=BQ$5,$I16&gt;=BQ$5),-FV(Assumptions!$D$6,'Construction Schedule'!BQ$2,,$E16/$H16),0))</f>
        <v>0</v>
      </c>
      <c r="BR16" s="60">
        <f>IF(BR$5=$G16,-FV(Assumptions!$D$6,'Construction Schedule'!BR$2,,$E16/$H16),IF(AND($G16&lt;=BR$5,$I16&gt;=BR$5),-FV(Assumptions!$D$6,'Construction Schedule'!BR$2,,$E16/$H16),0))</f>
        <v>0</v>
      </c>
      <c r="BS16" s="60">
        <f>IF(BS$5=$G16,-FV(Assumptions!$D$6,'Construction Schedule'!BS$2,,$E16/$H16),IF(AND($G16&lt;=BS$5,$I16&gt;=BS$5),-FV(Assumptions!$D$6,'Construction Schedule'!BS$2,,$E16/$H16),0))</f>
        <v>0</v>
      </c>
      <c r="BT16" s="60">
        <f>IF(BT$5=$G16,-FV(Assumptions!$D$6,'Construction Schedule'!BT$2,,$E16/$H16),IF(AND($G16&lt;=BT$5,$I16&gt;=BT$5),-FV(Assumptions!$D$6,'Construction Schedule'!BT$2,,$E16/$H16),0))</f>
        <v>0</v>
      </c>
      <c r="BU16" s="60">
        <f>IF(BU$5=$G16,-FV(Assumptions!$D$6,'Construction Schedule'!BU$2,,$E16/$H16),IF(AND($G16&lt;=BU$5,$I16&gt;=BU$5),-FV(Assumptions!$D$6,'Construction Schedule'!BU$2,,$E16/$H16),0))</f>
        <v>0</v>
      </c>
      <c r="BV16" s="60">
        <f>IF(BV$5=$G16,-FV(Assumptions!$D$6,'Construction Schedule'!BV$2,,$E16/$H16),IF(AND($G16&lt;=BV$5,$I16&gt;=BV$5),-FV(Assumptions!$D$6,'Construction Schedule'!BV$2,,$E16/$H16),0))</f>
        <v>0</v>
      </c>
      <c r="BW16" s="60">
        <f>IF(BW$5=$G16,-FV(Assumptions!$D$6,'Construction Schedule'!BW$2,,$E16/$H16),IF(AND($G16&lt;=BW$5,$I16&gt;=BW$5),-FV(Assumptions!$D$6,'Construction Schedule'!BW$2,,$E16/$H16),0))</f>
        <v>0</v>
      </c>
      <c r="BX16" s="60">
        <f>IF(BX$5=$G16,-FV(Assumptions!$D$6,'Construction Schedule'!BX$2,,$E16/$H16),IF(AND($G16&lt;=BX$5,$I16&gt;=BX$5),-FV(Assumptions!$D$6,'Construction Schedule'!BX$2,,$E16/$H16),0))</f>
        <v>0</v>
      </c>
      <c r="BY16" s="60">
        <f>IF(BY$5=$G16,-FV(Assumptions!$D$6,'Construction Schedule'!BY$2,,$E16/$H16),IF(AND($G16&lt;=BY$5,$I16&gt;=BY$5),-FV(Assumptions!$D$6,'Construction Schedule'!BY$2,,$E16/$H16),0))</f>
        <v>0</v>
      </c>
      <c r="BZ16" s="60">
        <f>IF(BZ$5=$G16,-FV(Assumptions!$D$6,'Construction Schedule'!BZ$2,,$E16/$H16),IF(AND($G16&lt;=BZ$5,$I16&gt;=BZ$5),-FV(Assumptions!$D$6,'Construction Schedule'!BZ$2,,$E16/$H16),0))</f>
        <v>0</v>
      </c>
      <c r="CA16" s="60">
        <f>IF(CA$5=$G16,-FV(Assumptions!$D$6,'Construction Schedule'!CA$2,,$E16/$H16),IF(AND($G16&lt;=CA$5,$I16&gt;=CA$5),-FV(Assumptions!$D$6,'Construction Schedule'!CA$2,,$E16/$H16),0))</f>
        <v>0</v>
      </c>
      <c r="CB16" s="60">
        <f>IF(CB$5=$G16,-FV(Assumptions!$D$6,'Construction Schedule'!CB$2,,$E16/$H16),IF(AND($G16&lt;=CB$5,$I16&gt;=CB$5),-FV(Assumptions!$D$6,'Construction Schedule'!CB$2,,$E16/$H16),0))</f>
        <v>0</v>
      </c>
      <c r="CC16" s="60">
        <f>IF(CC$5=$G16,-FV(Assumptions!$D$6,'Construction Schedule'!CC$2,,$E16/$H16),IF(AND($G16&lt;=CC$5,$I16&gt;=CC$5),-FV(Assumptions!$D$6,'Construction Schedule'!CC$2,,$E16/$H16),0))</f>
        <v>0</v>
      </c>
      <c r="CD16" s="60">
        <f>IF(CD$5=$G16,-FV(Assumptions!$D$6,'Construction Schedule'!CD$2,,$E16/$H16),IF(AND($G16&lt;=CD$5,$I16&gt;=CD$5),-FV(Assumptions!$D$6,'Construction Schedule'!CD$2,,$E16/$H16),0))</f>
        <v>0</v>
      </c>
      <c r="CE16" s="60">
        <f>IF(CE$5=$G16,-FV(Assumptions!$D$6,'Construction Schedule'!CE$2,,$E16/$H16),IF(AND($G16&lt;=CE$5,$I16&gt;=CE$5),-FV(Assumptions!$D$6,'Construction Schedule'!CE$2,,$E16/$H16),0))</f>
        <v>0</v>
      </c>
      <c r="CF16" s="60">
        <f>IF(CF$5=$G16,-FV(Assumptions!$D$6,'Construction Schedule'!CF$2,,$E16/$H16),IF(AND($G16&lt;=CF$5,$I16&gt;=CF$5),-FV(Assumptions!$D$6,'Construction Schedule'!CF$2,,$E16/$H16),0))</f>
        <v>0</v>
      </c>
      <c r="CG16" s="60">
        <f>IF(CG$5=$G16,-FV(Assumptions!$D$6,'Construction Schedule'!CG$2,,$E16/$H16),IF(AND($G16&lt;=CG$5,$I16&gt;=CG$5),-FV(Assumptions!$D$6,'Construction Schedule'!CG$2,,$E16/$H16),0))</f>
        <v>0</v>
      </c>
      <c r="CH16" s="60">
        <f>IF(CH$5=$G16,-FV(Assumptions!$D$6,'Construction Schedule'!CH$2,,$E16/$H16),IF(AND($G16&lt;=CH$5,$I16&gt;=CH$5),-FV(Assumptions!$D$6,'Construction Schedule'!CH$2,,$E16/$H16),0))</f>
        <v>0</v>
      </c>
      <c r="CI16" s="60">
        <f>IF(CI$5=$G16,-FV(Assumptions!$D$6,'Construction Schedule'!CI$2,,$E16/$H16),IF(AND($G16&lt;=CI$5,$I16&gt;=CI$5),-FV(Assumptions!$D$6,'Construction Schedule'!CI$2,,$E16/$H16),0))</f>
        <v>0</v>
      </c>
      <c r="CJ16" s="60">
        <f>IF(CJ$5=$G16,-FV(Assumptions!$D$6,'Construction Schedule'!CJ$2,,$E16/$H16),IF(AND($G16&lt;=CJ$5,$I16&gt;=CJ$5),-FV(Assumptions!$D$6,'Construction Schedule'!CJ$2,,$E16/$H16),0))</f>
        <v>0</v>
      </c>
      <c r="CK16" s="60">
        <f>IF(CK$5=$G16,-FV(Assumptions!$D$6,'Construction Schedule'!CK$2,,$E16/$H16),IF(AND($G16&lt;=CK$5,$I16&gt;=CK$5),-FV(Assumptions!$D$6,'Construction Schedule'!CK$2,,$E16/$H16),0))</f>
        <v>0</v>
      </c>
      <c r="CL16" s="60">
        <f>IF(CL$5=$G16,-FV(Assumptions!$D$6,'Construction Schedule'!CL$2,,$E16/$H16),IF(AND($G16&lt;=CL$5,$I16&gt;=CL$5),-FV(Assumptions!$D$6,'Construction Schedule'!CL$2,,$E16/$H16),0))</f>
        <v>0</v>
      </c>
      <c r="CM16" s="60">
        <f>IF(CM$5=$G16,-FV(Assumptions!$D$6,'Construction Schedule'!CM$2,,$E16/$H16),IF(AND($G16&lt;=CM$5,$I16&gt;=CM$5),-FV(Assumptions!$D$6,'Construction Schedule'!CM$2,,$E16/$H16),0))</f>
        <v>0</v>
      </c>
      <c r="CN16" s="60">
        <f>IF(CN$5=$G16,-FV(Assumptions!$D$6,'Construction Schedule'!CN$2,,$E16/$H16),IF(AND($G16&lt;=CN$5,$I16&gt;=CN$5),-FV(Assumptions!$D$6,'Construction Schedule'!CN$2,,$E16/$H16),0))</f>
        <v>0</v>
      </c>
      <c r="CO16" s="60">
        <f>IF(CO$5=$G16,-FV(Assumptions!$D$6,'Construction Schedule'!CO$2,,$E16/$H16),IF(AND($G16&lt;=CO$5,$I16&gt;=CO$5),-FV(Assumptions!$D$6,'Construction Schedule'!CO$2,,$E16/$H16),0))</f>
        <v>0</v>
      </c>
      <c r="CP16" s="60">
        <f>IF(CP$5=$G16,-FV(Assumptions!$D$6,'Construction Schedule'!CP$2,,$E16/$H16),IF(AND($G16&lt;=CP$5,$I16&gt;=CP$5),-FV(Assumptions!$D$6,'Construction Schedule'!CP$2,,$E16/$H16),0))</f>
        <v>0</v>
      </c>
      <c r="CQ16" s="60">
        <f>IF(CQ$5=$G16,-FV(Assumptions!$D$6,'Construction Schedule'!CQ$2,,$E16/$H16),IF(AND($G16&lt;=CQ$5,$I16&gt;=CQ$5),-FV(Assumptions!$D$6,'Construction Schedule'!CQ$2,,$E16/$H16),0))</f>
        <v>0</v>
      </c>
      <c r="CR16" s="60">
        <f>IF(CR$5=$G16,-FV(Assumptions!$D$6,'Construction Schedule'!CR$2,,$E16/$H16),IF(AND($G16&lt;=CR$5,$I16&gt;=CR$5),-FV(Assumptions!$D$6,'Construction Schedule'!CR$2,,$E16/$H16),0))</f>
        <v>0</v>
      </c>
      <c r="CS16" s="60">
        <f>IF(CS$5=$G16,-FV(Assumptions!$D$6,'Construction Schedule'!CS$2,,$E16/$H16),IF(AND($G16&lt;=CS$5,$I16&gt;=CS$5),-FV(Assumptions!$D$6,'Construction Schedule'!CS$2,,$E16/$H16),0))</f>
        <v>0</v>
      </c>
      <c r="CT16" s="60">
        <f>IF(CT$5=$G16,-FV(Assumptions!$D$6,'Construction Schedule'!CT$2,,$E16/$H16),IF(AND($G16&lt;=CT$5,$I16&gt;=CT$5),-FV(Assumptions!$D$6,'Construction Schedule'!CT$2,,$E16/$H16),0))</f>
        <v>0</v>
      </c>
      <c r="CU16" s="60">
        <f>IF(CU$5=$G16,-FV(Assumptions!$D$6,'Construction Schedule'!CU$2,,$E16/$H16),IF(AND($G16&lt;=CU$5,$I16&gt;=CU$5),-FV(Assumptions!$D$6,'Construction Schedule'!CU$2,,$E16/$H16),0))</f>
        <v>0</v>
      </c>
      <c r="CV16" s="60">
        <f>IF(CV$5=$G16,-FV(Assumptions!$D$6,'Construction Schedule'!CV$2,,$E16/$H16),IF(AND($G16&lt;=CV$5,$I16&gt;=CV$5),-FV(Assumptions!$D$6,'Construction Schedule'!CV$2,,$E16/$H16),0))</f>
        <v>0</v>
      </c>
      <c r="CW16" s="60">
        <f>IF(CW$5=$G16,-FV(Assumptions!$D$6,'Construction Schedule'!CW$2,,$E16/$H16),IF(AND($G16&lt;=CW$5,$I16&gt;=CW$5),-FV(Assumptions!$D$6,'Construction Schedule'!CW$2,,$E16/$H16),0))</f>
        <v>0</v>
      </c>
      <c r="CX16" s="60">
        <f>IF(CX$5=$G16,-FV(Assumptions!$D$6,'Construction Schedule'!CX$2,,$E16/$H16),IF(AND($G16&lt;=CX$5,$I16&gt;=CX$5),-FV(Assumptions!$D$6,'Construction Schedule'!CX$2,,$E16/$H16),0))</f>
        <v>0</v>
      </c>
      <c r="CY16" s="60">
        <f>IF(CY$5=$G16,-FV(Assumptions!$D$6,'Construction Schedule'!CY$2,,$E16/$H16),IF(AND($G16&lt;=CY$5,$I16&gt;=CY$5),-FV(Assumptions!$D$6,'Construction Schedule'!CY$2,,$E16/$H16),0))</f>
        <v>0</v>
      </c>
      <c r="CZ16" s="60">
        <f>IF(CZ$5=$G16,-FV(Assumptions!$D$6,'Construction Schedule'!CZ$2,,$E16/$H16),IF(AND($G16&lt;=CZ$5,$I16&gt;=CZ$5),-FV(Assumptions!$D$6,'Construction Schedule'!CZ$2,,$E16/$H16),0))</f>
        <v>0</v>
      </c>
      <c r="DA16" s="60">
        <f>IF(DA$5=$G16,-FV(Assumptions!$D$6,'Construction Schedule'!DA$2,,$E16/$H16),IF(AND($G16&lt;=DA$5,$I16&gt;=DA$5),-FV(Assumptions!$D$6,'Construction Schedule'!DA$2,,$E16/$H16),0))</f>
        <v>0</v>
      </c>
      <c r="DB16" s="60">
        <f>IF(DB$5=$G16,-FV(Assumptions!$D$6,'Construction Schedule'!DB$2,,$E16/$H16),IF(AND($G16&lt;=DB$5,$I16&gt;=DB$5),-FV(Assumptions!$D$6,'Construction Schedule'!DB$2,,$E16/$H16),0))</f>
        <v>0</v>
      </c>
      <c r="DC16" s="60">
        <f>IF(DC$5=$G16,-FV(Assumptions!$D$6,'Construction Schedule'!DC$2,,$E16/$H16),IF(AND($G16&lt;=DC$5,$I16&gt;=DC$5),-FV(Assumptions!$D$6,'Construction Schedule'!DC$2,,$E16/$H16),0))</f>
        <v>0</v>
      </c>
      <c r="DD16" s="60">
        <f>IF(DD$5=$G16,-FV(Assumptions!$D$6,'Construction Schedule'!DD$2,,$E16/$H16),IF(AND($G16&lt;=DD$5,$I16&gt;=DD$5),-FV(Assumptions!$D$6,'Construction Schedule'!DD$2,,$E16/$H16),0))</f>
        <v>0</v>
      </c>
      <c r="DE16" s="60">
        <f>IF(DE$5=$G16,-FV(Assumptions!$D$6,'Construction Schedule'!DE$2,,$E16/$H16),IF(AND($G16&lt;=DE$5,$I16&gt;=DE$5),-FV(Assumptions!$D$6,'Construction Schedule'!DE$2,,$E16/$H16),0))</f>
        <v>0</v>
      </c>
      <c r="DF16" s="60">
        <f>IF(DF$5=$G16,-FV(Assumptions!$D$6,'Construction Schedule'!DF$2,,$E16/$H16),IF(AND($G16&lt;=DF$5,$I16&gt;=DF$5),-FV(Assumptions!$D$6,'Construction Schedule'!DF$2,,$E16/$H16),0))</f>
        <v>0</v>
      </c>
      <c r="DG16" s="60">
        <f>IF(DG$5=$G16,-FV(Assumptions!$D$6,'Construction Schedule'!DG$2,,$E16/$H16),IF(AND($G16&lt;=DG$5,$I16&gt;=DG$5),-FV(Assumptions!$D$6,'Construction Schedule'!DG$2,,$E16/$H16),0))</f>
        <v>0</v>
      </c>
      <c r="DH16" s="60">
        <f>IF(DH$5=$G16,-FV(Assumptions!$D$6,'Construction Schedule'!DH$2,,$E16/$H16),IF(AND($G16&lt;=DH$5,$I16&gt;=DH$5),-FV(Assumptions!$D$6,'Construction Schedule'!DH$2,,$E16/$H16),0))</f>
        <v>0</v>
      </c>
      <c r="DI16" s="60">
        <f>IF(DI$5=$G16,-FV(Assumptions!$D$6,'Construction Schedule'!DI$2,,$E16/$H16),IF(AND($G16&lt;=DI$5,$I16&gt;=DI$5),-FV(Assumptions!$D$6,'Construction Schedule'!DI$2,,$E16/$H16),0))</f>
        <v>0</v>
      </c>
      <c r="DJ16" s="60">
        <f>IF(DJ$5=$G16,-FV(Assumptions!$D$6,'Construction Schedule'!DJ$2,,$E16/$H16),IF(AND($G16&lt;=DJ$5,$I16&gt;=DJ$5),-FV(Assumptions!$D$6,'Construction Schedule'!DJ$2,,$E16/$H16),0))</f>
        <v>0</v>
      </c>
      <c r="DK16" s="60">
        <f>IF(DK$5=$G16,-FV(Assumptions!$D$6,'Construction Schedule'!DK$2,,$E16/$H16),IF(AND($G16&lt;=DK$5,$I16&gt;=DK$5),-FV(Assumptions!$D$6,'Construction Schedule'!DK$2,,$E16/$H16),0))</f>
        <v>0</v>
      </c>
      <c r="DL16" s="60">
        <f>IF(DL$5=$G16,-FV(Assumptions!$D$6,'Construction Schedule'!DL$2,,$E16/$H16),IF(AND($G16&lt;=DL$5,$I16&gt;=DL$5),-FV(Assumptions!$D$6,'Construction Schedule'!DL$2,,$E16/$H16),0))</f>
        <v>0</v>
      </c>
      <c r="DM16" s="60">
        <f>IF(DM$5=$G16,-FV(Assumptions!$D$6,'Construction Schedule'!DM$2,,$E16/$H16),IF(AND($G16&lt;=DM$5,$I16&gt;=DM$5),-FV(Assumptions!$D$6,'Construction Schedule'!DM$2,,$E16/$H16),0))</f>
        <v>0</v>
      </c>
      <c r="DN16" s="60">
        <f>IF(DN$5=$G16,-FV(Assumptions!$D$6,'Construction Schedule'!DN$2,,$E16/$H16),IF(AND($G16&lt;=DN$5,$I16&gt;=DN$5),-FV(Assumptions!$D$6,'Construction Schedule'!DN$2,,$E16/$H16),0))</f>
        <v>0</v>
      </c>
      <c r="DO16" s="60">
        <f>IF(DO$5=$G16,-FV(Assumptions!$D$6,'Construction Schedule'!DO$2,,$E16/$H16),IF(AND($G16&lt;=DO$5,$I16&gt;=DO$5),-FV(Assumptions!$D$6,'Construction Schedule'!DO$2,,$E16/$H16),0))</f>
        <v>0</v>
      </c>
      <c r="DP16" s="60">
        <f>IF(DP$5=$G16,-FV(Assumptions!$D$6,'Construction Schedule'!DP$2,,$E16/$H16),IF(AND($G16&lt;=DP$5,$I16&gt;=DP$5),-FV(Assumptions!$D$6,'Construction Schedule'!DP$2,,$E16/$H16),0))</f>
        <v>0</v>
      </c>
      <c r="DQ16" s="60">
        <f>IF(DQ$5=$G16,-FV(Assumptions!$D$6,'Construction Schedule'!DQ$2,,$E16/$H16),IF(AND($G16&lt;=DQ$5,$I16&gt;=DQ$5),-FV(Assumptions!$D$6,'Construction Schedule'!DQ$2,,$E16/$H16),0))</f>
        <v>0</v>
      </c>
      <c r="DR16" s="60">
        <f>IF(DR$5=$G16,-FV(Assumptions!$D$6,'Construction Schedule'!DR$2,,$E16/$H16),IF(AND($G16&lt;=DR$5,$I16&gt;=DR$5),-FV(Assumptions!$D$6,'Construction Schedule'!DR$2,,$E16/$H16),0))</f>
        <v>0</v>
      </c>
      <c r="DS16" s="60">
        <f>IF(DS$5=$G16,-FV(Assumptions!$D$6,'Construction Schedule'!DS$2,,$E16/$H16),IF(AND($G16&lt;=DS$5,$I16&gt;=DS$5),-FV(Assumptions!$D$6,'Construction Schedule'!DS$2,,$E16/$H16),0))</f>
        <v>0</v>
      </c>
      <c r="DT16" s="60">
        <f>IF(DT$5=$G16,-FV(Assumptions!$D$6,'Construction Schedule'!DT$2,,$E16/$H16),IF(AND($G16&lt;=DT$5,$I16&gt;=DT$5),-FV(Assumptions!$D$6,'Construction Schedule'!DT$2,,$E16/$H16),0))</f>
        <v>0</v>
      </c>
      <c r="DU16" s="60">
        <f>IF(DU$5=$G16,-FV(Assumptions!$D$6,'Construction Schedule'!DU$2,,$E16/$H16),IF(AND($G16&lt;=DU$5,$I16&gt;=DU$5),-FV(Assumptions!$D$6,'Construction Schedule'!DU$2,,$E16/$H16),0))</f>
        <v>0</v>
      </c>
      <c r="DV16" s="60">
        <f>IF(DV$5=$G16,-FV(Assumptions!$D$6,'Construction Schedule'!DV$2,,$E16/$H16),IF(AND($G16&lt;=DV$5,$I16&gt;=DV$5),-FV(Assumptions!$D$6,'Construction Schedule'!DV$2,,$E16/$H16),0))</f>
        <v>0</v>
      </c>
      <c r="DW16" s="60">
        <f>IF(DW$5=$G16,-FV(Assumptions!$D$6,'Construction Schedule'!DW$2,,$E16/$H16),IF(AND($G16&lt;=DW$5,$I16&gt;=DW$5),-FV(Assumptions!$D$6,'Construction Schedule'!DW$2,,$E16/$H16),0))</f>
        <v>0</v>
      </c>
      <c r="DX16" s="60">
        <f>IF(DX$5=$G16,-FV(Assumptions!$D$6,'Construction Schedule'!DX$2,,$E16/$H16),IF(AND($G16&lt;=DX$5,$I16&gt;=DX$5),-FV(Assumptions!$D$6,'Construction Schedule'!DX$2,,$E16/$H16),0))</f>
        <v>0</v>
      </c>
      <c r="DY16" s="60">
        <f>IF(DY$5=$G16,-FV(Assumptions!$D$6,'Construction Schedule'!DY$2,,$E16/$H16),IF(AND($G16&lt;=DY$5,$I16&gt;=DY$5),-FV(Assumptions!$D$6,'Construction Schedule'!DY$2,,$E16/$H16),0))</f>
        <v>0</v>
      </c>
      <c r="DZ16" s="60">
        <f>IF(DZ$5=$G16,-FV(Assumptions!$D$6,'Construction Schedule'!DZ$2,,$E16/$H16),IF(AND($G16&lt;=DZ$5,$I16&gt;=DZ$5),-FV(Assumptions!$D$6,'Construction Schedule'!DZ$2,,$E16/$H16),0))</f>
        <v>0</v>
      </c>
      <c r="EA16" s="60">
        <f>IF(EA$5=$G16,-FV(Assumptions!$D$6,'Construction Schedule'!EA$2,,$E16/$H16),IF(AND($G16&lt;=EA$5,$I16&gt;=EA$5),-FV(Assumptions!$D$6,'Construction Schedule'!EA$2,,$E16/$H16),0))</f>
        <v>0</v>
      </c>
      <c r="EB16" s="51" t="s">
        <v>2</v>
      </c>
    </row>
    <row r="17" spans="2:132" ht="17.25" x14ac:dyDescent="0.35">
      <c r="B17" s="51" t="s">
        <v>186</v>
      </c>
      <c r="E17" s="60">
        <v>39500000</v>
      </c>
      <c r="G17" s="56">
        <v>45658</v>
      </c>
      <c r="H17" s="129">
        <v>4</v>
      </c>
      <c r="I17" s="56">
        <f>EDATE(G17,(H17-1))</f>
        <v>45748</v>
      </c>
      <c r="K17" s="130"/>
      <c r="L17" s="60">
        <f>IF(L$5=$G17,-FV(Assumptions!$D$6,'Construction Schedule'!L$2,,$E17/$H17),IF(AND($G17&lt;=L$5,$I17&gt;=L$5),-FV(Assumptions!$D$6,'Construction Schedule'!L$2,,$E17/$H17),0))</f>
        <v>0</v>
      </c>
      <c r="M17" s="60">
        <f>IF(M$5=$G17,-FV(Assumptions!$D$6,'Construction Schedule'!M$2,,$E17/$H17),IF(AND($G17&lt;=M$5,$I17&gt;=M$5),-FV(Assumptions!$D$6,'Construction Schedule'!M$2,,$E17/$H17),0))</f>
        <v>0</v>
      </c>
      <c r="N17" s="60">
        <f>IF(N$5=$G17,-FV(Assumptions!$D$6,'Construction Schedule'!N$2,,$E17/$H17),IF(AND($G17&lt;=N$5,$I17&gt;=N$5),-FV(Assumptions!$D$6,'Construction Schedule'!N$2,,$E17/$H17),0))</f>
        <v>0</v>
      </c>
      <c r="O17" s="60">
        <f>IF(O$5=$G17,-FV(Assumptions!$D$6,'Construction Schedule'!O$2,,$E17/$H17),IF(AND($G17&lt;=O$5,$I17&gt;=O$5),-FV(Assumptions!$D$6,'Construction Schedule'!O$2,,$E17/$H17),0))</f>
        <v>0</v>
      </c>
      <c r="P17" s="60">
        <f>IF(P$5=$G17,-FV(Assumptions!$D$6,'Construction Schedule'!P$2,,$E17/$H17),IF(AND($G17&lt;=P$5,$I17&gt;=P$5),-FV(Assumptions!$D$6,'Construction Schedule'!P$2,,$E17/$H17),0))</f>
        <v>0</v>
      </c>
      <c r="Q17" s="60">
        <f>IF(Q$5=$G17,-FV(Assumptions!$D$6,'Construction Schedule'!Q$2,,$E17/$H17),IF(AND($G17&lt;=Q$5,$I17&gt;=Q$5),-FV(Assumptions!$D$6,'Construction Schedule'!Q$2,,$E17/$H17),0))</f>
        <v>0</v>
      </c>
      <c r="R17" s="60">
        <f>IF(R$5=$G17,-FV(Assumptions!$D$6,'Construction Schedule'!R$2,,$E17/$H17),IF(AND($G17&lt;=R$5,$I17&gt;=R$5),-FV(Assumptions!$D$6,'Construction Schedule'!R$2,,$E17/$H17),0))</f>
        <v>0</v>
      </c>
      <c r="S17" s="60">
        <f>IF(S$5=$G17,-FV(Assumptions!$D$6,'Construction Schedule'!S$2,,$E17/$H17),IF(AND($G17&lt;=S$5,$I17&gt;=S$5),-FV(Assumptions!$D$6,'Construction Schedule'!S$2,,$E17/$H17),0))</f>
        <v>0</v>
      </c>
      <c r="T17" s="60">
        <f>IF(T$5=$G17,-FV(Assumptions!$D$6,'Construction Schedule'!T$2,,$E17/$H17),IF(AND($G17&lt;=T$5,$I17&gt;=T$5),-FV(Assumptions!$D$6,'Construction Schedule'!T$2,,$E17/$H17),0))</f>
        <v>0</v>
      </c>
      <c r="U17" s="60">
        <f>IF(U$5=$G17,-FV(Assumptions!$D$6,'Construction Schedule'!U$2,,$E17/$H17),IF(AND($G17&lt;=U$5,$I17&gt;=U$5),-FV(Assumptions!$D$6,'Construction Schedule'!U$2,,$E17/$H17),0))</f>
        <v>9875000</v>
      </c>
      <c r="V17" s="60">
        <f>IF(V$5=$G17,-FV(Assumptions!$D$6,'Construction Schedule'!V$2,,$E17/$H17),IF(AND($G17&lt;=V$5,$I17&gt;=V$5),-FV(Assumptions!$D$6,'Construction Schedule'!V$2,,$E17/$H17),0))</f>
        <v>9875000</v>
      </c>
      <c r="W17" s="60">
        <f>IF(W$5=$G17,-FV(Assumptions!$D$6,'Construction Schedule'!W$2,,$E17/$H17),IF(AND($G17&lt;=W$5,$I17&gt;=W$5),-FV(Assumptions!$D$6,'Construction Schedule'!W$2,,$E17/$H17),0))</f>
        <v>9875000</v>
      </c>
      <c r="X17" s="60">
        <f>IF(X$5=$G17,-FV(Assumptions!$D$6,'Construction Schedule'!X$2,,$E17/$H17),IF(AND($G17&lt;=X$5,$I17&gt;=X$5),-FV(Assumptions!$D$6,'Construction Schedule'!X$2,,$E17/$H17),0))</f>
        <v>10121875</v>
      </c>
      <c r="Y17" s="60">
        <f>IF(Y$5=$G17,-FV(Assumptions!$D$6,'Construction Schedule'!Y$2,,$E17/$H17),IF(AND($G17&lt;=Y$5,$I17&gt;=Y$5),-FV(Assumptions!$D$6,'Construction Schedule'!Y$2,,$E17/$H17),0))</f>
        <v>0</v>
      </c>
      <c r="Z17" s="60">
        <f>IF(Z$5=$G17,-FV(Assumptions!$D$6,'Construction Schedule'!Z$2,,$E17/$H17),IF(AND($G17&lt;=Z$5,$I17&gt;=Z$5),-FV(Assumptions!$D$6,'Construction Schedule'!Z$2,,$E17/$H17),0))</f>
        <v>0</v>
      </c>
      <c r="AA17" s="60">
        <f>IF(AA$5=$G17,-FV(Assumptions!$D$6,'Construction Schedule'!AA$2,,$E17/$H17),IF(AND($G17&lt;=AA$5,$I17&gt;=AA$5),-FV(Assumptions!$D$6,'Construction Schedule'!AA$2,,$E17/$H17),0))</f>
        <v>0</v>
      </c>
      <c r="AB17" s="60">
        <f>IF(AB$5=$G17,-FV(Assumptions!$D$6,'Construction Schedule'!AB$2,,$E17/$H17),IF(AND($G17&lt;=AB$5,$I17&gt;=AB$5),-FV(Assumptions!$D$6,'Construction Schedule'!AB$2,,$E17/$H17),0))</f>
        <v>0</v>
      </c>
      <c r="AC17" s="60">
        <f>IF(AC$5=$G17,-FV(Assumptions!$D$6,'Construction Schedule'!AC$2,,$E17/$H17),IF(AND($G17&lt;=AC$5,$I17&gt;=AC$5),-FV(Assumptions!$D$6,'Construction Schedule'!AC$2,,$E17/$H17),0))</f>
        <v>0</v>
      </c>
      <c r="AD17" s="60">
        <f>IF(AD$5=$G17,-FV(Assumptions!$D$6,'Construction Schedule'!AD$2,,$E17/$H17),IF(AND($G17&lt;=AD$5,$I17&gt;=AD$5),-FV(Assumptions!$D$6,'Construction Schedule'!AD$2,,$E17/$H17),0))</f>
        <v>0</v>
      </c>
      <c r="AE17" s="60">
        <f>IF(AE$5=$G17,-FV(Assumptions!$D$6,'Construction Schedule'!AE$2,,$E17/$H17),IF(AND($G17&lt;=AE$5,$I17&gt;=AE$5),-FV(Assumptions!$D$6,'Construction Schedule'!AE$2,,$E17/$H17),0))</f>
        <v>0</v>
      </c>
      <c r="AF17" s="60">
        <f>IF(AF$5=$G17,-FV(Assumptions!$D$6,'Construction Schedule'!AF$2,,$E17/$H17),IF(AND($G17&lt;=AF$5,$I17&gt;=AF$5),-FV(Assumptions!$D$6,'Construction Schedule'!AF$2,,$E17/$H17),0))</f>
        <v>0</v>
      </c>
      <c r="AG17" s="60">
        <f>IF(AG$5=$G17,-FV(Assumptions!$D$6,'Construction Schedule'!AG$2,,$E17/$H17),IF(AND($G17&lt;=AG$5,$I17&gt;=AG$5),-FV(Assumptions!$D$6,'Construction Schedule'!AG$2,,$E17/$H17),0))</f>
        <v>0</v>
      </c>
      <c r="AH17" s="60">
        <f>IF(AH$5=$G17,-FV(Assumptions!$D$6,'Construction Schedule'!AH$2,,$E17/$H17),IF(AND($G17&lt;=AH$5,$I17&gt;=AH$5),-FV(Assumptions!$D$6,'Construction Schedule'!AH$2,,$E17/$H17),0))</f>
        <v>0</v>
      </c>
      <c r="AI17" s="60">
        <f>IF(AI$5=$G17,-FV(Assumptions!$D$6,'Construction Schedule'!AI$2,,$E17/$H17),IF(AND($G17&lt;=AI$5,$I17&gt;=AI$5),-FV(Assumptions!$D$6,'Construction Schedule'!AI$2,,$E17/$H17),0))</f>
        <v>0</v>
      </c>
      <c r="AJ17" s="60">
        <f>IF(AJ$5=$G17,-FV(Assumptions!$D$6,'Construction Schedule'!AJ$2,,$E17/$H17),IF(AND($G17&lt;=AJ$5,$I17&gt;=AJ$5),-FV(Assumptions!$D$6,'Construction Schedule'!AJ$2,,$E17/$H17),0))</f>
        <v>0</v>
      </c>
      <c r="AK17" s="60">
        <f>IF(AK$5=$G17,-FV(Assumptions!$D$6,'Construction Schedule'!AK$2,,$E17/$H17),IF(AND($G17&lt;=AK$5,$I17&gt;=AK$5),-FV(Assumptions!$D$6,'Construction Schedule'!AK$2,,$E17/$H17),0))</f>
        <v>0</v>
      </c>
      <c r="AL17" s="60">
        <f>IF(AL$5=$G17,-FV(Assumptions!$D$6,'Construction Schedule'!AL$2,,$E17/$H17),IF(AND($G17&lt;=AL$5,$I17&gt;=AL$5),-FV(Assumptions!$D$6,'Construction Schedule'!AL$2,,$E17/$H17),0))</f>
        <v>0</v>
      </c>
      <c r="AM17" s="60">
        <f>IF(AM$5=$G17,-FV(Assumptions!$D$6,'Construction Schedule'!AM$2,,$E17/$H17),IF(AND($G17&lt;=AM$5,$I17&gt;=AM$5),-FV(Assumptions!$D$6,'Construction Schedule'!AM$2,,$E17/$H17),0))</f>
        <v>0</v>
      </c>
      <c r="AN17" s="60">
        <f>IF(AN$5=$G17,-FV(Assumptions!$D$6,'Construction Schedule'!AN$2,,$E17/$H17),IF(AND($G17&lt;=AN$5,$I17&gt;=AN$5),-FV(Assumptions!$D$6,'Construction Schedule'!AN$2,,$E17/$H17),0))</f>
        <v>0</v>
      </c>
      <c r="AO17" s="60">
        <f>IF(AO$5=$G17,-FV(Assumptions!$D$6,'Construction Schedule'!AO$2,,$E17/$H17),IF(AND($G17&lt;=AO$5,$I17&gt;=AO$5),-FV(Assumptions!$D$6,'Construction Schedule'!AO$2,,$E17/$H17),0))</f>
        <v>0</v>
      </c>
      <c r="AP17" s="60">
        <f>IF(AP$5=$G17,-FV(Assumptions!$D$6,'Construction Schedule'!AP$2,,$E17/$H17),IF(AND($G17&lt;=AP$5,$I17&gt;=AP$5),-FV(Assumptions!$D$6,'Construction Schedule'!AP$2,,$E17/$H17),0))</f>
        <v>0</v>
      </c>
      <c r="AQ17" s="60">
        <f>IF(AQ$5=$G17,-FV(Assumptions!$D$6,'Construction Schedule'!AQ$2,,$E17/$H17),IF(AND($G17&lt;=AQ$5,$I17&gt;=AQ$5),-FV(Assumptions!$D$6,'Construction Schedule'!AQ$2,,$E17/$H17),0))</f>
        <v>0</v>
      </c>
      <c r="AR17" s="60">
        <f>IF(AR$5=$G17,-FV(Assumptions!$D$6,'Construction Schedule'!AR$2,,$E17/$H17),IF(AND($G17&lt;=AR$5,$I17&gt;=AR$5),-FV(Assumptions!$D$6,'Construction Schedule'!AR$2,,$E17/$H17),0))</f>
        <v>0</v>
      </c>
      <c r="AS17" s="60">
        <f>IF(AS$5=$G17,-FV(Assumptions!$D$6,'Construction Schedule'!AS$2,,$E17/$H17),IF(AND($G17&lt;=AS$5,$I17&gt;=AS$5),-FV(Assumptions!$D$6,'Construction Schedule'!AS$2,,$E17/$H17),0))</f>
        <v>0</v>
      </c>
      <c r="AT17" s="60">
        <f>IF(AT$5=$G17,-FV(Assumptions!$D$6,'Construction Schedule'!AT$2,,$E17/$H17),IF(AND($G17&lt;=AT$5,$I17&gt;=AT$5),-FV(Assumptions!$D$6,'Construction Schedule'!AT$2,,$E17/$H17),0))</f>
        <v>0</v>
      </c>
      <c r="AU17" s="60">
        <f>IF(AU$5=$G17,-FV(Assumptions!$D$6,'Construction Schedule'!AU$2,,$E17/$H17),IF(AND($G17&lt;=AU$5,$I17&gt;=AU$5),-FV(Assumptions!$D$6,'Construction Schedule'!AU$2,,$E17/$H17),0))</f>
        <v>0</v>
      </c>
      <c r="AV17" s="60">
        <f>IF(AV$5=$G17,-FV(Assumptions!$D$6,'Construction Schedule'!AV$2,,$E17/$H17),IF(AND($G17&lt;=AV$5,$I17&gt;=AV$5),-FV(Assumptions!$D$6,'Construction Schedule'!AV$2,,$E17/$H17),0))</f>
        <v>0</v>
      </c>
      <c r="AW17" s="60">
        <f>IF(AW$5=$G17,-FV(Assumptions!$D$6,'Construction Schedule'!AW$2,,$E17/$H17),IF(AND($G17&lt;=AW$5,$I17&gt;=AW$5),-FV(Assumptions!$D$6,'Construction Schedule'!AW$2,,$E17/$H17),0))</f>
        <v>0</v>
      </c>
      <c r="AX17" s="60">
        <f>IF(AX$5=$G17,-FV(Assumptions!$D$6,'Construction Schedule'!AX$2,,$E17/$H17),IF(AND($G17&lt;=AX$5,$I17&gt;=AX$5),-FV(Assumptions!$D$6,'Construction Schedule'!AX$2,,$E17/$H17),0))</f>
        <v>0</v>
      </c>
      <c r="AY17" s="60">
        <f>IF(AY$5=$G17,-FV(Assumptions!$D$6,'Construction Schedule'!AY$2,,$E17/$H17),IF(AND($G17&lt;=AY$5,$I17&gt;=AY$5),-FV(Assumptions!$D$6,'Construction Schedule'!AY$2,,$E17/$H17),0))</f>
        <v>0</v>
      </c>
      <c r="AZ17" s="60">
        <f>IF(AZ$5=$G17,-FV(Assumptions!$D$6,'Construction Schedule'!AZ$2,,$E17/$H17),IF(AND($G17&lt;=AZ$5,$I17&gt;=AZ$5),-FV(Assumptions!$D$6,'Construction Schedule'!AZ$2,,$E17/$H17),0))</f>
        <v>0</v>
      </c>
      <c r="BA17" s="60">
        <f>IF(BA$5=$G17,-FV(Assumptions!$D$6,'Construction Schedule'!BA$2,,$E17/$H17),IF(AND($G17&lt;=BA$5,$I17&gt;=BA$5),-FV(Assumptions!$D$6,'Construction Schedule'!BA$2,,$E17/$H17),0))</f>
        <v>0</v>
      </c>
      <c r="BB17" s="60">
        <f>IF(BB$5=$G17,-FV(Assumptions!$D$6,'Construction Schedule'!BB$2,,$E17/$H17),IF(AND($G17&lt;=BB$5,$I17&gt;=BB$5),-FV(Assumptions!$D$6,'Construction Schedule'!BB$2,,$E17/$H17),0))</f>
        <v>0</v>
      </c>
      <c r="BC17" s="60">
        <f>IF(BC$5=$G17,-FV(Assumptions!$D$6,'Construction Schedule'!BC$2,,$E17/$H17),IF(AND($G17&lt;=BC$5,$I17&gt;=BC$5),-FV(Assumptions!$D$6,'Construction Schedule'!BC$2,,$E17/$H17),0))</f>
        <v>0</v>
      </c>
      <c r="BD17" s="60">
        <f>IF(BD$5=$G17,-FV(Assumptions!$D$6,'Construction Schedule'!BD$2,,$E17/$H17),IF(AND($G17&lt;=BD$5,$I17&gt;=BD$5),-FV(Assumptions!$D$6,'Construction Schedule'!BD$2,,$E17/$H17),0))</f>
        <v>0</v>
      </c>
      <c r="BE17" s="60">
        <f>IF(BE$5=$G17,-FV(Assumptions!$D$6,'Construction Schedule'!BE$2,,$E17/$H17),IF(AND($G17&lt;=BE$5,$I17&gt;=BE$5),-FV(Assumptions!$D$6,'Construction Schedule'!BE$2,,$E17/$H17),0))</f>
        <v>0</v>
      </c>
      <c r="BF17" s="60">
        <f>IF(BF$5=$G17,-FV(Assumptions!$D$6,'Construction Schedule'!BF$2,,$E17/$H17),IF(AND($G17&lt;=BF$5,$I17&gt;=BF$5),-FV(Assumptions!$D$6,'Construction Schedule'!BF$2,,$E17/$H17),0))</f>
        <v>0</v>
      </c>
      <c r="BG17" s="60">
        <f>IF(BG$5=$G17,-FV(Assumptions!$D$6,'Construction Schedule'!BG$2,,$E17/$H17),IF(AND($G17&lt;=BG$5,$I17&gt;=BG$5),-FV(Assumptions!$D$6,'Construction Schedule'!BG$2,,$E17/$H17),0))</f>
        <v>0</v>
      </c>
      <c r="BH17" s="60">
        <f>IF(BH$5=$G17,-FV(Assumptions!$D$6,'Construction Schedule'!BH$2,,$E17/$H17),IF(AND($G17&lt;=BH$5,$I17&gt;=BH$5),-FV(Assumptions!$D$6,'Construction Schedule'!BH$2,,$E17/$H17),0))</f>
        <v>0</v>
      </c>
      <c r="BI17" s="60">
        <f>IF(BI$5=$G17,-FV(Assumptions!$D$6,'Construction Schedule'!BI$2,,$E17/$H17),IF(AND($G17&lt;=BI$5,$I17&gt;=BI$5),-FV(Assumptions!$D$6,'Construction Schedule'!BI$2,,$E17/$H17),0))</f>
        <v>0</v>
      </c>
      <c r="BJ17" s="60">
        <f>IF(BJ$5=$G17,-FV(Assumptions!$D$6,'Construction Schedule'!BJ$2,,$E17/$H17),IF(AND($G17&lt;=BJ$5,$I17&gt;=BJ$5),-FV(Assumptions!$D$6,'Construction Schedule'!BJ$2,,$E17/$H17),0))</f>
        <v>0</v>
      </c>
      <c r="BK17" s="60">
        <f>IF(BK$5=$G17,-FV(Assumptions!$D$6,'Construction Schedule'!BK$2,,$E17/$H17),IF(AND($G17&lt;=BK$5,$I17&gt;=BK$5),-FV(Assumptions!$D$6,'Construction Schedule'!BK$2,,$E17/$H17),0))</f>
        <v>0</v>
      </c>
      <c r="BL17" s="60">
        <f>IF(BL$5=$G17,-FV(Assumptions!$D$6,'Construction Schedule'!BL$2,,$E17/$H17),IF(AND($G17&lt;=BL$5,$I17&gt;=BL$5),-FV(Assumptions!$D$6,'Construction Schedule'!BL$2,,$E17/$H17),0))</f>
        <v>0</v>
      </c>
      <c r="BM17" s="60">
        <f>IF(BM$5=$G17,-FV(Assumptions!$D$6,'Construction Schedule'!BM$2,,$E17/$H17),IF(AND($G17&lt;=BM$5,$I17&gt;=BM$5),-FV(Assumptions!$D$6,'Construction Schedule'!BM$2,,$E17/$H17),0))</f>
        <v>0</v>
      </c>
      <c r="BN17" s="60">
        <f>IF(BN$5=$G17,-FV(Assumptions!$D$6,'Construction Schedule'!BN$2,,$E17/$H17),IF(AND($G17&lt;=BN$5,$I17&gt;=BN$5),-FV(Assumptions!$D$6,'Construction Schedule'!BN$2,,$E17/$H17),0))</f>
        <v>0</v>
      </c>
      <c r="BO17" s="60">
        <f>IF(BO$5=$G17,-FV(Assumptions!$D$6,'Construction Schedule'!BO$2,,$E17/$H17),IF(AND($G17&lt;=BO$5,$I17&gt;=BO$5),-FV(Assumptions!$D$6,'Construction Schedule'!BO$2,,$E17/$H17),0))</f>
        <v>0</v>
      </c>
      <c r="BP17" s="60">
        <f>IF(BP$5=$G17,-FV(Assumptions!$D$6,'Construction Schedule'!BP$2,,$E17/$H17),IF(AND($G17&lt;=BP$5,$I17&gt;=BP$5),-FV(Assumptions!$D$6,'Construction Schedule'!BP$2,,$E17/$H17),0))</f>
        <v>0</v>
      </c>
      <c r="BQ17" s="60">
        <f>IF(BQ$5=$G17,-FV(Assumptions!$D$6,'Construction Schedule'!BQ$2,,$E17/$H17),IF(AND($G17&lt;=BQ$5,$I17&gt;=BQ$5),-FV(Assumptions!$D$6,'Construction Schedule'!BQ$2,,$E17/$H17),0))</f>
        <v>0</v>
      </c>
      <c r="BR17" s="60">
        <f>IF(BR$5=$G17,-FV(Assumptions!$D$6,'Construction Schedule'!BR$2,,$E17/$H17),IF(AND($G17&lt;=BR$5,$I17&gt;=BR$5),-FV(Assumptions!$D$6,'Construction Schedule'!BR$2,,$E17/$H17),0))</f>
        <v>0</v>
      </c>
      <c r="BS17" s="60">
        <f>IF(BS$5=$G17,-FV(Assumptions!$D$6,'Construction Schedule'!BS$2,,$E17/$H17),IF(AND($G17&lt;=BS$5,$I17&gt;=BS$5),-FV(Assumptions!$D$6,'Construction Schedule'!BS$2,,$E17/$H17),0))</f>
        <v>0</v>
      </c>
      <c r="BT17" s="60">
        <f>IF(BT$5=$G17,-FV(Assumptions!$D$6,'Construction Schedule'!BT$2,,$E17/$H17),IF(AND($G17&lt;=BT$5,$I17&gt;=BT$5),-FV(Assumptions!$D$6,'Construction Schedule'!BT$2,,$E17/$H17),0))</f>
        <v>0</v>
      </c>
      <c r="BU17" s="60">
        <f>IF(BU$5=$G17,-FV(Assumptions!$D$6,'Construction Schedule'!BU$2,,$E17/$H17),IF(AND($G17&lt;=BU$5,$I17&gt;=BU$5),-FV(Assumptions!$D$6,'Construction Schedule'!BU$2,,$E17/$H17),0))</f>
        <v>0</v>
      </c>
      <c r="BV17" s="60">
        <f>IF(BV$5=$G17,-FV(Assumptions!$D$6,'Construction Schedule'!BV$2,,$E17/$H17),IF(AND($G17&lt;=BV$5,$I17&gt;=BV$5),-FV(Assumptions!$D$6,'Construction Schedule'!BV$2,,$E17/$H17),0))</f>
        <v>0</v>
      </c>
      <c r="BW17" s="60">
        <f>IF(BW$5=$G17,-FV(Assumptions!$D$6,'Construction Schedule'!BW$2,,$E17/$H17),IF(AND($G17&lt;=BW$5,$I17&gt;=BW$5),-FV(Assumptions!$D$6,'Construction Schedule'!BW$2,,$E17/$H17),0))</f>
        <v>0</v>
      </c>
      <c r="BX17" s="60">
        <f>IF(BX$5=$G17,-FV(Assumptions!$D$6,'Construction Schedule'!BX$2,,$E17/$H17),IF(AND($G17&lt;=BX$5,$I17&gt;=BX$5),-FV(Assumptions!$D$6,'Construction Schedule'!BX$2,,$E17/$H17),0))</f>
        <v>0</v>
      </c>
      <c r="BY17" s="60">
        <f>IF(BY$5=$G17,-FV(Assumptions!$D$6,'Construction Schedule'!BY$2,,$E17/$H17),IF(AND($G17&lt;=BY$5,$I17&gt;=BY$5),-FV(Assumptions!$D$6,'Construction Schedule'!BY$2,,$E17/$H17),0))</f>
        <v>0</v>
      </c>
      <c r="BZ17" s="60">
        <f>IF(BZ$5=$G17,-FV(Assumptions!$D$6,'Construction Schedule'!BZ$2,,$E17/$H17),IF(AND($G17&lt;=BZ$5,$I17&gt;=BZ$5),-FV(Assumptions!$D$6,'Construction Schedule'!BZ$2,,$E17/$H17),0))</f>
        <v>0</v>
      </c>
      <c r="CA17" s="60">
        <f>IF(CA$5=$G17,-FV(Assumptions!$D$6,'Construction Schedule'!CA$2,,$E17/$H17),IF(AND($G17&lt;=CA$5,$I17&gt;=CA$5),-FV(Assumptions!$D$6,'Construction Schedule'!CA$2,,$E17/$H17),0))</f>
        <v>0</v>
      </c>
      <c r="CB17" s="60">
        <f>IF(CB$5=$G17,-FV(Assumptions!$D$6,'Construction Schedule'!CB$2,,$E17/$H17),IF(AND($G17&lt;=CB$5,$I17&gt;=CB$5),-FV(Assumptions!$D$6,'Construction Schedule'!CB$2,,$E17/$H17),0))</f>
        <v>0</v>
      </c>
      <c r="CC17" s="60">
        <f>IF(CC$5=$G17,-FV(Assumptions!$D$6,'Construction Schedule'!CC$2,,$E17/$H17),IF(AND($G17&lt;=CC$5,$I17&gt;=CC$5),-FV(Assumptions!$D$6,'Construction Schedule'!CC$2,,$E17/$H17),0))</f>
        <v>0</v>
      </c>
      <c r="CD17" s="60">
        <f>IF(CD$5=$G17,-FV(Assumptions!$D$6,'Construction Schedule'!CD$2,,$E17/$H17),IF(AND($G17&lt;=CD$5,$I17&gt;=CD$5),-FV(Assumptions!$D$6,'Construction Schedule'!CD$2,,$E17/$H17),0))</f>
        <v>0</v>
      </c>
      <c r="CE17" s="60">
        <f>IF(CE$5=$G17,-FV(Assumptions!$D$6,'Construction Schedule'!CE$2,,$E17/$H17),IF(AND($G17&lt;=CE$5,$I17&gt;=CE$5),-FV(Assumptions!$D$6,'Construction Schedule'!CE$2,,$E17/$H17),0))</f>
        <v>0</v>
      </c>
      <c r="CF17" s="60">
        <f>IF(CF$5=$G17,-FV(Assumptions!$D$6,'Construction Schedule'!CF$2,,$E17/$H17),IF(AND($G17&lt;=CF$5,$I17&gt;=CF$5),-FV(Assumptions!$D$6,'Construction Schedule'!CF$2,,$E17/$H17),0))</f>
        <v>0</v>
      </c>
      <c r="CG17" s="60">
        <f>IF(CG$5=$G17,-FV(Assumptions!$D$6,'Construction Schedule'!CG$2,,$E17/$H17),IF(AND($G17&lt;=CG$5,$I17&gt;=CG$5),-FV(Assumptions!$D$6,'Construction Schedule'!CG$2,,$E17/$H17),0))</f>
        <v>0</v>
      </c>
      <c r="CH17" s="60">
        <f>IF(CH$5=$G17,-FV(Assumptions!$D$6,'Construction Schedule'!CH$2,,$E17/$H17),IF(AND($G17&lt;=CH$5,$I17&gt;=CH$5),-FV(Assumptions!$D$6,'Construction Schedule'!CH$2,,$E17/$H17),0))</f>
        <v>0</v>
      </c>
      <c r="CI17" s="60">
        <f>IF(CI$5=$G17,-FV(Assumptions!$D$6,'Construction Schedule'!CI$2,,$E17/$H17),IF(AND($G17&lt;=CI$5,$I17&gt;=CI$5),-FV(Assumptions!$D$6,'Construction Schedule'!CI$2,,$E17/$H17),0))</f>
        <v>0</v>
      </c>
      <c r="CJ17" s="60">
        <f>IF(CJ$5=$G17,-FV(Assumptions!$D$6,'Construction Schedule'!CJ$2,,$E17/$H17),IF(AND($G17&lt;=CJ$5,$I17&gt;=CJ$5),-FV(Assumptions!$D$6,'Construction Schedule'!CJ$2,,$E17/$H17),0))</f>
        <v>0</v>
      </c>
      <c r="CK17" s="60">
        <f>IF(CK$5=$G17,-FV(Assumptions!$D$6,'Construction Schedule'!CK$2,,$E17/$H17),IF(AND($G17&lt;=CK$5,$I17&gt;=CK$5),-FV(Assumptions!$D$6,'Construction Schedule'!CK$2,,$E17/$H17),0))</f>
        <v>0</v>
      </c>
      <c r="CL17" s="60">
        <f>IF(CL$5=$G17,-FV(Assumptions!$D$6,'Construction Schedule'!CL$2,,$E17/$H17),IF(AND($G17&lt;=CL$5,$I17&gt;=CL$5),-FV(Assumptions!$D$6,'Construction Schedule'!CL$2,,$E17/$H17),0))</f>
        <v>0</v>
      </c>
      <c r="CM17" s="60">
        <f>IF(CM$5=$G17,-FV(Assumptions!$D$6,'Construction Schedule'!CM$2,,$E17/$H17),IF(AND($G17&lt;=CM$5,$I17&gt;=CM$5),-FV(Assumptions!$D$6,'Construction Schedule'!CM$2,,$E17/$H17),0))</f>
        <v>0</v>
      </c>
      <c r="CN17" s="60">
        <f>IF(CN$5=$G17,-FV(Assumptions!$D$6,'Construction Schedule'!CN$2,,$E17/$H17),IF(AND($G17&lt;=CN$5,$I17&gt;=CN$5),-FV(Assumptions!$D$6,'Construction Schedule'!CN$2,,$E17/$H17),0))</f>
        <v>0</v>
      </c>
      <c r="CO17" s="60">
        <f>IF(CO$5=$G17,-FV(Assumptions!$D$6,'Construction Schedule'!CO$2,,$E17/$H17),IF(AND($G17&lt;=CO$5,$I17&gt;=CO$5),-FV(Assumptions!$D$6,'Construction Schedule'!CO$2,,$E17/$H17),0))</f>
        <v>0</v>
      </c>
      <c r="CP17" s="60">
        <f>IF(CP$5=$G17,-FV(Assumptions!$D$6,'Construction Schedule'!CP$2,,$E17/$H17),IF(AND($G17&lt;=CP$5,$I17&gt;=CP$5),-FV(Assumptions!$D$6,'Construction Schedule'!CP$2,,$E17/$H17),0))</f>
        <v>0</v>
      </c>
      <c r="CQ17" s="60">
        <f>IF(CQ$5=$G17,-FV(Assumptions!$D$6,'Construction Schedule'!CQ$2,,$E17/$H17),IF(AND($G17&lt;=CQ$5,$I17&gt;=CQ$5),-FV(Assumptions!$D$6,'Construction Schedule'!CQ$2,,$E17/$H17),0))</f>
        <v>0</v>
      </c>
      <c r="CR17" s="60">
        <f>IF(CR$5=$G17,-FV(Assumptions!$D$6,'Construction Schedule'!CR$2,,$E17/$H17),IF(AND($G17&lt;=CR$5,$I17&gt;=CR$5),-FV(Assumptions!$D$6,'Construction Schedule'!CR$2,,$E17/$H17),0))</f>
        <v>0</v>
      </c>
      <c r="CS17" s="60">
        <f>IF(CS$5=$G17,-FV(Assumptions!$D$6,'Construction Schedule'!CS$2,,$E17/$H17),IF(AND($G17&lt;=CS$5,$I17&gt;=CS$5),-FV(Assumptions!$D$6,'Construction Schedule'!CS$2,,$E17/$H17),0))</f>
        <v>0</v>
      </c>
      <c r="CT17" s="60">
        <f>IF(CT$5=$G17,-FV(Assumptions!$D$6,'Construction Schedule'!CT$2,,$E17/$H17),IF(AND($G17&lt;=CT$5,$I17&gt;=CT$5),-FV(Assumptions!$D$6,'Construction Schedule'!CT$2,,$E17/$H17),0))</f>
        <v>0</v>
      </c>
      <c r="CU17" s="60">
        <f>IF(CU$5=$G17,-FV(Assumptions!$D$6,'Construction Schedule'!CU$2,,$E17/$H17),IF(AND($G17&lt;=CU$5,$I17&gt;=CU$5),-FV(Assumptions!$D$6,'Construction Schedule'!CU$2,,$E17/$H17),0))</f>
        <v>0</v>
      </c>
      <c r="CV17" s="60">
        <f>IF(CV$5=$G17,-FV(Assumptions!$D$6,'Construction Schedule'!CV$2,,$E17/$H17),IF(AND($G17&lt;=CV$5,$I17&gt;=CV$5),-FV(Assumptions!$D$6,'Construction Schedule'!CV$2,,$E17/$H17),0))</f>
        <v>0</v>
      </c>
      <c r="CW17" s="60">
        <f>IF(CW$5=$G17,-FV(Assumptions!$D$6,'Construction Schedule'!CW$2,,$E17/$H17),IF(AND($G17&lt;=CW$5,$I17&gt;=CW$5),-FV(Assumptions!$D$6,'Construction Schedule'!CW$2,,$E17/$H17),0))</f>
        <v>0</v>
      </c>
      <c r="CX17" s="60">
        <f>IF(CX$5=$G17,-FV(Assumptions!$D$6,'Construction Schedule'!CX$2,,$E17/$H17),IF(AND($G17&lt;=CX$5,$I17&gt;=CX$5),-FV(Assumptions!$D$6,'Construction Schedule'!CX$2,,$E17/$H17),0))</f>
        <v>0</v>
      </c>
      <c r="CY17" s="60">
        <f>IF(CY$5=$G17,-FV(Assumptions!$D$6,'Construction Schedule'!CY$2,,$E17/$H17),IF(AND($G17&lt;=CY$5,$I17&gt;=CY$5),-FV(Assumptions!$D$6,'Construction Schedule'!CY$2,,$E17/$H17),0))</f>
        <v>0</v>
      </c>
      <c r="CZ17" s="60">
        <f>IF(CZ$5=$G17,-FV(Assumptions!$D$6,'Construction Schedule'!CZ$2,,$E17/$H17),IF(AND($G17&lt;=CZ$5,$I17&gt;=CZ$5),-FV(Assumptions!$D$6,'Construction Schedule'!CZ$2,,$E17/$H17),0))</f>
        <v>0</v>
      </c>
      <c r="DA17" s="60">
        <f>IF(DA$5=$G17,-FV(Assumptions!$D$6,'Construction Schedule'!DA$2,,$E17/$H17),IF(AND($G17&lt;=DA$5,$I17&gt;=DA$5),-FV(Assumptions!$D$6,'Construction Schedule'!DA$2,,$E17/$H17),0))</f>
        <v>0</v>
      </c>
      <c r="DB17" s="60">
        <f>IF(DB$5=$G17,-FV(Assumptions!$D$6,'Construction Schedule'!DB$2,,$E17/$H17),IF(AND($G17&lt;=DB$5,$I17&gt;=DB$5),-FV(Assumptions!$D$6,'Construction Schedule'!DB$2,,$E17/$H17),0))</f>
        <v>0</v>
      </c>
      <c r="DC17" s="60">
        <f>IF(DC$5=$G17,-FV(Assumptions!$D$6,'Construction Schedule'!DC$2,,$E17/$H17),IF(AND($G17&lt;=DC$5,$I17&gt;=DC$5),-FV(Assumptions!$D$6,'Construction Schedule'!DC$2,,$E17/$H17),0))</f>
        <v>0</v>
      </c>
      <c r="DD17" s="60">
        <f>IF(DD$5=$G17,-FV(Assumptions!$D$6,'Construction Schedule'!DD$2,,$E17/$H17),IF(AND($G17&lt;=DD$5,$I17&gt;=DD$5),-FV(Assumptions!$D$6,'Construction Schedule'!DD$2,,$E17/$H17),0))</f>
        <v>0</v>
      </c>
      <c r="DE17" s="60">
        <f>IF(DE$5=$G17,-FV(Assumptions!$D$6,'Construction Schedule'!DE$2,,$E17/$H17),IF(AND($G17&lt;=DE$5,$I17&gt;=DE$5),-FV(Assumptions!$D$6,'Construction Schedule'!DE$2,,$E17/$H17),0))</f>
        <v>0</v>
      </c>
      <c r="DF17" s="60">
        <f>IF(DF$5=$G17,-FV(Assumptions!$D$6,'Construction Schedule'!DF$2,,$E17/$H17),IF(AND($G17&lt;=DF$5,$I17&gt;=DF$5),-FV(Assumptions!$D$6,'Construction Schedule'!DF$2,,$E17/$H17),0))</f>
        <v>0</v>
      </c>
      <c r="DG17" s="60">
        <f>IF(DG$5=$G17,-FV(Assumptions!$D$6,'Construction Schedule'!DG$2,,$E17/$H17),IF(AND($G17&lt;=DG$5,$I17&gt;=DG$5),-FV(Assumptions!$D$6,'Construction Schedule'!DG$2,,$E17/$H17),0))</f>
        <v>0</v>
      </c>
      <c r="DH17" s="60">
        <f>IF(DH$5=$G17,-FV(Assumptions!$D$6,'Construction Schedule'!DH$2,,$E17/$H17),IF(AND($G17&lt;=DH$5,$I17&gt;=DH$5),-FV(Assumptions!$D$6,'Construction Schedule'!DH$2,,$E17/$H17),0))</f>
        <v>0</v>
      </c>
      <c r="DI17" s="60">
        <f>IF(DI$5=$G17,-FV(Assumptions!$D$6,'Construction Schedule'!DI$2,,$E17/$H17),IF(AND($G17&lt;=DI$5,$I17&gt;=DI$5),-FV(Assumptions!$D$6,'Construction Schedule'!DI$2,,$E17/$H17),0))</f>
        <v>0</v>
      </c>
      <c r="DJ17" s="60">
        <f>IF(DJ$5=$G17,-FV(Assumptions!$D$6,'Construction Schedule'!DJ$2,,$E17/$H17),IF(AND($G17&lt;=DJ$5,$I17&gt;=DJ$5),-FV(Assumptions!$D$6,'Construction Schedule'!DJ$2,,$E17/$H17),0))</f>
        <v>0</v>
      </c>
      <c r="DK17" s="60">
        <f>IF(DK$5=$G17,-FV(Assumptions!$D$6,'Construction Schedule'!DK$2,,$E17/$H17),IF(AND($G17&lt;=DK$5,$I17&gt;=DK$5),-FV(Assumptions!$D$6,'Construction Schedule'!DK$2,,$E17/$H17),0))</f>
        <v>0</v>
      </c>
      <c r="DL17" s="60">
        <f>IF(DL$5=$G17,-FV(Assumptions!$D$6,'Construction Schedule'!DL$2,,$E17/$H17),IF(AND($G17&lt;=DL$5,$I17&gt;=DL$5),-FV(Assumptions!$D$6,'Construction Schedule'!DL$2,,$E17/$H17),0))</f>
        <v>0</v>
      </c>
      <c r="DM17" s="60">
        <f>IF(DM$5=$G17,-FV(Assumptions!$D$6,'Construction Schedule'!DM$2,,$E17/$H17),IF(AND($G17&lt;=DM$5,$I17&gt;=DM$5),-FV(Assumptions!$D$6,'Construction Schedule'!DM$2,,$E17/$H17),0))</f>
        <v>0</v>
      </c>
      <c r="DN17" s="60">
        <f>IF(DN$5=$G17,-FV(Assumptions!$D$6,'Construction Schedule'!DN$2,,$E17/$H17),IF(AND($G17&lt;=DN$5,$I17&gt;=DN$5),-FV(Assumptions!$D$6,'Construction Schedule'!DN$2,,$E17/$H17),0))</f>
        <v>0</v>
      </c>
      <c r="DO17" s="60">
        <f>IF(DO$5=$G17,-FV(Assumptions!$D$6,'Construction Schedule'!DO$2,,$E17/$H17),IF(AND($G17&lt;=DO$5,$I17&gt;=DO$5),-FV(Assumptions!$D$6,'Construction Schedule'!DO$2,,$E17/$H17),0))</f>
        <v>0</v>
      </c>
      <c r="DP17" s="60">
        <f>IF(DP$5=$G17,-FV(Assumptions!$D$6,'Construction Schedule'!DP$2,,$E17/$H17),IF(AND($G17&lt;=DP$5,$I17&gt;=DP$5),-FV(Assumptions!$D$6,'Construction Schedule'!DP$2,,$E17/$H17),0))</f>
        <v>0</v>
      </c>
      <c r="DQ17" s="60">
        <f>IF(DQ$5=$G17,-FV(Assumptions!$D$6,'Construction Schedule'!DQ$2,,$E17/$H17),IF(AND($G17&lt;=DQ$5,$I17&gt;=DQ$5),-FV(Assumptions!$D$6,'Construction Schedule'!DQ$2,,$E17/$H17),0))</f>
        <v>0</v>
      </c>
      <c r="DR17" s="60">
        <f>IF(DR$5=$G17,-FV(Assumptions!$D$6,'Construction Schedule'!DR$2,,$E17/$H17),IF(AND($G17&lt;=DR$5,$I17&gt;=DR$5),-FV(Assumptions!$D$6,'Construction Schedule'!DR$2,,$E17/$H17),0))</f>
        <v>0</v>
      </c>
      <c r="DS17" s="60">
        <f>IF(DS$5=$G17,-FV(Assumptions!$D$6,'Construction Schedule'!DS$2,,$E17/$H17),IF(AND($G17&lt;=DS$5,$I17&gt;=DS$5),-FV(Assumptions!$D$6,'Construction Schedule'!DS$2,,$E17/$H17),0))</f>
        <v>0</v>
      </c>
      <c r="DT17" s="60">
        <f>IF(DT$5=$G17,-FV(Assumptions!$D$6,'Construction Schedule'!DT$2,,$E17/$H17),IF(AND($G17&lt;=DT$5,$I17&gt;=DT$5),-FV(Assumptions!$D$6,'Construction Schedule'!DT$2,,$E17/$H17),0))</f>
        <v>0</v>
      </c>
      <c r="DU17" s="60">
        <f>IF(DU$5=$G17,-FV(Assumptions!$D$6,'Construction Schedule'!DU$2,,$E17/$H17),IF(AND($G17&lt;=DU$5,$I17&gt;=DU$5),-FV(Assumptions!$D$6,'Construction Schedule'!DU$2,,$E17/$H17),0))</f>
        <v>0</v>
      </c>
      <c r="DV17" s="60">
        <f>IF(DV$5=$G17,-FV(Assumptions!$D$6,'Construction Schedule'!DV$2,,$E17/$H17),IF(AND($G17&lt;=DV$5,$I17&gt;=DV$5),-FV(Assumptions!$D$6,'Construction Schedule'!DV$2,,$E17/$H17),0))</f>
        <v>0</v>
      </c>
      <c r="DW17" s="60">
        <f>IF(DW$5=$G17,-FV(Assumptions!$D$6,'Construction Schedule'!DW$2,,$E17/$H17),IF(AND($G17&lt;=DW$5,$I17&gt;=DW$5),-FV(Assumptions!$D$6,'Construction Schedule'!DW$2,,$E17/$H17),0))</f>
        <v>0</v>
      </c>
      <c r="DX17" s="60">
        <f>IF(DX$5=$G17,-FV(Assumptions!$D$6,'Construction Schedule'!DX$2,,$E17/$H17),IF(AND($G17&lt;=DX$5,$I17&gt;=DX$5),-FV(Assumptions!$D$6,'Construction Schedule'!DX$2,,$E17/$H17),0))</f>
        <v>0</v>
      </c>
      <c r="DY17" s="60">
        <f>IF(DY$5=$G17,-FV(Assumptions!$D$6,'Construction Schedule'!DY$2,,$E17/$H17),IF(AND($G17&lt;=DY$5,$I17&gt;=DY$5),-FV(Assumptions!$D$6,'Construction Schedule'!DY$2,,$E17/$H17),0))</f>
        <v>0</v>
      </c>
      <c r="DZ17" s="60">
        <f>IF(DZ$5=$G17,-FV(Assumptions!$D$6,'Construction Schedule'!DZ$2,,$E17/$H17),IF(AND($G17&lt;=DZ$5,$I17&gt;=DZ$5),-FV(Assumptions!$D$6,'Construction Schedule'!DZ$2,,$E17/$H17),0))</f>
        <v>0</v>
      </c>
      <c r="EA17" s="60">
        <f>IF(EA$5=$G17,-FV(Assumptions!$D$6,'Construction Schedule'!EA$2,,$E17/$H17),IF(AND($G17&lt;=EA$5,$I17&gt;=EA$5),-FV(Assumptions!$D$6,'Construction Schedule'!EA$2,,$E17/$H17),0))</f>
        <v>0</v>
      </c>
      <c r="EB17" s="51" t="s">
        <v>2</v>
      </c>
    </row>
    <row r="18" spans="2:132" ht="17.25" x14ac:dyDescent="0.35">
      <c r="B18" s="51" t="s">
        <v>55</v>
      </c>
      <c r="E18" s="60">
        <v>948000</v>
      </c>
      <c r="G18" s="56">
        <v>45778</v>
      </c>
      <c r="H18" s="129">
        <v>36</v>
      </c>
      <c r="I18" s="56">
        <f>EDATE(G18,(H18-1))</f>
        <v>46844</v>
      </c>
      <c r="K18" s="130"/>
      <c r="L18" s="60">
        <f>IF(L$5=$G18,-FV(Assumptions!$D$6,'Construction Schedule'!L$2,,$E18/$H18),IF(AND($G18&lt;=L$5,$I18&gt;=L$5),-FV(Assumptions!$D$6,'Construction Schedule'!L$2,,$E18/$H18),0))</f>
        <v>0</v>
      </c>
      <c r="M18" s="60">
        <f>IF(M$5=$G18,-FV(Assumptions!$D$6,'Construction Schedule'!M$2,,$E18/$H18),IF(AND($G18&lt;=M$5,$I18&gt;=M$5),-FV(Assumptions!$D$6,'Construction Schedule'!M$2,,$E18/$H18),0))</f>
        <v>0</v>
      </c>
      <c r="N18" s="60">
        <f>IF(N$5=$G18,-FV(Assumptions!$D$6,'Construction Schedule'!N$2,,$E18/$H18),IF(AND($G18&lt;=N$5,$I18&gt;=N$5),-FV(Assumptions!$D$6,'Construction Schedule'!N$2,,$E18/$H18),0))</f>
        <v>0</v>
      </c>
      <c r="O18" s="60">
        <f>IF(O$5=$G18,-FV(Assumptions!$D$6,'Construction Schedule'!O$2,,$E18/$H18),IF(AND($G18&lt;=O$5,$I18&gt;=O$5),-FV(Assumptions!$D$6,'Construction Schedule'!O$2,,$E18/$H18),0))</f>
        <v>0</v>
      </c>
      <c r="P18" s="60">
        <f>IF(P$5=$G18,-FV(Assumptions!$D$6,'Construction Schedule'!P$2,,$E18/$H18),IF(AND($G18&lt;=P$5,$I18&gt;=P$5),-FV(Assumptions!$D$6,'Construction Schedule'!P$2,,$E18/$H18),0))</f>
        <v>0</v>
      </c>
      <c r="Q18" s="60">
        <f>IF(Q$5=$G18,-FV(Assumptions!$D$6,'Construction Schedule'!Q$2,,$E18/$H18),IF(AND($G18&lt;=Q$5,$I18&gt;=Q$5),-FV(Assumptions!$D$6,'Construction Schedule'!Q$2,,$E18/$H18),0))</f>
        <v>0</v>
      </c>
      <c r="R18" s="60">
        <f>IF(R$5=$G18,-FV(Assumptions!$D$6,'Construction Schedule'!R$2,,$E18/$H18),IF(AND($G18&lt;=R$5,$I18&gt;=R$5),-FV(Assumptions!$D$6,'Construction Schedule'!R$2,,$E18/$H18),0))</f>
        <v>0</v>
      </c>
      <c r="S18" s="60">
        <f>IF(S$5=$G18,-FV(Assumptions!$D$6,'Construction Schedule'!S$2,,$E18/$H18),IF(AND($G18&lt;=S$5,$I18&gt;=S$5),-FV(Assumptions!$D$6,'Construction Schedule'!S$2,,$E18/$H18),0))</f>
        <v>0</v>
      </c>
      <c r="T18" s="60">
        <f>IF(T$5=$G18,-FV(Assumptions!$D$6,'Construction Schedule'!T$2,,$E18/$H18),IF(AND($G18&lt;=T$5,$I18&gt;=T$5),-FV(Assumptions!$D$6,'Construction Schedule'!T$2,,$E18/$H18),0))</f>
        <v>0</v>
      </c>
      <c r="U18" s="60">
        <f>IF(U$5=$G18,-FV(Assumptions!$D$6,'Construction Schedule'!U$2,,$E18/$H18),IF(AND($G18&lt;=U$5,$I18&gt;=U$5),-FV(Assumptions!$D$6,'Construction Schedule'!U$2,,$E18/$H18),0))</f>
        <v>0</v>
      </c>
      <c r="V18" s="60">
        <f>IF(V$5=$G18,-FV(Assumptions!$D$6,'Construction Schedule'!V$2,,$E18/$H18),IF(AND($G18&lt;=V$5,$I18&gt;=V$5),-FV(Assumptions!$D$6,'Construction Schedule'!V$2,,$E18/$H18),0))</f>
        <v>0</v>
      </c>
      <c r="W18" s="60">
        <f>IF(W$5=$G18,-FV(Assumptions!$D$6,'Construction Schedule'!W$2,,$E18/$H18),IF(AND($G18&lt;=W$5,$I18&gt;=W$5),-FV(Assumptions!$D$6,'Construction Schedule'!W$2,,$E18/$H18),0))</f>
        <v>0</v>
      </c>
      <c r="X18" s="60">
        <f>IF(X$5=$G18,-FV(Assumptions!$D$6,'Construction Schedule'!X$2,,$E18/$H18),IF(AND($G18&lt;=X$5,$I18&gt;=X$5),-FV(Assumptions!$D$6,'Construction Schedule'!X$2,,$E18/$H18),0))</f>
        <v>0</v>
      </c>
      <c r="Y18" s="60">
        <f>IF(Y$5=$G18,-FV(Assumptions!$D$6,'Construction Schedule'!Y$2,,$E18/$H18),IF(AND($G18&lt;=Y$5,$I18&gt;=Y$5),-FV(Assumptions!$D$6,'Construction Schedule'!Y$2,,$E18/$H18),0))</f>
        <v>26991.666666666664</v>
      </c>
      <c r="Z18" s="60">
        <f>IF(Z$5=$G18,-FV(Assumptions!$D$6,'Construction Schedule'!Z$2,,$E18/$H18),IF(AND($G18&lt;=Z$5,$I18&gt;=Z$5),-FV(Assumptions!$D$6,'Construction Schedule'!Z$2,,$E18/$H18),0))</f>
        <v>26991.666666666664</v>
      </c>
      <c r="AA18" s="60">
        <f>IF(AA$5=$G18,-FV(Assumptions!$D$6,'Construction Schedule'!AA$2,,$E18/$H18),IF(AND($G18&lt;=AA$5,$I18&gt;=AA$5),-FV(Assumptions!$D$6,'Construction Schedule'!AA$2,,$E18/$H18),0))</f>
        <v>26991.666666666664</v>
      </c>
      <c r="AB18" s="60">
        <f>IF(AB$5=$G18,-FV(Assumptions!$D$6,'Construction Schedule'!AB$2,,$E18/$H18),IF(AND($G18&lt;=AB$5,$I18&gt;=AB$5),-FV(Assumptions!$D$6,'Construction Schedule'!AB$2,,$E18/$H18),0))</f>
        <v>26991.666666666664</v>
      </c>
      <c r="AC18" s="60">
        <f>IF(AC$5=$G18,-FV(Assumptions!$D$6,'Construction Schedule'!AC$2,,$E18/$H18),IF(AND($G18&lt;=AC$5,$I18&gt;=AC$5),-FV(Assumptions!$D$6,'Construction Schedule'!AC$2,,$E18/$H18),0))</f>
        <v>26991.666666666664</v>
      </c>
      <c r="AD18" s="60">
        <f>IF(AD$5=$G18,-FV(Assumptions!$D$6,'Construction Schedule'!AD$2,,$E18/$H18),IF(AND($G18&lt;=AD$5,$I18&gt;=AD$5),-FV(Assumptions!$D$6,'Construction Schedule'!AD$2,,$E18/$H18),0))</f>
        <v>26991.666666666664</v>
      </c>
      <c r="AE18" s="60">
        <f>IF(AE$5=$G18,-FV(Assumptions!$D$6,'Construction Schedule'!AE$2,,$E18/$H18),IF(AND($G18&lt;=AE$5,$I18&gt;=AE$5),-FV(Assumptions!$D$6,'Construction Schedule'!AE$2,,$E18/$H18),0))</f>
        <v>26991.666666666664</v>
      </c>
      <c r="AF18" s="60">
        <f>IF(AF$5=$G18,-FV(Assumptions!$D$6,'Construction Schedule'!AF$2,,$E18/$H18),IF(AND($G18&lt;=AF$5,$I18&gt;=AF$5),-FV(Assumptions!$D$6,'Construction Schedule'!AF$2,,$E18/$H18),0))</f>
        <v>26991.666666666664</v>
      </c>
      <c r="AG18" s="60">
        <f>IF(AG$5=$G18,-FV(Assumptions!$D$6,'Construction Schedule'!AG$2,,$E18/$H18),IF(AND($G18&lt;=AG$5,$I18&gt;=AG$5),-FV(Assumptions!$D$6,'Construction Schedule'!AG$2,,$E18/$H18),0))</f>
        <v>26991.666666666664</v>
      </c>
      <c r="AH18" s="60">
        <f>IF(AH$5=$G18,-FV(Assumptions!$D$6,'Construction Schedule'!AH$2,,$E18/$H18),IF(AND($G18&lt;=AH$5,$I18&gt;=AH$5),-FV(Assumptions!$D$6,'Construction Schedule'!AH$2,,$E18/$H18),0))</f>
        <v>26991.666666666664</v>
      </c>
      <c r="AI18" s="60">
        <f>IF(AI$5=$G18,-FV(Assumptions!$D$6,'Construction Schedule'!AI$2,,$E18/$H18),IF(AND($G18&lt;=AI$5,$I18&gt;=AI$5),-FV(Assumptions!$D$6,'Construction Schedule'!AI$2,,$E18/$H18),0))</f>
        <v>26991.666666666664</v>
      </c>
      <c r="AJ18" s="60">
        <f>IF(AJ$5=$G18,-FV(Assumptions!$D$6,'Construction Schedule'!AJ$2,,$E18/$H18),IF(AND($G18&lt;=AJ$5,$I18&gt;=AJ$5),-FV(Assumptions!$D$6,'Construction Schedule'!AJ$2,,$E18/$H18),0))</f>
        <v>27666.458333333328</v>
      </c>
      <c r="AK18" s="60">
        <f>IF(AK$5=$G18,-FV(Assumptions!$D$6,'Construction Schedule'!AK$2,,$E18/$H18),IF(AND($G18&lt;=AK$5,$I18&gt;=AK$5),-FV(Assumptions!$D$6,'Construction Schedule'!AK$2,,$E18/$H18),0))</f>
        <v>27666.458333333328</v>
      </c>
      <c r="AL18" s="60">
        <f>IF(AL$5=$G18,-FV(Assumptions!$D$6,'Construction Schedule'!AL$2,,$E18/$H18),IF(AND($G18&lt;=AL$5,$I18&gt;=AL$5),-FV(Assumptions!$D$6,'Construction Schedule'!AL$2,,$E18/$H18),0))</f>
        <v>27666.458333333328</v>
      </c>
      <c r="AM18" s="60">
        <f>IF(AM$5=$G18,-FV(Assumptions!$D$6,'Construction Schedule'!AM$2,,$E18/$H18),IF(AND($G18&lt;=AM$5,$I18&gt;=AM$5),-FV(Assumptions!$D$6,'Construction Schedule'!AM$2,,$E18/$H18),0))</f>
        <v>27666.458333333328</v>
      </c>
      <c r="AN18" s="60">
        <f>IF(AN$5=$G18,-FV(Assumptions!$D$6,'Construction Schedule'!AN$2,,$E18/$H18),IF(AND($G18&lt;=AN$5,$I18&gt;=AN$5),-FV(Assumptions!$D$6,'Construction Schedule'!AN$2,,$E18/$H18),0))</f>
        <v>27666.458333333328</v>
      </c>
      <c r="AO18" s="60">
        <f>IF(AO$5=$G18,-FV(Assumptions!$D$6,'Construction Schedule'!AO$2,,$E18/$H18),IF(AND($G18&lt;=AO$5,$I18&gt;=AO$5),-FV(Assumptions!$D$6,'Construction Schedule'!AO$2,,$E18/$H18),0))</f>
        <v>27666.458333333328</v>
      </c>
      <c r="AP18" s="60">
        <f>IF(AP$5=$G18,-FV(Assumptions!$D$6,'Construction Schedule'!AP$2,,$E18/$H18),IF(AND($G18&lt;=AP$5,$I18&gt;=AP$5),-FV(Assumptions!$D$6,'Construction Schedule'!AP$2,,$E18/$H18),0))</f>
        <v>27666.458333333328</v>
      </c>
      <c r="AQ18" s="60">
        <f>IF(AQ$5=$G18,-FV(Assumptions!$D$6,'Construction Schedule'!AQ$2,,$E18/$H18),IF(AND($G18&lt;=AQ$5,$I18&gt;=AQ$5),-FV(Assumptions!$D$6,'Construction Schedule'!AQ$2,,$E18/$H18),0))</f>
        <v>27666.458333333328</v>
      </c>
      <c r="AR18" s="60">
        <f>IF(AR$5=$G18,-FV(Assumptions!$D$6,'Construction Schedule'!AR$2,,$E18/$H18),IF(AND($G18&lt;=AR$5,$I18&gt;=AR$5),-FV(Assumptions!$D$6,'Construction Schedule'!AR$2,,$E18/$H18),0))</f>
        <v>27666.458333333328</v>
      </c>
      <c r="AS18" s="60">
        <f>IF(AS$5=$G18,-FV(Assumptions!$D$6,'Construction Schedule'!AS$2,,$E18/$H18),IF(AND($G18&lt;=AS$5,$I18&gt;=AS$5),-FV(Assumptions!$D$6,'Construction Schedule'!AS$2,,$E18/$H18),0))</f>
        <v>27666.458333333328</v>
      </c>
      <c r="AT18" s="60">
        <f>IF(AT$5=$G18,-FV(Assumptions!$D$6,'Construction Schedule'!AT$2,,$E18/$H18),IF(AND($G18&lt;=AT$5,$I18&gt;=AT$5),-FV(Assumptions!$D$6,'Construction Schedule'!AT$2,,$E18/$H18),0))</f>
        <v>27666.458333333328</v>
      </c>
      <c r="AU18" s="60">
        <f>IF(AU$5=$G18,-FV(Assumptions!$D$6,'Construction Schedule'!AU$2,,$E18/$H18),IF(AND($G18&lt;=AU$5,$I18&gt;=AU$5),-FV(Assumptions!$D$6,'Construction Schedule'!AU$2,,$E18/$H18),0))</f>
        <v>27666.458333333328</v>
      </c>
      <c r="AV18" s="60">
        <f>IF(AV$5=$G18,-FV(Assumptions!$D$6,'Construction Schedule'!AV$2,,$E18/$H18),IF(AND($G18&lt;=AV$5,$I18&gt;=AV$5),-FV(Assumptions!$D$6,'Construction Schedule'!AV$2,,$E18/$H18),0))</f>
        <v>28358.119791666661</v>
      </c>
      <c r="AW18" s="60">
        <f>IF(AW$5=$G18,-FV(Assumptions!$D$6,'Construction Schedule'!AW$2,,$E18/$H18),IF(AND($G18&lt;=AW$5,$I18&gt;=AW$5),-FV(Assumptions!$D$6,'Construction Schedule'!AW$2,,$E18/$H18),0))</f>
        <v>28358.119791666661</v>
      </c>
      <c r="AX18" s="60">
        <f>IF(AX$5=$G18,-FV(Assumptions!$D$6,'Construction Schedule'!AX$2,,$E18/$H18),IF(AND($G18&lt;=AX$5,$I18&gt;=AX$5),-FV(Assumptions!$D$6,'Construction Schedule'!AX$2,,$E18/$H18),0))</f>
        <v>28358.119791666661</v>
      </c>
      <c r="AY18" s="60">
        <f>IF(AY$5=$G18,-FV(Assumptions!$D$6,'Construction Schedule'!AY$2,,$E18/$H18),IF(AND($G18&lt;=AY$5,$I18&gt;=AY$5),-FV(Assumptions!$D$6,'Construction Schedule'!AY$2,,$E18/$H18),0))</f>
        <v>28358.119791666661</v>
      </c>
      <c r="AZ18" s="60">
        <f>IF(AZ$5=$G18,-FV(Assumptions!$D$6,'Construction Schedule'!AZ$2,,$E18/$H18),IF(AND($G18&lt;=AZ$5,$I18&gt;=AZ$5),-FV(Assumptions!$D$6,'Construction Schedule'!AZ$2,,$E18/$H18),0))</f>
        <v>28358.119791666661</v>
      </c>
      <c r="BA18" s="60">
        <f>IF(BA$5=$G18,-FV(Assumptions!$D$6,'Construction Schedule'!BA$2,,$E18/$H18),IF(AND($G18&lt;=BA$5,$I18&gt;=BA$5),-FV(Assumptions!$D$6,'Construction Schedule'!BA$2,,$E18/$H18),0))</f>
        <v>28358.119791666661</v>
      </c>
      <c r="BB18" s="60">
        <f>IF(BB$5=$G18,-FV(Assumptions!$D$6,'Construction Schedule'!BB$2,,$E18/$H18),IF(AND($G18&lt;=BB$5,$I18&gt;=BB$5),-FV(Assumptions!$D$6,'Construction Schedule'!BB$2,,$E18/$H18),0))</f>
        <v>28358.119791666661</v>
      </c>
      <c r="BC18" s="60">
        <f>IF(BC$5=$G18,-FV(Assumptions!$D$6,'Construction Schedule'!BC$2,,$E18/$H18),IF(AND($G18&lt;=BC$5,$I18&gt;=BC$5),-FV(Assumptions!$D$6,'Construction Schedule'!BC$2,,$E18/$H18),0))</f>
        <v>28358.119791666661</v>
      </c>
      <c r="BD18" s="60">
        <f>IF(BD$5=$G18,-FV(Assumptions!$D$6,'Construction Schedule'!BD$2,,$E18/$H18),IF(AND($G18&lt;=BD$5,$I18&gt;=BD$5),-FV(Assumptions!$D$6,'Construction Schedule'!BD$2,,$E18/$H18),0))</f>
        <v>28358.119791666661</v>
      </c>
      <c r="BE18" s="60">
        <f>IF(BE$5=$G18,-FV(Assumptions!$D$6,'Construction Schedule'!BE$2,,$E18/$H18),IF(AND($G18&lt;=BE$5,$I18&gt;=BE$5),-FV(Assumptions!$D$6,'Construction Schedule'!BE$2,,$E18/$H18),0))</f>
        <v>28358.119791666661</v>
      </c>
      <c r="BF18" s="60">
        <f>IF(BF$5=$G18,-FV(Assumptions!$D$6,'Construction Schedule'!BF$2,,$E18/$H18),IF(AND($G18&lt;=BF$5,$I18&gt;=BF$5),-FV(Assumptions!$D$6,'Construction Schedule'!BF$2,,$E18/$H18),0))</f>
        <v>28358.119791666661</v>
      </c>
      <c r="BG18" s="60">
        <f>IF(BG$5=$G18,-FV(Assumptions!$D$6,'Construction Schedule'!BG$2,,$E18/$H18),IF(AND($G18&lt;=BG$5,$I18&gt;=BG$5),-FV(Assumptions!$D$6,'Construction Schedule'!BG$2,,$E18/$H18),0))</f>
        <v>28358.119791666661</v>
      </c>
      <c r="BH18" s="60">
        <f>IF(BH$5=$G18,-FV(Assumptions!$D$6,'Construction Schedule'!BH$2,,$E18/$H18),IF(AND($G18&lt;=BH$5,$I18&gt;=BH$5),-FV(Assumptions!$D$6,'Construction Schedule'!BH$2,,$E18/$H18),0))</f>
        <v>29067.072786458324</v>
      </c>
      <c r="BI18" s="60">
        <f>IF(BI$5=$G18,-FV(Assumptions!$D$6,'Construction Schedule'!BI$2,,$E18/$H18),IF(AND($G18&lt;=BI$5,$I18&gt;=BI$5),-FV(Assumptions!$D$6,'Construction Schedule'!BI$2,,$E18/$H18),0))</f>
        <v>0</v>
      </c>
      <c r="BJ18" s="60">
        <f>IF(BJ$5=$G18,-FV(Assumptions!$D$6,'Construction Schedule'!BJ$2,,$E18/$H18),IF(AND($G18&lt;=BJ$5,$I18&gt;=BJ$5),-FV(Assumptions!$D$6,'Construction Schedule'!BJ$2,,$E18/$H18),0))</f>
        <v>0</v>
      </c>
      <c r="BK18" s="60">
        <f>IF(BK$5=$G18,-FV(Assumptions!$D$6,'Construction Schedule'!BK$2,,$E18/$H18),IF(AND($G18&lt;=BK$5,$I18&gt;=BK$5),-FV(Assumptions!$D$6,'Construction Schedule'!BK$2,,$E18/$H18),0))</f>
        <v>0</v>
      </c>
      <c r="BL18" s="60">
        <f>IF(BL$5=$G18,-FV(Assumptions!$D$6,'Construction Schedule'!BL$2,,$E18/$H18),IF(AND($G18&lt;=BL$5,$I18&gt;=BL$5),-FV(Assumptions!$D$6,'Construction Schedule'!BL$2,,$E18/$H18),0))</f>
        <v>0</v>
      </c>
      <c r="BM18" s="60">
        <f>IF(BM$5=$G18,-FV(Assumptions!$D$6,'Construction Schedule'!BM$2,,$E18/$H18),IF(AND($G18&lt;=BM$5,$I18&gt;=BM$5),-FV(Assumptions!$D$6,'Construction Schedule'!BM$2,,$E18/$H18),0))</f>
        <v>0</v>
      </c>
      <c r="BN18" s="60">
        <f>IF(BN$5=$G18,-FV(Assumptions!$D$6,'Construction Schedule'!BN$2,,$E18/$H18),IF(AND($G18&lt;=BN$5,$I18&gt;=BN$5),-FV(Assumptions!$D$6,'Construction Schedule'!BN$2,,$E18/$H18),0))</f>
        <v>0</v>
      </c>
      <c r="BO18" s="60">
        <f>IF(BO$5=$G18,-FV(Assumptions!$D$6,'Construction Schedule'!BO$2,,$E18/$H18),IF(AND($G18&lt;=BO$5,$I18&gt;=BO$5),-FV(Assumptions!$D$6,'Construction Schedule'!BO$2,,$E18/$H18),0))</f>
        <v>0</v>
      </c>
      <c r="BP18" s="60">
        <f>IF(BP$5=$G18,-FV(Assumptions!$D$6,'Construction Schedule'!BP$2,,$E18/$H18),IF(AND($G18&lt;=BP$5,$I18&gt;=BP$5),-FV(Assumptions!$D$6,'Construction Schedule'!BP$2,,$E18/$H18),0))</f>
        <v>0</v>
      </c>
      <c r="BQ18" s="60">
        <f>IF(BQ$5=$G18,-FV(Assumptions!$D$6,'Construction Schedule'!BQ$2,,$E18/$H18),IF(AND($G18&lt;=BQ$5,$I18&gt;=BQ$5),-FV(Assumptions!$D$6,'Construction Schedule'!BQ$2,,$E18/$H18),0))</f>
        <v>0</v>
      </c>
      <c r="BR18" s="60">
        <f>IF(BR$5=$G18,-FV(Assumptions!$D$6,'Construction Schedule'!BR$2,,$E18/$H18),IF(AND($G18&lt;=BR$5,$I18&gt;=BR$5),-FV(Assumptions!$D$6,'Construction Schedule'!BR$2,,$E18/$H18),0))</f>
        <v>0</v>
      </c>
      <c r="BS18" s="60">
        <f>IF(BS$5=$G18,-FV(Assumptions!$D$6,'Construction Schedule'!BS$2,,$E18/$H18),IF(AND($G18&lt;=BS$5,$I18&gt;=BS$5),-FV(Assumptions!$D$6,'Construction Schedule'!BS$2,,$E18/$H18),0))</f>
        <v>0</v>
      </c>
      <c r="BT18" s="60">
        <f>IF(BT$5=$G18,-FV(Assumptions!$D$6,'Construction Schedule'!BT$2,,$E18/$H18),IF(AND($G18&lt;=BT$5,$I18&gt;=BT$5),-FV(Assumptions!$D$6,'Construction Schedule'!BT$2,,$E18/$H18),0))</f>
        <v>0</v>
      </c>
      <c r="BU18" s="60">
        <f>IF(BU$5=$G18,-FV(Assumptions!$D$6,'Construction Schedule'!BU$2,,$E18/$H18),IF(AND($G18&lt;=BU$5,$I18&gt;=BU$5),-FV(Assumptions!$D$6,'Construction Schedule'!BU$2,,$E18/$H18),0))</f>
        <v>0</v>
      </c>
      <c r="BV18" s="60">
        <f>IF(BV$5=$G18,-FV(Assumptions!$D$6,'Construction Schedule'!BV$2,,$E18/$H18),IF(AND($G18&lt;=BV$5,$I18&gt;=BV$5),-FV(Assumptions!$D$6,'Construction Schedule'!BV$2,,$E18/$H18),0))</f>
        <v>0</v>
      </c>
      <c r="BW18" s="60">
        <f>IF(BW$5=$G18,-FV(Assumptions!$D$6,'Construction Schedule'!BW$2,,$E18/$H18),IF(AND($G18&lt;=BW$5,$I18&gt;=BW$5),-FV(Assumptions!$D$6,'Construction Schedule'!BW$2,,$E18/$H18),0))</f>
        <v>0</v>
      </c>
      <c r="BX18" s="60">
        <f>IF(BX$5=$G18,-FV(Assumptions!$D$6,'Construction Schedule'!BX$2,,$E18/$H18),IF(AND($G18&lt;=BX$5,$I18&gt;=BX$5),-FV(Assumptions!$D$6,'Construction Schedule'!BX$2,,$E18/$H18),0))</f>
        <v>0</v>
      </c>
      <c r="BY18" s="60">
        <f>IF(BY$5=$G18,-FV(Assumptions!$D$6,'Construction Schedule'!BY$2,,$E18/$H18),IF(AND($G18&lt;=BY$5,$I18&gt;=BY$5),-FV(Assumptions!$D$6,'Construction Schedule'!BY$2,,$E18/$H18),0))</f>
        <v>0</v>
      </c>
      <c r="BZ18" s="60">
        <f>IF(BZ$5=$G18,-FV(Assumptions!$D$6,'Construction Schedule'!BZ$2,,$E18/$H18),IF(AND($G18&lt;=BZ$5,$I18&gt;=BZ$5),-FV(Assumptions!$D$6,'Construction Schedule'!BZ$2,,$E18/$H18),0))</f>
        <v>0</v>
      </c>
      <c r="CA18" s="60">
        <f>IF(CA$5=$G18,-FV(Assumptions!$D$6,'Construction Schedule'!CA$2,,$E18/$H18),IF(AND($G18&lt;=CA$5,$I18&gt;=CA$5),-FV(Assumptions!$D$6,'Construction Schedule'!CA$2,,$E18/$H18),0))</f>
        <v>0</v>
      </c>
      <c r="CB18" s="60">
        <f>IF(CB$5=$G18,-FV(Assumptions!$D$6,'Construction Schedule'!CB$2,,$E18/$H18),IF(AND($G18&lt;=CB$5,$I18&gt;=CB$5),-FV(Assumptions!$D$6,'Construction Schedule'!CB$2,,$E18/$H18),0))</f>
        <v>0</v>
      </c>
      <c r="CC18" s="60">
        <f>IF(CC$5=$G18,-FV(Assumptions!$D$6,'Construction Schedule'!CC$2,,$E18/$H18),IF(AND($G18&lt;=CC$5,$I18&gt;=CC$5),-FV(Assumptions!$D$6,'Construction Schedule'!CC$2,,$E18/$H18),0))</f>
        <v>0</v>
      </c>
      <c r="CD18" s="60">
        <f>IF(CD$5=$G18,-FV(Assumptions!$D$6,'Construction Schedule'!CD$2,,$E18/$H18),IF(AND($G18&lt;=CD$5,$I18&gt;=CD$5),-FV(Assumptions!$D$6,'Construction Schedule'!CD$2,,$E18/$H18),0))</f>
        <v>0</v>
      </c>
      <c r="CE18" s="60">
        <f>IF(CE$5=$G18,-FV(Assumptions!$D$6,'Construction Schedule'!CE$2,,$E18/$H18),IF(AND($G18&lt;=CE$5,$I18&gt;=CE$5),-FV(Assumptions!$D$6,'Construction Schedule'!CE$2,,$E18/$H18),0))</f>
        <v>0</v>
      </c>
      <c r="CF18" s="60">
        <f>IF(CF$5=$G18,-FV(Assumptions!$D$6,'Construction Schedule'!CF$2,,$E18/$H18),IF(AND($G18&lt;=CF$5,$I18&gt;=CF$5),-FV(Assumptions!$D$6,'Construction Schedule'!CF$2,,$E18/$H18),0))</f>
        <v>0</v>
      </c>
      <c r="CG18" s="60">
        <f>IF(CG$5=$G18,-FV(Assumptions!$D$6,'Construction Schedule'!CG$2,,$E18/$H18),IF(AND($G18&lt;=CG$5,$I18&gt;=CG$5),-FV(Assumptions!$D$6,'Construction Schedule'!CG$2,,$E18/$H18),0))</f>
        <v>0</v>
      </c>
      <c r="CH18" s="60">
        <f>IF(CH$5=$G18,-FV(Assumptions!$D$6,'Construction Schedule'!CH$2,,$E18/$H18),IF(AND($G18&lt;=CH$5,$I18&gt;=CH$5),-FV(Assumptions!$D$6,'Construction Schedule'!CH$2,,$E18/$H18),0))</f>
        <v>0</v>
      </c>
      <c r="CI18" s="60">
        <f>IF(CI$5=$G18,-FV(Assumptions!$D$6,'Construction Schedule'!CI$2,,$E18/$H18),IF(AND($G18&lt;=CI$5,$I18&gt;=CI$5),-FV(Assumptions!$D$6,'Construction Schedule'!CI$2,,$E18/$H18),0))</f>
        <v>0</v>
      </c>
      <c r="CJ18" s="60">
        <f>IF(CJ$5=$G18,-FV(Assumptions!$D$6,'Construction Schedule'!CJ$2,,$E18/$H18),IF(AND($G18&lt;=CJ$5,$I18&gt;=CJ$5),-FV(Assumptions!$D$6,'Construction Schedule'!CJ$2,,$E18/$H18),0))</f>
        <v>0</v>
      </c>
      <c r="CK18" s="60">
        <f>IF(CK$5=$G18,-FV(Assumptions!$D$6,'Construction Schedule'!CK$2,,$E18/$H18),IF(AND($G18&lt;=CK$5,$I18&gt;=CK$5),-FV(Assumptions!$D$6,'Construction Schedule'!CK$2,,$E18/$H18),0))</f>
        <v>0</v>
      </c>
      <c r="CL18" s="60">
        <f>IF(CL$5=$G18,-FV(Assumptions!$D$6,'Construction Schedule'!CL$2,,$E18/$H18),IF(AND($G18&lt;=CL$5,$I18&gt;=CL$5),-FV(Assumptions!$D$6,'Construction Schedule'!CL$2,,$E18/$H18),0))</f>
        <v>0</v>
      </c>
      <c r="CM18" s="60">
        <f>IF(CM$5=$G18,-FV(Assumptions!$D$6,'Construction Schedule'!CM$2,,$E18/$H18),IF(AND($G18&lt;=CM$5,$I18&gt;=CM$5),-FV(Assumptions!$D$6,'Construction Schedule'!CM$2,,$E18/$H18),0))</f>
        <v>0</v>
      </c>
      <c r="CN18" s="60">
        <f>IF(CN$5=$G18,-FV(Assumptions!$D$6,'Construction Schedule'!CN$2,,$E18/$H18),IF(AND($G18&lt;=CN$5,$I18&gt;=CN$5),-FV(Assumptions!$D$6,'Construction Schedule'!CN$2,,$E18/$H18),0))</f>
        <v>0</v>
      </c>
      <c r="CO18" s="60">
        <f>IF(CO$5=$G18,-FV(Assumptions!$D$6,'Construction Schedule'!CO$2,,$E18/$H18),IF(AND($G18&lt;=CO$5,$I18&gt;=CO$5),-FV(Assumptions!$D$6,'Construction Schedule'!CO$2,,$E18/$H18),0))</f>
        <v>0</v>
      </c>
      <c r="CP18" s="60">
        <f>IF(CP$5=$G18,-FV(Assumptions!$D$6,'Construction Schedule'!CP$2,,$E18/$H18),IF(AND($G18&lt;=CP$5,$I18&gt;=CP$5),-FV(Assumptions!$D$6,'Construction Schedule'!CP$2,,$E18/$H18),0))</f>
        <v>0</v>
      </c>
      <c r="CQ18" s="60">
        <f>IF(CQ$5=$G18,-FV(Assumptions!$D$6,'Construction Schedule'!CQ$2,,$E18/$H18),IF(AND($G18&lt;=CQ$5,$I18&gt;=CQ$5),-FV(Assumptions!$D$6,'Construction Schedule'!CQ$2,,$E18/$H18),0))</f>
        <v>0</v>
      </c>
      <c r="CR18" s="60">
        <f>IF(CR$5=$G18,-FV(Assumptions!$D$6,'Construction Schedule'!CR$2,,$E18/$H18),IF(AND($G18&lt;=CR$5,$I18&gt;=CR$5),-FV(Assumptions!$D$6,'Construction Schedule'!CR$2,,$E18/$H18),0))</f>
        <v>0</v>
      </c>
      <c r="CS18" s="60">
        <f>IF(CS$5=$G18,-FV(Assumptions!$D$6,'Construction Schedule'!CS$2,,$E18/$H18),IF(AND($G18&lt;=CS$5,$I18&gt;=CS$5),-FV(Assumptions!$D$6,'Construction Schedule'!CS$2,,$E18/$H18),0))</f>
        <v>0</v>
      </c>
      <c r="CT18" s="60">
        <f>IF(CT$5=$G18,-FV(Assumptions!$D$6,'Construction Schedule'!CT$2,,$E18/$H18),IF(AND($G18&lt;=CT$5,$I18&gt;=CT$5),-FV(Assumptions!$D$6,'Construction Schedule'!CT$2,,$E18/$H18),0))</f>
        <v>0</v>
      </c>
      <c r="CU18" s="60">
        <f>IF(CU$5=$G18,-FV(Assumptions!$D$6,'Construction Schedule'!CU$2,,$E18/$H18),IF(AND($G18&lt;=CU$5,$I18&gt;=CU$5),-FV(Assumptions!$D$6,'Construction Schedule'!CU$2,,$E18/$H18),0))</f>
        <v>0</v>
      </c>
      <c r="CV18" s="60">
        <f>IF(CV$5=$G18,-FV(Assumptions!$D$6,'Construction Schedule'!CV$2,,$E18/$H18),IF(AND($G18&lt;=CV$5,$I18&gt;=CV$5),-FV(Assumptions!$D$6,'Construction Schedule'!CV$2,,$E18/$H18),0))</f>
        <v>0</v>
      </c>
      <c r="CW18" s="60">
        <f>IF(CW$5=$G18,-FV(Assumptions!$D$6,'Construction Schedule'!CW$2,,$E18/$H18),IF(AND($G18&lt;=CW$5,$I18&gt;=CW$5),-FV(Assumptions!$D$6,'Construction Schedule'!CW$2,,$E18/$H18),0))</f>
        <v>0</v>
      </c>
      <c r="CX18" s="60">
        <f>IF(CX$5=$G18,-FV(Assumptions!$D$6,'Construction Schedule'!CX$2,,$E18/$H18),IF(AND($G18&lt;=CX$5,$I18&gt;=CX$5),-FV(Assumptions!$D$6,'Construction Schedule'!CX$2,,$E18/$H18),0))</f>
        <v>0</v>
      </c>
      <c r="CY18" s="60">
        <f>IF(CY$5=$G18,-FV(Assumptions!$D$6,'Construction Schedule'!CY$2,,$E18/$H18),IF(AND($G18&lt;=CY$5,$I18&gt;=CY$5),-FV(Assumptions!$D$6,'Construction Schedule'!CY$2,,$E18/$H18),0))</f>
        <v>0</v>
      </c>
      <c r="CZ18" s="60">
        <f>IF(CZ$5=$G18,-FV(Assumptions!$D$6,'Construction Schedule'!CZ$2,,$E18/$H18),IF(AND($G18&lt;=CZ$5,$I18&gt;=CZ$5),-FV(Assumptions!$D$6,'Construction Schedule'!CZ$2,,$E18/$H18),0))</f>
        <v>0</v>
      </c>
      <c r="DA18" s="60">
        <f>IF(DA$5=$G18,-FV(Assumptions!$D$6,'Construction Schedule'!DA$2,,$E18/$H18),IF(AND($G18&lt;=DA$5,$I18&gt;=DA$5),-FV(Assumptions!$D$6,'Construction Schedule'!DA$2,,$E18/$H18),0))</f>
        <v>0</v>
      </c>
      <c r="DB18" s="60">
        <f>IF(DB$5=$G18,-FV(Assumptions!$D$6,'Construction Schedule'!DB$2,,$E18/$H18),IF(AND($G18&lt;=DB$5,$I18&gt;=DB$5),-FV(Assumptions!$D$6,'Construction Schedule'!DB$2,,$E18/$H18),0))</f>
        <v>0</v>
      </c>
      <c r="DC18" s="60">
        <f>IF(DC$5=$G18,-FV(Assumptions!$D$6,'Construction Schedule'!DC$2,,$E18/$H18),IF(AND($G18&lt;=DC$5,$I18&gt;=DC$5),-FV(Assumptions!$D$6,'Construction Schedule'!DC$2,,$E18/$H18),0))</f>
        <v>0</v>
      </c>
      <c r="DD18" s="60">
        <f>IF(DD$5=$G18,-FV(Assumptions!$D$6,'Construction Schedule'!DD$2,,$E18/$H18),IF(AND($G18&lt;=DD$5,$I18&gt;=DD$5),-FV(Assumptions!$D$6,'Construction Schedule'!DD$2,,$E18/$H18),0))</f>
        <v>0</v>
      </c>
      <c r="DE18" s="60">
        <f>IF(DE$5=$G18,-FV(Assumptions!$D$6,'Construction Schedule'!DE$2,,$E18/$H18),IF(AND($G18&lt;=DE$5,$I18&gt;=DE$5),-FV(Assumptions!$D$6,'Construction Schedule'!DE$2,,$E18/$H18),0))</f>
        <v>0</v>
      </c>
      <c r="DF18" s="60">
        <f>IF(DF$5=$G18,-FV(Assumptions!$D$6,'Construction Schedule'!DF$2,,$E18/$H18),IF(AND($G18&lt;=DF$5,$I18&gt;=DF$5),-FV(Assumptions!$D$6,'Construction Schedule'!DF$2,,$E18/$H18),0))</f>
        <v>0</v>
      </c>
      <c r="DG18" s="60">
        <f>IF(DG$5=$G18,-FV(Assumptions!$D$6,'Construction Schedule'!DG$2,,$E18/$H18),IF(AND($G18&lt;=DG$5,$I18&gt;=DG$5),-FV(Assumptions!$D$6,'Construction Schedule'!DG$2,,$E18/$H18),0))</f>
        <v>0</v>
      </c>
      <c r="DH18" s="60">
        <f>IF(DH$5=$G18,-FV(Assumptions!$D$6,'Construction Schedule'!DH$2,,$E18/$H18),IF(AND($G18&lt;=DH$5,$I18&gt;=DH$5),-FV(Assumptions!$D$6,'Construction Schedule'!DH$2,,$E18/$H18),0))</f>
        <v>0</v>
      </c>
      <c r="DI18" s="60">
        <f>IF(DI$5=$G18,-FV(Assumptions!$D$6,'Construction Schedule'!DI$2,,$E18/$H18),IF(AND($G18&lt;=DI$5,$I18&gt;=DI$5),-FV(Assumptions!$D$6,'Construction Schedule'!DI$2,,$E18/$H18),0))</f>
        <v>0</v>
      </c>
      <c r="DJ18" s="60">
        <f>IF(DJ$5=$G18,-FV(Assumptions!$D$6,'Construction Schedule'!DJ$2,,$E18/$H18),IF(AND($G18&lt;=DJ$5,$I18&gt;=DJ$5),-FV(Assumptions!$D$6,'Construction Schedule'!DJ$2,,$E18/$H18),0))</f>
        <v>0</v>
      </c>
      <c r="DK18" s="60">
        <f>IF(DK$5=$G18,-FV(Assumptions!$D$6,'Construction Schedule'!DK$2,,$E18/$H18),IF(AND($G18&lt;=DK$5,$I18&gt;=DK$5),-FV(Assumptions!$D$6,'Construction Schedule'!DK$2,,$E18/$H18),0))</f>
        <v>0</v>
      </c>
      <c r="DL18" s="60">
        <f>IF(DL$5=$G18,-FV(Assumptions!$D$6,'Construction Schedule'!DL$2,,$E18/$H18),IF(AND($G18&lt;=DL$5,$I18&gt;=DL$5),-FV(Assumptions!$D$6,'Construction Schedule'!DL$2,,$E18/$H18),0))</f>
        <v>0</v>
      </c>
      <c r="DM18" s="60">
        <f>IF(DM$5=$G18,-FV(Assumptions!$D$6,'Construction Schedule'!DM$2,,$E18/$H18),IF(AND($G18&lt;=DM$5,$I18&gt;=DM$5),-FV(Assumptions!$D$6,'Construction Schedule'!DM$2,,$E18/$H18),0))</f>
        <v>0</v>
      </c>
      <c r="DN18" s="60">
        <f>IF(DN$5=$G18,-FV(Assumptions!$D$6,'Construction Schedule'!DN$2,,$E18/$H18),IF(AND($G18&lt;=DN$5,$I18&gt;=DN$5),-FV(Assumptions!$D$6,'Construction Schedule'!DN$2,,$E18/$H18),0))</f>
        <v>0</v>
      </c>
      <c r="DO18" s="60">
        <f>IF(DO$5=$G18,-FV(Assumptions!$D$6,'Construction Schedule'!DO$2,,$E18/$H18),IF(AND($G18&lt;=DO$5,$I18&gt;=DO$5),-FV(Assumptions!$D$6,'Construction Schedule'!DO$2,,$E18/$H18),0))</f>
        <v>0</v>
      </c>
      <c r="DP18" s="60">
        <f>IF(DP$5=$G18,-FV(Assumptions!$D$6,'Construction Schedule'!DP$2,,$E18/$H18),IF(AND($G18&lt;=DP$5,$I18&gt;=DP$5),-FV(Assumptions!$D$6,'Construction Schedule'!DP$2,,$E18/$H18),0))</f>
        <v>0</v>
      </c>
      <c r="DQ18" s="60">
        <f>IF(DQ$5=$G18,-FV(Assumptions!$D$6,'Construction Schedule'!DQ$2,,$E18/$H18),IF(AND($G18&lt;=DQ$5,$I18&gt;=DQ$5),-FV(Assumptions!$D$6,'Construction Schedule'!DQ$2,,$E18/$H18),0))</f>
        <v>0</v>
      </c>
      <c r="DR18" s="60">
        <f>IF(DR$5=$G18,-FV(Assumptions!$D$6,'Construction Schedule'!DR$2,,$E18/$H18),IF(AND($G18&lt;=DR$5,$I18&gt;=DR$5),-FV(Assumptions!$D$6,'Construction Schedule'!DR$2,,$E18/$H18),0))</f>
        <v>0</v>
      </c>
      <c r="DS18" s="60">
        <f>IF(DS$5=$G18,-FV(Assumptions!$D$6,'Construction Schedule'!DS$2,,$E18/$H18),IF(AND($G18&lt;=DS$5,$I18&gt;=DS$5),-FV(Assumptions!$D$6,'Construction Schedule'!DS$2,,$E18/$H18),0))</f>
        <v>0</v>
      </c>
      <c r="DT18" s="60">
        <f>IF(DT$5=$G18,-FV(Assumptions!$D$6,'Construction Schedule'!DT$2,,$E18/$H18),IF(AND($G18&lt;=DT$5,$I18&gt;=DT$5),-FV(Assumptions!$D$6,'Construction Schedule'!DT$2,,$E18/$H18),0))</f>
        <v>0</v>
      </c>
      <c r="DU18" s="60">
        <f>IF(DU$5=$G18,-FV(Assumptions!$D$6,'Construction Schedule'!DU$2,,$E18/$H18),IF(AND($G18&lt;=DU$5,$I18&gt;=DU$5),-FV(Assumptions!$D$6,'Construction Schedule'!DU$2,,$E18/$H18),0))</f>
        <v>0</v>
      </c>
      <c r="DV18" s="60">
        <f>IF(DV$5=$G18,-FV(Assumptions!$D$6,'Construction Schedule'!DV$2,,$E18/$H18),IF(AND($G18&lt;=DV$5,$I18&gt;=DV$5),-FV(Assumptions!$D$6,'Construction Schedule'!DV$2,,$E18/$H18),0))</f>
        <v>0</v>
      </c>
      <c r="DW18" s="60">
        <f>IF(DW$5=$G18,-FV(Assumptions!$D$6,'Construction Schedule'!DW$2,,$E18/$H18),IF(AND($G18&lt;=DW$5,$I18&gt;=DW$5),-FV(Assumptions!$D$6,'Construction Schedule'!DW$2,,$E18/$H18),0))</f>
        <v>0</v>
      </c>
      <c r="DX18" s="60">
        <f>IF(DX$5=$G18,-FV(Assumptions!$D$6,'Construction Schedule'!DX$2,,$E18/$H18),IF(AND($G18&lt;=DX$5,$I18&gt;=DX$5),-FV(Assumptions!$D$6,'Construction Schedule'!DX$2,,$E18/$H18),0))</f>
        <v>0</v>
      </c>
      <c r="DY18" s="60">
        <f>IF(DY$5=$G18,-FV(Assumptions!$D$6,'Construction Schedule'!DY$2,,$E18/$H18),IF(AND($G18&lt;=DY$5,$I18&gt;=DY$5),-FV(Assumptions!$D$6,'Construction Schedule'!DY$2,,$E18/$H18),0))</f>
        <v>0</v>
      </c>
      <c r="DZ18" s="60">
        <f>IF(DZ$5=$G18,-FV(Assumptions!$D$6,'Construction Schedule'!DZ$2,,$E18/$H18),IF(AND($G18&lt;=DZ$5,$I18&gt;=DZ$5),-FV(Assumptions!$D$6,'Construction Schedule'!DZ$2,,$E18/$H18),0))</f>
        <v>0</v>
      </c>
      <c r="EA18" s="60">
        <f>IF(EA$5=$G18,-FV(Assumptions!$D$6,'Construction Schedule'!EA$2,,$E18/$H18),IF(AND($G18&lt;=EA$5,$I18&gt;=EA$5),-FV(Assumptions!$D$6,'Construction Schedule'!EA$2,,$E18/$H18),0))</f>
        <v>0</v>
      </c>
      <c r="EB18" s="51" t="s">
        <v>2</v>
      </c>
    </row>
    <row r="19" spans="2:132" ht="17.25" x14ac:dyDescent="0.35">
      <c r="B19" s="51" t="s">
        <v>69</v>
      </c>
      <c r="E19" s="60">
        <v>39500</v>
      </c>
      <c r="G19" s="56">
        <v>46813</v>
      </c>
      <c r="H19" s="129">
        <v>2</v>
      </c>
      <c r="I19" s="56">
        <f>EDATE(G19,(H19-1))</f>
        <v>46844</v>
      </c>
      <c r="K19" s="130"/>
      <c r="L19" s="60">
        <f>IF(L$5=$G19,-FV(Assumptions!$D$6,'Construction Schedule'!L$2,,$E19/$H19),IF(AND($G19&lt;=L$5,$I19&gt;=L$5),-FV(Assumptions!$D$6,'Construction Schedule'!L$2,,$E19/$H19),0))</f>
        <v>0</v>
      </c>
      <c r="M19" s="60">
        <f>IF(M$5=$G19,-FV(Assumptions!$D$6,'Construction Schedule'!M$2,,$E19/$H19),IF(AND($G19&lt;=M$5,$I19&gt;=M$5),-FV(Assumptions!$D$6,'Construction Schedule'!M$2,,$E19/$H19),0))</f>
        <v>0</v>
      </c>
      <c r="N19" s="60">
        <f>IF(N$5=$G19,-FV(Assumptions!$D$6,'Construction Schedule'!N$2,,$E19/$H19),IF(AND($G19&lt;=N$5,$I19&gt;=N$5),-FV(Assumptions!$D$6,'Construction Schedule'!N$2,,$E19/$H19),0))</f>
        <v>0</v>
      </c>
      <c r="O19" s="60">
        <f>IF(O$5=$G19,-FV(Assumptions!$D$6,'Construction Schedule'!O$2,,$E19/$H19),IF(AND($G19&lt;=O$5,$I19&gt;=O$5),-FV(Assumptions!$D$6,'Construction Schedule'!O$2,,$E19/$H19),0))</f>
        <v>0</v>
      </c>
      <c r="P19" s="60">
        <f>IF(P$5=$G19,-FV(Assumptions!$D$6,'Construction Schedule'!P$2,,$E19/$H19),IF(AND($G19&lt;=P$5,$I19&gt;=P$5),-FV(Assumptions!$D$6,'Construction Schedule'!P$2,,$E19/$H19),0))</f>
        <v>0</v>
      </c>
      <c r="Q19" s="60">
        <f>IF(Q$5=$G19,-FV(Assumptions!$D$6,'Construction Schedule'!Q$2,,$E19/$H19),IF(AND($G19&lt;=Q$5,$I19&gt;=Q$5),-FV(Assumptions!$D$6,'Construction Schedule'!Q$2,,$E19/$H19),0))</f>
        <v>0</v>
      </c>
      <c r="R19" s="60">
        <f>IF(R$5=$G19,-FV(Assumptions!$D$6,'Construction Schedule'!R$2,,$E19/$H19),IF(AND($G19&lt;=R$5,$I19&gt;=R$5),-FV(Assumptions!$D$6,'Construction Schedule'!R$2,,$E19/$H19),0))</f>
        <v>0</v>
      </c>
      <c r="S19" s="60">
        <f>IF(S$5=$G19,-FV(Assumptions!$D$6,'Construction Schedule'!S$2,,$E19/$H19),IF(AND($G19&lt;=S$5,$I19&gt;=S$5),-FV(Assumptions!$D$6,'Construction Schedule'!S$2,,$E19/$H19),0))</f>
        <v>0</v>
      </c>
      <c r="T19" s="60">
        <f>IF(T$5=$G19,-FV(Assumptions!$D$6,'Construction Schedule'!T$2,,$E19/$H19),IF(AND($G19&lt;=T$5,$I19&gt;=T$5),-FV(Assumptions!$D$6,'Construction Schedule'!T$2,,$E19/$H19),0))</f>
        <v>0</v>
      </c>
      <c r="U19" s="60">
        <f>IF(U$5=$G19,-FV(Assumptions!$D$6,'Construction Schedule'!U$2,,$E19/$H19),IF(AND($G19&lt;=U$5,$I19&gt;=U$5),-FV(Assumptions!$D$6,'Construction Schedule'!U$2,,$E19/$H19),0))</f>
        <v>0</v>
      </c>
      <c r="V19" s="60">
        <f>IF(V$5=$G19,-FV(Assumptions!$D$6,'Construction Schedule'!V$2,,$E19/$H19),IF(AND($G19&lt;=V$5,$I19&gt;=V$5),-FV(Assumptions!$D$6,'Construction Schedule'!V$2,,$E19/$H19),0))</f>
        <v>0</v>
      </c>
      <c r="W19" s="60">
        <f>IF(W$5=$G19,-FV(Assumptions!$D$6,'Construction Schedule'!W$2,,$E19/$H19),IF(AND($G19&lt;=W$5,$I19&gt;=W$5),-FV(Assumptions!$D$6,'Construction Schedule'!W$2,,$E19/$H19),0))</f>
        <v>0</v>
      </c>
      <c r="X19" s="60">
        <f>IF(X$5=$G19,-FV(Assumptions!$D$6,'Construction Schedule'!X$2,,$E19/$H19),IF(AND($G19&lt;=X$5,$I19&gt;=X$5),-FV(Assumptions!$D$6,'Construction Schedule'!X$2,,$E19/$H19),0))</f>
        <v>0</v>
      </c>
      <c r="Y19" s="60">
        <f>IF(Y$5=$G19,-FV(Assumptions!$D$6,'Construction Schedule'!Y$2,,$E19/$H19),IF(AND($G19&lt;=Y$5,$I19&gt;=Y$5),-FV(Assumptions!$D$6,'Construction Schedule'!Y$2,,$E19/$H19),0))</f>
        <v>0</v>
      </c>
      <c r="Z19" s="60">
        <f>IF(Z$5=$G19,-FV(Assumptions!$D$6,'Construction Schedule'!Z$2,,$E19/$H19),IF(AND($G19&lt;=Z$5,$I19&gt;=Z$5),-FV(Assumptions!$D$6,'Construction Schedule'!Z$2,,$E19/$H19),0))</f>
        <v>0</v>
      </c>
      <c r="AA19" s="60">
        <f>IF(AA$5=$G19,-FV(Assumptions!$D$6,'Construction Schedule'!AA$2,,$E19/$H19),IF(AND($G19&lt;=AA$5,$I19&gt;=AA$5),-FV(Assumptions!$D$6,'Construction Schedule'!AA$2,,$E19/$H19),0))</f>
        <v>0</v>
      </c>
      <c r="AB19" s="60">
        <f>IF(AB$5=$G19,-FV(Assumptions!$D$6,'Construction Schedule'!AB$2,,$E19/$H19),IF(AND($G19&lt;=AB$5,$I19&gt;=AB$5),-FV(Assumptions!$D$6,'Construction Schedule'!AB$2,,$E19/$H19),0))</f>
        <v>0</v>
      </c>
      <c r="AC19" s="60">
        <f>IF(AC$5=$G19,-FV(Assumptions!$D$6,'Construction Schedule'!AC$2,,$E19/$H19),IF(AND($G19&lt;=AC$5,$I19&gt;=AC$5),-FV(Assumptions!$D$6,'Construction Schedule'!AC$2,,$E19/$H19),0))</f>
        <v>0</v>
      </c>
      <c r="AD19" s="60">
        <f>IF(AD$5=$G19,-FV(Assumptions!$D$6,'Construction Schedule'!AD$2,,$E19/$H19),IF(AND($G19&lt;=AD$5,$I19&gt;=AD$5),-FV(Assumptions!$D$6,'Construction Schedule'!AD$2,,$E19/$H19),0))</f>
        <v>0</v>
      </c>
      <c r="AE19" s="60">
        <f>IF(AE$5=$G19,-FV(Assumptions!$D$6,'Construction Schedule'!AE$2,,$E19/$H19),IF(AND($G19&lt;=AE$5,$I19&gt;=AE$5),-FV(Assumptions!$D$6,'Construction Schedule'!AE$2,,$E19/$H19),0))</f>
        <v>0</v>
      </c>
      <c r="AF19" s="60">
        <f>IF(AF$5=$G19,-FV(Assumptions!$D$6,'Construction Schedule'!AF$2,,$E19/$H19),IF(AND($G19&lt;=AF$5,$I19&gt;=AF$5),-FV(Assumptions!$D$6,'Construction Schedule'!AF$2,,$E19/$H19),0))</f>
        <v>0</v>
      </c>
      <c r="AG19" s="60">
        <f>IF(AG$5=$G19,-FV(Assumptions!$D$6,'Construction Schedule'!AG$2,,$E19/$H19),IF(AND($G19&lt;=AG$5,$I19&gt;=AG$5),-FV(Assumptions!$D$6,'Construction Schedule'!AG$2,,$E19/$H19),0))</f>
        <v>0</v>
      </c>
      <c r="AH19" s="60">
        <f>IF(AH$5=$G19,-FV(Assumptions!$D$6,'Construction Schedule'!AH$2,,$E19/$H19),IF(AND($G19&lt;=AH$5,$I19&gt;=AH$5),-FV(Assumptions!$D$6,'Construction Schedule'!AH$2,,$E19/$H19),0))</f>
        <v>0</v>
      </c>
      <c r="AI19" s="60">
        <f>IF(AI$5=$G19,-FV(Assumptions!$D$6,'Construction Schedule'!AI$2,,$E19/$H19),IF(AND($G19&lt;=AI$5,$I19&gt;=AI$5),-FV(Assumptions!$D$6,'Construction Schedule'!AI$2,,$E19/$H19),0))</f>
        <v>0</v>
      </c>
      <c r="AJ19" s="60">
        <f>IF(AJ$5=$G19,-FV(Assumptions!$D$6,'Construction Schedule'!AJ$2,,$E19/$H19),IF(AND($G19&lt;=AJ$5,$I19&gt;=AJ$5),-FV(Assumptions!$D$6,'Construction Schedule'!AJ$2,,$E19/$H19),0))</f>
        <v>0</v>
      </c>
      <c r="AK19" s="60">
        <f>IF(AK$5=$G19,-FV(Assumptions!$D$6,'Construction Schedule'!AK$2,,$E19/$H19),IF(AND($G19&lt;=AK$5,$I19&gt;=AK$5),-FV(Assumptions!$D$6,'Construction Schedule'!AK$2,,$E19/$H19),0))</f>
        <v>0</v>
      </c>
      <c r="AL19" s="60">
        <f>IF(AL$5=$G19,-FV(Assumptions!$D$6,'Construction Schedule'!AL$2,,$E19/$H19),IF(AND($G19&lt;=AL$5,$I19&gt;=AL$5),-FV(Assumptions!$D$6,'Construction Schedule'!AL$2,,$E19/$H19),0))</f>
        <v>0</v>
      </c>
      <c r="AM19" s="60">
        <f>IF(AM$5=$G19,-FV(Assumptions!$D$6,'Construction Schedule'!AM$2,,$E19/$H19),IF(AND($G19&lt;=AM$5,$I19&gt;=AM$5),-FV(Assumptions!$D$6,'Construction Schedule'!AM$2,,$E19/$H19),0))</f>
        <v>0</v>
      </c>
      <c r="AN19" s="60">
        <f>IF(AN$5=$G19,-FV(Assumptions!$D$6,'Construction Schedule'!AN$2,,$E19/$H19),IF(AND($G19&lt;=AN$5,$I19&gt;=AN$5),-FV(Assumptions!$D$6,'Construction Schedule'!AN$2,,$E19/$H19),0))</f>
        <v>0</v>
      </c>
      <c r="AO19" s="60">
        <f>IF(AO$5=$G19,-FV(Assumptions!$D$6,'Construction Schedule'!AO$2,,$E19/$H19),IF(AND($G19&lt;=AO$5,$I19&gt;=AO$5),-FV(Assumptions!$D$6,'Construction Schedule'!AO$2,,$E19/$H19),0))</f>
        <v>0</v>
      </c>
      <c r="AP19" s="60">
        <f>IF(AP$5=$G19,-FV(Assumptions!$D$6,'Construction Schedule'!AP$2,,$E19/$H19),IF(AND($G19&lt;=AP$5,$I19&gt;=AP$5),-FV(Assumptions!$D$6,'Construction Schedule'!AP$2,,$E19/$H19),0))</f>
        <v>0</v>
      </c>
      <c r="AQ19" s="60">
        <f>IF(AQ$5=$G19,-FV(Assumptions!$D$6,'Construction Schedule'!AQ$2,,$E19/$H19),IF(AND($G19&lt;=AQ$5,$I19&gt;=AQ$5),-FV(Assumptions!$D$6,'Construction Schedule'!AQ$2,,$E19/$H19),0))</f>
        <v>0</v>
      </c>
      <c r="AR19" s="60">
        <f>IF(AR$5=$G19,-FV(Assumptions!$D$6,'Construction Schedule'!AR$2,,$E19/$H19),IF(AND($G19&lt;=AR$5,$I19&gt;=AR$5),-FV(Assumptions!$D$6,'Construction Schedule'!AR$2,,$E19/$H19),0))</f>
        <v>0</v>
      </c>
      <c r="AS19" s="60">
        <f>IF(AS$5=$G19,-FV(Assumptions!$D$6,'Construction Schedule'!AS$2,,$E19/$H19),IF(AND($G19&lt;=AS$5,$I19&gt;=AS$5),-FV(Assumptions!$D$6,'Construction Schedule'!AS$2,,$E19/$H19),0))</f>
        <v>0</v>
      </c>
      <c r="AT19" s="60">
        <f>IF(AT$5=$G19,-FV(Assumptions!$D$6,'Construction Schedule'!AT$2,,$E19/$H19),IF(AND($G19&lt;=AT$5,$I19&gt;=AT$5),-FV(Assumptions!$D$6,'Construction Schedule'!AT$2,,$E19/$H19),0))</f>
        <v>0</v>
      </c>
      <c r="AU19" s="60">
        <f>IF(AU$5=$G19,-FV(Assumptions!$D$6,'Construction Schedule'!AU$2,,$E19/$H19),IF(AND($G19&lt;=AU$5,$I19&gt;=AU$5),-FV(Assumptions!$D$6,'Construction Schedule'!AU$2,,$E19/$H19),0))</f>
        <v>0</v>
      </c>
      <c r="AV19" s="60">
        <f>IF(AV$5=$G19,-FV(Assumptions!$D$6,'Construction Schedule'!AV$2,,$E19/$H19),IF(AND($G19&lt;=AV$5,$I19&gt;=AV$5),-FV(Assumptions!$D$6,'Construction Schedule'!AV$2,,$E19/$H19),0))</f>
        <v>0</v>
      </c>
      <c r="AW19" s="60">
        <f>IF(AW$5=$G19,-FV(Assumptions!$D$6,'Construction Schedule'!AW$2,,$E19/$H19),IF(AND($G19&lt;=AW$5,$I19&gt;=AW$5),-FV(Assumptions!$D$6,'Construction Schedule'!AW$2,,$E19/$H19),0))</f>
        <v>0</v>
      </c>
      <c r="AX19" s="60">
        <f>IF(AX$5=$G19,-FV(Assumptions!$D$6,'Construction Schedule'!AX$2,,$E19/$H19),IF(AND($G19&lt;=AX$5,$I19&gt;=AX$5),-FV(Assumptions!$D$6,'Construction Schedule'!AX$2,,$E19/$H19),0))</f>
        <v>0</v>
      </c>
      <c r="AY19" s="60">
        <f>IF(AY$5=$G19,-FV(Assumptions!$D$6,'Construction Schedule'!AY$2,,$E19/$H19),IF(AND($G19&lt;=AY$5,$I19&gt;=AY$5),-FV(Assumptions!$D$6,'Construction Schedule'!AY$2,,$E19/$H19),0))</f>
        <v>0</v>
      </c>
      <c r="AZ19" s="60">
        <f>IF(AZ$5=$G19,-FV(Assumptions!$D$6,'Construction Schedule'!AZ$2,,$E19/$H19),IF(AND($G19&lt;=AZ$5,$I19&gt;=AZ$5),-FV(Assumptions!$D$6,'Construction Schedule'!AZ$2,,$E19/$H19),0))</f>
        <v>0</v>
      </c>
      <c r="BA19" s="60">
        <f>IF(BA$5=$G19,-FV(Assumptions!$D$6,'Construction Schedule'!BA$2,,$E19/$H19),IF(AND($G19&lt;=BA$5,$I19&gt;=BA$5),-FV(Assumptions!$D$6,'Construction Schedule'!BA$2,,$E19/$H19),0))</f>
        <v>0</v>
      </c>
      <c r="BB19" s="60">
        <f>IF(BB$5=$G19,-FV(Assumptions!$D$6,'Construction Schedule'!BB$2,,$E19/$H19),IF(AND($G19&lt;=BB$5,$I19&gt;=BB$5),-FV(Assumptions!$D$6,'Construction Schedule'!BB$2,,$E19/$H19),0))</f>
        <v>0</v>
      </c>
      <c r="BC19" s="60">
        <f>IF(BC$5=$G19,-FV(Assumptions!$D$6,'Construction Schedule'!BC$2,,$E19/$H19),IF(AND($G19&lt;=BC$5,$I19&gt;=BC$5),-FV(Assumptions!$D$6,'Construction Schedule'!BC$2,,$E19/$H19),0))</f>
        <v>0</v>
      </c>
      <c r="BD19" s="60">
        <f>IF(BD$5=$G19,-FV(Assumptions!$D$6,'Construction Schedule'!BD$2,,$E19/$H19),IF(AND($G19&lt;=BD$5,$I19&gt;=BD$5),-FV(Assumptions!$D$6,'Construction Schedule'!BD$2,,$E19/$H19),0))</f>
        <v>0</v>
      </c>
      <c r="BE19" s="60">
        <f>IF(BE$5=$G19,-FV(Assumptions!$D$6,'Construction Schedule'!BE$2,,$E19/$H19),IF(AND($G19&lt;=BE$5,$I19&gt;=BE$5),-FV(Assumptions!$D$6,'Construction Schedule'!BE$2,,$E19/$H19),0))</f>
        <v>0</v>
      </c>
      <c r="BF19" s="60">
        <f>IF(BF$5=$G19,-FV(Assumptions!$D$6,'Construction Schedule'!BF$2,,$E19/$H19),IF(AND($G19&lt;=BF$5,$I19&gt;=BF$5),-FV(Assumptions!$D$6,'Construction Schedule'!BF$2,,$E19/$H19),0))</f>
        <v>0</v>
      </c>
      <c r="BG19" s="60">
        <f>IF(BG$5=$G19,-FV(Assumptions!$D$6,'Construction Schedule'!BG$2,,$E19/$H19),IF(AND($G19&lt;=BG$5,$I19&gt;=BG$5),-FV(Assumptions!$D$6,'Construction Schedule'!BG$2,,$E19/$H19),0))</f>
        <v>21268.589843749996</v>
      </c>
      <c r="BH19" s="60">
        <f>IF(BH$5=$G19,-FV(Assumptions!$D$6,'Construction Schedule'!BH$2,,$E19/$H19),IF(AND($G19&lt;=BH$5,$I19&gt;=BH$5),-FV(Assumptions!$D$6,'Construction Schedule'!BH$2,,$E19/$H19),0))</f>
        <v>21800.304589843745</v>
      </c>
      <c r="BI19" s="60">
        <f>IF(BI$5=$G19,-FV(Assumptions!$D$6,'Construction Schedule'!BI$2,,$E19/$H19),IF(AND($G19&lt;=BI$5,$I19&gt;=BI$5),-FV(Assumptions!$D$6,'Construction Schedule'!BI$2,,$E19/$H19),0))</f>
        <v>0</v>
      </c>
      <c r="BJ19" s="60">
        <f>IF(BJ$5=$G19,-FV(Assumptions!$D$6,'Construction Schedule'!BJ$2,,$E19/$H19),IF(AND($G19&lt;=BJ$5,$I19&gt;=BJ$5),-FV(Assumptions!$D$6,'Construction Schedule'!BJ$2,,$E19/$H19),0))</f>
        <v>0</v>
      </c>
      <c r="BK19" s="60">
        <f>IF(BK$5=$G19,-FV(Assumptions!$D$6,'Construction Schedule'!BK$2,,$E19/$H19),IF(AND($G19&lt;=BK$5,$I19&gt;=BK$5),-FV(Assumptions!$D$6,'Construction Schedule'!BK$2,,$E19/$H19),0))</f>
        <v>0</v>
      </c>
      <c r="BL19" s="60">
        <f>IF(BL$5=$G19,-FV(Assumptions!$D$6,'Construction Schedule'!BL$2,,$E19/$H19),IF(AND($G19&lt;=BL$5,$I19&gt;=BL$5),-FV(Assumptions!$D$6,'Construction Schedule'!BL$2,,$E19/$H19),0))</f>
        <v>0</v>
      </c>
      <c r="BM19" s="60">
        <f>IF(BM$5=$G19,-FV(Assumptions!$D$6,'Construction Schedule'!BM$2,,$E19/$H19),IF(AND($G19&lt;=BM$5,$I19&gt;=BM$5),-FV(Assumptions!$D$6,'Construction Schedule'!BM$2,,$E19/$H19),0))</f>
        <v>0</v>
      </c>
      <c r="BN19" s="60">
        <f>IF(BN$5=$G19,-FV(Assumptions!$D$6,'Construction Schedule'!BN$2,,$E19/$H19),IF(AND($G19&lt;=BN$5,$I19&gt;=BN$5),-FV(Assumptions!$D$6,'Construction Schedule'!BN$2,,$E19/$H19),0))</f>
        <v>0</v>
      </c>
      <c r="BO19" s="60">
        <f>IF(BO$5=$G19,-FV(Assumptions!$D$6,'Construction Schedule'!BO$2,,$E19/$H19),IF(AND($G19&lt;=BO$5,$I19&gt;=BO$5),-FV(Assumptions!$D$6,'Construction Schedule'!BO$2,,$E19/$H19),0))</f>
        <v>0</v>
      </c>
      <c r="BP19" s="60">
        <f>IF(BP$5=$G19,-FV(Assumptions!$D$6,'Construction Schedule'!BP$2,,$E19/$H19),IF(AND($G19&lt;=BP$5,$I19&gt;=BP$5),-FV(Assumptions!$D$6,'Construction Schedule'!BP$2,,$E19/$H19),0))</f>
        <v>0</v>
      </c>
      <c r="BQ19" s="60">
        <f>IF(BQ$5=$G19,-FV(Assumptions!$D$6,'Construction Schedule'!BQ$2,,$E19/$H19),IF(AND($G19&lt;=BQ$5,$I19&gt;=BQ$5),-FV(Assumptions!$D$6,'Construction Schedule'!BQ$2,,$E19/$H19),0))</f>
        <v>0</v>
      </c>
      <c r="BR19" s="60">
        <f>IF(BR$5=$G19,-FV(Assumptions!$D$6,'Construction Schedule'!BR$2,,$E19/$H19),IF(AND($G19&lt;=BR$5,$I19&gt;=BR$5),-FV(Assumptions!$D$6,'Construction Schedule'!BR$2,,$E19/$H19),0))</f>
        <v>0</v>
      </c>
      <c r="BS19" s="60">
        <f>IF(BS$5=$G19,-FV(Assumptions!$D$6,'Construction Schedule'!BS$2,,$E19/$H19),IF(AND($G19&lt;=BS$5,$I19&gt;=BS$5),-FV(Assumptions!$D$6,'Construction Schedule'!BS$2,,$E19/$H19),0))</f>
        <v>0</v>
      </c>
      <c r="BT19" s="60">
        <f>IF(BT$5=$G19,-FV(Assumptions!$D$6,'Construction Schedule'!BT$2,,$E19/$H19),IF(AND($G19&lt;=BT$5,$I19&gt;=BT$5),-FV(Assumptions!$D$6,'Construction Schedule'!BT$2,,$E19/$H19),0))</f>
        <v>0</v>
      </c>
      <c r="BU19" s="60">
        <f>IF(BU$5=$G19,-FV(Assumptions!$D$6,'Construction Schedule'!BU$2,,$E19/$H19),IF(AND($G19&lt;=BU$5,$I19&gt;=BU$5),-FV(Assumptions!$D$6,'Construction Schedule'!BU$2,,$E19/$H19),0))</f>
        <v>0</v>
      </c>
      <c r="BV19" s="60">
        <f>IF(BV$5=$G19,-FV(Assumptions!$D$6,'Construction Schedule'!BV$2,,$E19/$H19),IF(AND($G19&lt;=BV$5,$I19&gt;=BV$5),-FV(Assumptions!$D$6,'Construction Schedule'!BV$2,,$E19/$H19),0))</f>
        <v>0</v>
      </c>
      <c r="BW19" s="60">
        <f>IF(BW$5=$G19,-FV(Assumptions!$D$6,'Construction Schedule'!BW$2,,$E19/$H19),IF(AND($G19&lt;=BW$5,$I19&gt;=BW$5),-FV(Assumptions!$D$6,'Construction Schedule'!BW$2,,$E19/$H19),0))</f>
        <v>0</v>
      </c>
      <c r="BX19" s="60">
        <f>IF(BX$5=$G19,-FV(Assumptions!$D$6,'Construction Schedule'!BX$2,,$E19/$H19),IF(AND($G19&lt;=BX$5,$I19&gt;=BX$5),-FV(Assumptions!$D$6,'Construction Schedule'!BX$2,,$E19/$H19),0))</f>
        <v>0</v>
      </c>
      <c r="BY19" s="60">
        <f>IF(BY$5=$G19,-FV(Assumptions!$D$6,'Construction Schedule'!BY$2,,$E19/$H19),IF(AND($G19&lt;=BY$5,$I19&gt;=BY$5),-FV(Assumptions!$D$6,'Construction Schedule'!BY$2,,$E19/$H19),0))</f>
        <v>0</v>
      </c>
      <c r="BZ19" s="60">
        <f>IF(BZ$5=$G19,-FV(Assumptions!$D$6,'Construction Schedule'!BZ$2,,$E19/$H19),IF(AND($G19&lt;=BZ$5,$I19&gt;=BZ$5),-FV(Assumptions!$D$6,'Construction Schedule'!BZ$2,,$E19/$H19),0))</f>
        <v>0</v>
      </c>
      <c r="CA19" s="60">
        <f>IF(CA$5=$G19,-FV(Assumptions!$D$6,'Construction Schedule'!CA$2,,$E19/$H19),IF(AND($G19&lt;=CA$5,$I19&gt;=CA$5),-FV(Assumptions!$D$6,'Construction Schedule'!CA$2,,$E19/$H19),0))</f>
        <v>0</v>
      </c>
      <c r="CB19" s="60">
        <f>IF(CB$5=$G19,-FV(Assumptions!$D$6,'Construction Schedule'!CB$2,,$E19/$H19),IF(AND($G19&lt;=CB$5,$I19&gt;=CB$5),-FV(Assumptions!$D$6,'Construction Schedule'!CB$2,,$E19/$H19),0))</f>
        <v>0</v>
      </c>
      <c r="CC19" s="60">
        <f>IF(CC$5=$G19,-FV(Assumptions!$D$6,'Construction Schedule'!CC$2,,$E19/$H19),IF(AND($G19&lt;=CC$5,$I19&gt;=CC$5),-FV(Assumptions!$D$6,'Construction Schedule'!CC$2,,$E19/$H19),0))</f>
        <v>0</v>
      </c>
      <c r="CD19" s="60">
        <f>IF(CD$5=$G19,-FV(Assumptions!$D$6,'Construction Schedule'!CD$2,,$E19/$H19),IF(AND($G19&lt;=CD$5,$I19&gt;=CD$5),-FV(Assumptions!$D$6,'Construction Schedule'!CD$2,,$E19/$H19),0))</f>
        <v>0</v>
      </c>
      <c r="CE19" s="60">
        <f>IF(CE$5=$G19,-FV(Assumptions!$D$6,'Construction Schedule'!CE$2,,$E19/$H19),IF(AND($G19&lt;=CE$5,$I19&gt;=CE$5),-FV(Assumptions!$D$6,'Construction Schedule'!CE$2,,$E19/$H19),0))</f>
        <v>0</v>
      </c>
      <c r="CF19" s="60">
        <f>IF(CF$5=$G19,-FV(Assumptions!$D$6,'Construction Schedule'!CF$2,,$E19/$H19),IF(AND($G19&lt;=CF$5,$I19&gt;=CF$5),-FV(Assumptions!$D$6,'Construction Schedule'!CF$2,,$E19/$H19),0))</f>
        <v>0</v>
      </c>
      <c r="CG19" s="60">
        <f>IF(CG$5=$G19,-FV(Assumptions!$D$6,'Construction Schedule'!CG$2,,$E19/$H19),IF(AND($G19&lt;=CG$5,$I19&gt;=CG$5),-FV(Assumptions!$D$6,'Construction Schedule'!CG$2,,$E19/$H19),0))</f>
        <v>0</v>
      </c>
      <c r="CH19" s="60">
        <f>IF(CH$5=$G19,-FV(Assumptions!$D$6,'Construction Schedule'!CH$2,,$E19/$H19),IF(AND($G19&lt;=CH$5,$I19&gt;=CH$5),-FV(Assumptions!$D$6,'Construction Schedule'!CH$2,,$E19/$H19),0))</f>
        <v>0</v>
      </c>
      <c r="CI19" s="60">
        <f>IF(CI$5=$G19,-FV(Assumptions!$D$6,'Construction Schedule'!CI$2,,$E19/$H19),IF(AND($G19&lt;=CI$5,$I19&gt;=CI$5),-FV(Assumptions!$D$6,'Construction Schedule'!CI$2,,$E19/$H19),0))</f>
        <v>0</v>
      </c>
      <c r="CJ19" s="60">
        <f>IF(CJ$5=$G19,-FV(Assumptions!$D$6,'Construction Schedule'!CJ$2,,$E19/$H19),IF(AND($G19&lt;=CJ$5,$I19&gt;=CJ$5),-FV(Assumptions!$D$6,'Construction Schedule'!CJ$2,,$E19/$H19),0))</f>
        <v>0</v>
      </c>
      <c r="CK19" s="60">
        <f>IF(CK$5=$G19,-FV(Assumptions!$D$6,'Construction Schedule'!CK$2,,$E19/$H19),IF(AND($G19&lt;=CK$5,$I19&gt;=CK$5),-FV(Assumptions!$D$6,'Construction Schedule'!CK$2,,$E19/$H19),0))</f>
        <v>0</v>
      </c>
      <c r="CL19" s="60">
        <f>IF(CL$5=$G19,-FV(Assumptions!$D$6,'Construction Schedule'!CL$2,,$E19/$H19),IF(AND($G19&lt;=CL$5,$I19&gt;=CL$5),-FV(Assumptions!$D$6,'Construction Schedule'!CL$2,,$E19/$H19),0))</f>
        <v>0</v>
      </c>
      <c r="CM19" s="60">
        <f>IF(CM$5=$G19,-FV(Assumptions!$D$6,'Construction Schedule'!CM$2,,$E19/$H19),IF(AND($G19&lt;=CM$5,$I19&gt;=CM$5),-FV(Assumptions!$D$6,'Construction Schedule'!CM$2,,$E19/$H19),0))</f>
        <v>0</v>
      </c>
      <c r="CN19" s="60">
        <f>IF(CN$5=$G19,-FV(Assumptions!$D$6,'Construction Schedule'!CN$2,,$E19/$H19),IF(AND($G19&lt;=CN$5,$I19&gt;=CN$5),-FV(Assumptions!$D$6,'Construction Schedule'!CN$2,,$E19/$H19),0))</f>
        <v>0</v>
      </c>
      <c r="CO19" s="60">
        <f>IF(CO$5=$G19,-FV(Assumptions!$D$6,'Construction Schedule'!CO$2,,$E19/$H19),IF(AND($G19&lt;=CO$5,$I19&gt;=CO$5),-FV(Assumptions!$D$6,'Construction Schedule'!CO$2,,$E19/$H19),0))</f>
        <v>0</v>
      </c>
      <c r="CP19" s="60">
        <f>IF(CP$5=$G19,-FV(Assumptions!$D$6,'Construction Schedule'!CP$2,,$E19/$H19),IF(AND($G19&lt;=CP$5,$I19&gt;=CP$5),-FV(Assumptions!$D$6,'Construction Schedule'!CP$2,,$E19/$H19),0))</f>
        <v>0</v>
      </c>
      <c r="CQ19" s="60">
        <f>IF(CQ$5=$G19,-FV(Assumptions!$D$6,'Construction Schedule'!CQ$2,,$E19/$H19),IF(AND($G19&lt;=CQ$5,$I19&gt;=CQ$5),-FV(Assumptions!$D$6,'Construction Schedule'!CQ$2,,$E19/$H19),0))</f>
        <v>0</v>
      </c>
      <c r="CR19" s="60">
        <f>IF(CR$5=$G19,-FV(Assumptions!$D$6,'Construction Schedule'!CR$2,,$E19/$H19),IF(AND($G19&lt;=CR$5,$I19&gt;=CR$5),-FV(Assumptions!$D$6,'Construction Schedule'!CR$2,,$E19/$H19),0))</f>
        <v>0</v>
      </c>
      <c r="CS19" s="60">
        <f>IF(CS$5=$G19,-FV(Assumptions!$D$6,'Construction Schedule'!CS$2,,$E19/$H19),IF(AND($G19&lt;=CS$5,$I19&gt;=CS$5),-FV(Assumptions!$D$6,'Construction Schedule'!CS$2,,$E19/$H19),0))</f>
        <v>0</v>
      </c>
      <c r="CT19" s="60">
        <f>IF(CT$5=$G19,-FV(Assumptions!$D$6,'Construction Schedule'!CT$2,,$E19/$H19),IF(AND($G19&lt;=CT$5,$I19&gt;=CT$5),-FV(Assumptions!$D$6,'Construction Schedule'!CT$2,,$E19/$H19),0))</f>
        <v>0</v>
      </c>
      <c r="CU19" s="60">
        <f>IF(CU$5=$G19,-FV(Assumptions!$D$6,'Construction Schedule'!CU$2,,$E19/$H19),IF(AND($G19&lt;=CU$5,$I19&gt;=CU$5),-FV(Assumptions!$D$6,'Construction Schedule'!CU$2,,$E19/$H19),0))</f>
        <v>0</v>
      </c>
      <c r="CV19" s="60">
        <f>IF(CV$5=$G19,-FV(Assumptions!$D$6,'Construction Schedule'!CV$2,,$E19/$H19),IF(AND($G19&lt;=CV$5,$I19&gt;=CV$5),-FV(Assumptions!$D$6,'Construction Schedule'!CV$2,,$E19/$H19),0))</f>
        <v>0</v>
      </c>
      <c r="CW19" s="60">
        <f>IF(CW$5=$G19,-FV(Assumptions!$D$6,'Construction Schedule'!CW$2,,$E19/$H19),IF(AND($G19&lt;=CW$5,$I19&gt;=CW$5),-FV(Assumptions!$D$6,'Construction Schedule'!CW$2,,$E19/$H19),0))</f>
        <v>0</v>
      </c>
      <c r="CX19" s="60">
        <f>IF(CX$5=$G19,-FV(Assumptions!$D$6,'Construction Schedule'!CX$2,,$E19/$H19),IF(AND($G19&lt;=CX$5,$I19&gt;=CX$5),-FV(Assumptions!$D$6,'Construction Schedule'!CX$2,,$E19/$H19),0))</f>
        <v>0</v>
      </c>
      <c r="CY19" s="60">
        <f>IF(CY$5=$G19,-FV(Assumptions!$D$6,'Construction Schedule'!CY$2,,$E19/$H19),IF(AND($G19&lt;=CY$5,$I19&gt;=CY$5),-FV(Assumptions!$D$6,'Construction Schedule'!CY$2,,$E19/$H19),0))</f>
        <v>0</v>
      </c>
      <c r="CZ19" s="60">
        <f>IF(CZ$5=$G19,-FV(Assumptions!$D$6,'Construction Schedule'!CZ$2,,$E19/$H19),IF(AND($G19&lt;=CZ$5,$I19&gt;=CZ$5),-FV(Assumptions!$D$6,'Construction Schedule'!CZ$2,,$E19/$H19),0))</f>
        <v>0</v>
      </c>
      <c r="DA19" s="60">
        <f>IF(DA$5=$G19,-FV(Assumptions!$D$6,'Construction Schedule'!DA$2,,$E19/$H19),IF(AND($G19&lt;=DA$5,$I19&gt;=DA$5),-FV(Assumptions!$D$6,'Construction Schedule'!DA$2,,$E19/$H19),0))</f>
        <v>0</v>
      </c>
      <c r="DB19" s="60">
        <f>IF(DB$5=$G19,-FV(Assumptions!$D$6,'Construction Schedule'!DB$2,,$E19/$H19),IF(AND($G19&lt;=DB$5,$I19&gt;=DB$5),-FV(Assumptions!$D$6,'Construction Schedule'!DB$2,,$E19/$H19),0))</f>
        <v>0</v>
      </c>
      <c r="DC19" s="60">
        <f>IF(DC$5=$G19,-FV(Assumptions!$D$6,'Construction Schedule'!DC$2,,$E19/$H19),IF(AND($G19&lt;=DC$5,$I19&gt;=DC$5),-FV(Assumptions!$D$6,'Construction Schedule'!DC$2,,$E19/$H19),0))</f>
        <v>0</v>
      </c>
      <c r="DD19" s="60">
        <f>IF(DD$5=$G19,-FV(Assumptions!$D$6,'Construction Schedule'!DD$2,,$E19/$H19),IF(AND($G19&lt;=DD$5,$I19&gt;=DD$5),-FV(Assumptions!$D$6,'Construction Schedule'!DD$2,,$E19/$H19),0))</f>
        <v>0</v>
      </c>
      <c r="DE19" s="60">
        <f>IF(DE$5=$G19,-FV(Assumptions!$D$6,'Construction Schedule'!DE$2,,$E19/$H19),IF(AND($G19&lt;=DE$5,$I19&gt;=DE$5),-FV(Assumptions!$D$6,'Construction Schedule'!DE$2,,$E19/$H19),0))</f>
        <v>0</v>
      </c>
      <c r="DF19" s="60">
        <f>IF(DF$5=$G19,-FV(Assumptions!$D$6,'Construction Schedule'!DF$2,,$E19/$H19),IF(AND($G19&lt;=DF$5,$I19&gt;=DF$5),-FV(Assumptions!$D$6,'Construction Schedule'!DF$2,,$E19/$H19),0))</f>
        <v>0</v>
      </c>
      <c r="DG19" s="60">
        <f>IF(DG$5=$G19,-FV(Assumptions!$D$6,'Construction Schedule'!DG$2,,$E19/$H19),IF(AND($G19&lt;=DG$5,$I19&gt;=DG$5),-FV(Assumptions!$D$6,'Construction Schedule'!DG$2,,$E19/$H19),0))</f>
        <v>0</v>
      </c>
      <c r="DH19" s="60">
        <f>IF(DH$5=$G19,-FV(Assumptions!$D$6,'Construction Schedule'!DH$2,,$E19/$H19),IF(AND($G19&lt;=DH$5,$I19&gt;=DH$5),-FV(Assumptions!$D$6,'Construction Schedule'!DH$2,,$E19/$H19),0))</f>
        <v>0</v>
      </c>
      <c r="DI19" s="60">
        <f>IF(DI$5=$G19,-FV(Assumptions!$D$6,'Construction Schedule'!DI$2,,$E19/$H19),IF(AND($G19&lt;=DI$5,$I19&gt;=DI$5),-FV(Assumptions!$D$6,'Construction Schedule'!DI$2,,$E19/$H19),0))</f>
        <v>0</v>
      </c>
      <c r="DJ19" s="60">
        <f>IF(DJ$5=$G19,-FV(Assumptions!$D$6,'Construction Schedule'!DJ$2,,$E19/$H19),IF(AND($G19&lt;=DJ$5,$I19&gt;=DJ$5),-FV(Assumptions!$D$6,'Construction Schedule'!DJ$2,,$E19/$H19),0))</f>
        <v>0</v>
      </c>
      <c r="DK19" s="60">
        <f>IF(DK$5=$G19,-FV(Assumptions!$D$6,'Construction Schedule'!DK$2,,$E19/$H19),IF(AND($G19&lt;=DK$5,$I19&gt;=DK$5),-FV(Assumptions!$D$6,'Construction Schedule'!DK$2,,$E19/$H19),0))</f>
        <v>0</v>
      </c>
      <c r="DL19" s="60">
        <f>IF(DL$5=$G19,-FV(Assumptions!$D$6,'Construction Schedule'!DL$2,,$E19/$H19),IF(AND($G19&lt;=DL$5,$I19&gt;=DL$5),-FV(Assumptions!$D$6,'Construction Schedule'!DL$2,,$E19/$H19),0))</f>
        <v>0</v>
      </c>
      <c r="DM19" s="60">
        <f>IF(DM$5=$G19,-FV(Assumptions!$D$6,'Construction Schedule'!DM$2,,$E19/$H19),IF(AND($G19&lt;=DM$5,$I19&gt;=DM$5),-FV(Assumptions!$D$6,'Construction Schedule'!DM$2,,$E19/$H19),0))</f>
        <v>0</v>
      </c>
      <c r="DN19" s="60">
        <f>IF(DN$5=$G19,-FV(Assumptions!$D$6,'Construction Schedule'!DN$2,,$E19/$H19),IF(AND($G19&lt;=DN$5,$I19&gt;=DN$5),-FV(Assumptions!$D$6,'Construction Schedule'!DN$2,,$E19/$H19),0))</f>
        <v>0</v>
      </c>
      <c r="DO19" s="60">
        <f>IF(DO$5=$G19,-FV(Assumptions!$D$6,'Construction Schedule'!DO$2,,$E19/$H19),IF(AND($G19&lt;=DO$5,$I19&gt;=DO$5),-FV(Assumptions!$D$6,'Construction Schedule'!DO$2,,$E19/$H19),0))</f>
        <v>0</v>
      </c>
      <c r="DP19" s="60">
        <f>IF(DP$5=$G19,-FV(Assumptions!$D$6,'Construction Schedule'!DP$2,,$E19/$H19),IF(AND($G19&lt;=DP$5,$I19&gt;=DP$5),-FV(Assumptions!$D$6,'Construction Schedule'!DP$2,,$E19/$H19),0))</f>
        <v>0</v>
      </c>
      <c r="DQ19" s="60">
        <f>IF(DQ$5=$G19,-FV(Assumptions!$D$6,'Construction Schedule'!DQ$2,,$E19/$H19),IF(AND($G19&lt;=DQ$5,$I19&gt;=DQ$5),-FV(Assumptions!$D$6,'Construction Schedule'!DQ$2,,$E19/$H19),0))</f>
        <v>0</v>
      </c>
      <c r="DR19" s="60">
        <f>IF(DR$5=$G19,-FV(Assumptions!$D$6,'Construction Schedule'!DR$2,,$E19/$H19),IF(AND($G19&lt;=DR$5,$I19&gt;=DR$5),-FV(Assumptions!$D$6,'Construction Schedule'!DR$2,,$E19/$H19),0))</f>
        <v>0</v>
      </c>
      <c r="DS19" s="60">
        <f>IF(DS$5=$G19,-FV(Assumptions!$D$6,'Construction Schedule'!DS$2,,$E19/$H19),IF(AND($G19&lt;=DS$5,$I19&gt;=DS$5),-FV(Assumptions!$D$6,'Construction Schedule'!DS$2,,$E19/$H19),0))</f>
        <v>0</v>
      </c>
      <c r="DT19" s="60">
        <f>IF(DT$5=$G19,-FV(Assumptions!$D$6,'Construction Schedule'!DT$2,,$E19/$H19),IF(AND($G19&lt;=DT$5,$I19&gt;=DT$5),-FV(Assumptions!$D$6,'Construction Schedule'!DT$2,,$E19/$H19),0))</f>
        <v>0</v>
      </c>
      <c r="DU19" s="60">
        <f>IF(DU$5=$G19,-FV(Assumptions!$D$6,'Construction Schedule'!DU$2,,$E19/$H19),IF(AND($G19&lt;=DU$5,$I19&gt;=DU$5),-FV(Assumptions!$D$6,'Construction Schedule'!DU$2,,$E19/$H19),0))</f>
        <v>0</v>
      </c>
      <c r="DV19" s="60">
        <f>IF(DV$5=$G19,-FV(Assumptions!$D$6,'Construction Schedule'!DV$2,,$E19/$H19),IF(AND($G19&lt;=DV$5,$I19&gt;=DV$5),-FV(Assumptions!$D$6,'Construction Schedule'!DV$2,,$E19/$H19),0))</f>
        <v>0</v>
      </c>
      <c r="DW19" s="60">
        <f>IF(DW$5=$G19,-FV(Assumptions!$D$6,'Construction Schedule'!DW$2,,$E19/$H19),IF(AND($G19&lt;=DW$5,$I19&gt;=DW$5),-FV(Assumptions!$D$6,'Construction Schedule'!DW$2,,$E19/$H19),0))</f>
        <v>0</v>
      </c>
      <c r="DX19" s="60">
        <f>IF(DX$5=$G19,-FV(Assumptions!$D$6,'Construction Schedule'!DX$2,,$E19/$H19),IF(AND($G19&lt;=DX$5,$I19&gt;=DX$5),-FV(Assumptions!$D$6,'Construction Schedule'!DX$2,,$E19/$H19),0))</f>
        <v>0</v>
      </c>
      <c r="DY19" s="60">
        <f>IF(DY$5=$G19,-FV(Assumptions!$D$6,'Construction Schedule'!DY$2,,$E19/$H19),IF(AND($G19&lt;=DY$5,$I19&gt;=DY$5),-FV(Assumptions!$D$6,'Construction Schedule'!DY$2,,$E19/$H19),0))</f>
        <v>0</v>
      </c>
      <c r="DZ19" s="60">
        <f>IF(DZ$5=$G19,-FV(Assumptions!$D$6,'Construction Schedule'!DZ$2,,$E19/$H19),IF(AND($G19&lt;=DZ$5,$I19&gt;=DZ$5),-FV(Assumptions!$D$6,'Construction Schedule'!DZ$2,,$E19/$H19),0))</f>
        <v>0</v>
      </c>
      <c r="EA19" s="60">
        <f>IF(EA$5=$G19,-FV(Assumptions!$D$6,'Construction Schedule'!EA$2,,$E19/$H19),IF(AND($G19&lt;=EA$5,$I19&gt;=EA$5),-FV(Assumptions!$D$6,'Construction Schedule'!EA$2,,$E19/$H19),0))</f>
        <v>0</v>
      </c>
      <c r="EB19" s="51" t="s">
        <v>2</v>
      </c>
    </row>
    <row r="20" spans="2:132" ht="17.25" x14ac:dyDescent="0.35">
      <c r="D20" s="51" t="s">
        <v>183</v>
      </c>
      <c r="E20" s="136">
        <f>SUM(E15:E19)</f>
        <v>93252500</v>
      </c>
      <c r="F20" s="137"/>
      <c r="I20" s="56"/>
      <c r="K20" s="13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51" t="s">
        <v>2</v>
      </c>
    </row>
    <row r="21" spans="2:132" ht="17.25" x14ac:dyDescent="0.35">
      <c r="B21" s="115" t="s">
        <v>187</v>
      </c>
      <c r="I21" s="56"/>
      <c r="K21" s="13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51" t="s">
        <v>2</v>
      </c>
    </row>
    <row r="22" spans="2:132" ht="17.25" x14ac:dyDescent="0.35">
      <c r="B22" s="51" t="s">
        <v>188</v>
      </c>
      <c r="E22" s="60">
        <f xml:space="preserve"> 15405000</f>
        <v>15405000</v>
      </c>
      <c r="G22" s="56">
        <v>45658</v>
      </c>
      <c r="H22" s="129">
        <v>10</v>
      </c>
      <c r="I22" s="56">
        <f>EDATE(G22,(H22-1))</f>
        <v>45931</v>
      </c>
      <c r="K22" s="130"/>
      <c r="L22" s="60">
        <f>IF(L$5=$G22,-FV(Assumptions!$D$6,'Construction Schedule'!L$2,,$E22/$H22),IF(AND($G22&lt;=L$5,$I22&gt;=L$5),-FV(Assumptions!$D$6,'Construction Schedule'!L$2,,$E22/$H22),0))</f>
        <v>0</v>
      </c>
      <c r="M22" s="60">
        <f>IF(M$5=$G22,-FV(Assumptions!$D$6,'Construction Schedule'!M$2,,$E22/$H22),IF(AND($G22&lt;=M$5,$I22&gt;=M$5),-FV(Assumptions!$D$6,'Construction Schedule'!M$2,,$E22/$H22),0))</f>
        <v>0</v>
      </c>
      <c r="N22" s="60">
        <f>IF(N$5=$G22,-FV(Assumptions!$D$6,'Construction Schedule'!N$2,,$E22/$H22),IF(AND($G22&lt;=N$5,$I22&gt;=N$5),-FV(Assumptions!$D$6,'Construction Schedule'!N$2,,$E22/$H22),0))</f>
        <v>0</v>
      </c>
      <c r="O22" s="60">
        <f>IF(O$5=$G22,-FV(Assumptions!$D$6,'Construction Schedule'!O$2,,$E22/$H22),IF(AND($G22&lt;=O$5,$I22&gt;=O$5),-FV(Assumptions!$D$6,'Construction Schedule'!O$2,,$E22/$H22),0))</f>
        <v>0</v>
      </c>
      <c r="P22" s="60">
        <f>IF(P$5=$G22,-FV(Assumptions!$D$6,'Construction Schedule'!P$2,,$E22/$H22),IF(AND($G22&lt;=P$5,$I22&gt;=P$5),-FV(Assumptions!$D$6,'Construction Schedule'!P$2,,$E22/$H22),0))</f>
        <v>0</v>
      </c>
      <c r="Q22" s="60">
        <f>IF(Q$5=$G22,-FV(Assumptions!$D$6,'Construction Schedule'!Q$2,,$E22/$H22),IF(AND($G22&lt;=Q$5,$I22&gt;=Q$5),-FV(Assumptions!$D$6,'Construction Schedule'!Q$2,,$E22/$H22),0))</f>
        <v>0</v>
      </c>
      <c r="R22" s="60">
        <f>IF(R$5=$G22,-FV(Assumptions!$D$6,'Construction Schedule'!R$2,,$E22/$H22),IF(AND($G22&lt;=R$5,$I22&gt;=R$5),-FV(Assumptions!$D$6,'Construction Schedule'!R$2,,$E22/$H22),0))</f>
        <v>0</v>
      </c>
      <c r="S22" s="60">
        <f>IF(S$5=$G22,-FV(Assumptions!$D$6,'Construction Schedule'!S$2,,$E22/$H22),IF(AND($G22&lt;=S$5,$I22&gt;=S$5),-FV(Assumptions!$D$6,'Construction Schedule'!S$2,,$E22/$H22),0))</f>
        <v>0</v>
      </c>
      <c r="T22" s="60">
        <f>IF(T$5=$G22,-FV(Assumptions!$D$6,'Construction Schedule'!T$2,,$E22/$H22),IF(AND($G22&lt;=T$5,$I22&gt;=T$5),-FV(Assumptions!$D$6,'Construction Schedule'!T$2,,$E22/$H22),0))</f>
        <v>0</v>
      </c>
      <c r="U22" s="60">
        <f>IF(U$5=$G22,-FV(Assumptions!$D$6,'Construction Schedule'!U$2,,$E22/$H22),IF(AND($G22&lt;=U$5,$I22&gt;=U$5),-FV(Assumptions!$D$6,'Construction Schedule'!U$2,,$E22/$H22),0))</f>
        <v>1540500</v>
      </c>
      <c r="V22" s="60">
        <f>IF(V$5=$G22,-FV(Assumptions!$D$6,'Construction Schedule'!V$2,,$E22/$H22),IF(AND($G22&lt;=V$5,$I22&gt;=V$5),-FV(Assumptions!$D$6,'Construction Schedule'!V$2,,$E22/$H22),0))</f>
        <v>1540500</v>
      </c>
      <c r="W22" s="60">
        <f>IF(W$5=$G22,-FV(Assumptions!$D$6,'Construction Schedule'!W$2,,$E22/$H22),IF(AND($G22&lt;=W$5,$I22&gt;=W$5),-FV(Assumptions!$D$6,'Construction Schedule'!W$2,,$E22/$H22),0))</f>
        <v>1540500</v>
      </c>
      <c r="X22" s="60">
        <f>IF(X$5=$G22,-FV(Assumptions!$D$6,'Construction Schedule'!X$2,,$E22/$H22),IF(AND($G22&lt;=X$5,$I22&gt;=X$5),-FV(Assumptions!$D$6,'Construction Schedule'!X$2,,$E22/$H22),0))</f>
        <v>1579012.4999999998</v>
      </c>
      <c r="Y22" s="60">
        <f>IF(Y$5=$G22,-FV(Assumptions!$D$6,'Construction Schedule'!Y$2,,$E22/$H22),IF(AND($G22&lt;=Y$5,$I22&gt;=Y$5),-FV(Assumptions!$D$6,'Construction Schedule'!Y$2,,$E22/$H22),0))</f>
        <v>1579012.4999999998</v>
      </c>
      <c r="Z22" s="60">
        <f>IF(Z$5=$G22,-FV(Assumptions!$D$6,'Construction Schedule'!Z$2,,$E22/$H22),IF(AND($G22&lt;=Z$5,$I22&gt;=Z$5),-FV(Assumptions!$D$6,'Construction Schedule'!Z$2,,$E22/$H22),0))</f>
        <v>1579012.4999999998</v>
      </c>
      <c r="AA22" s="60">
        <f>IF(AA$5=$G22,-FV(Assumptions!$D$6,'Construction Schedule'!AA$2,,$E22/$H22),IF(AND($G22&lt;=AA$5,$I22&gt;=AA$5),-FV(Assumptions!$D$6,'Construction Schedule'!AA$2,,$E22/$H22),0))</f>
        <v>1579012.4999999998</v>
      </c>
      <c r="AB22" s="60">
        <f>IF(AB$5=$G22,-FV(Assumptions!$D$6,'Construction Schedule'!AB$2,,$E22/$H22),IF(AND($G22&lt;=AB$5,$I22&gt;=AB$5),-FV(Assumptions!$D$6,'Construction Schedule'!AB$2,,$E22/$H22),0))</f>
        <v>1579012.4999999998</v>
      </c>
      <c r="AC22" s="60">
        <f>IF(AC$5=$G22,-FV(Assumptions!$D$6,'Construction Schedule'!AC$2,,$E22/$H22),IF(AND($G22&lt;=AC$5,$I22&gt;=AC$5),-FV(Assumptions!$D$6,'Construction Schedule'!AC$2,,$E22/$H22),0))</f>
        <v>1579012.4999999998</v>
      </c>
      <c r="AD22" s="60">
        <f>IF(AD$5=$G22,-FV(Assumptions!$D$6,'Construction Schedule'!AD$2,,$E22/$H22),IF(AND($G22&lt;=AD$5,$I22&gt;=AD$5),-FV(Assumptions!$D$6,'Construction Schedule'!AD$2,,$E22/$H22),0))</f>
        <v>1579012.4999999998</v>
      </c>
      <c r="AE22" s="60">
        <f>IF(AE$5=$G22,-FV(Assumptions!$D$6,'Construction Schedule'!AE$2,,$E22/$H22),IF(AND($G22&lt;=AE$5,$I22&gt;=AE$5),-FV(Assumptions!$D$6,'Construction Schedule'!AE$2,,$E22/$H22),0))</f>
        <v>0</v>
      </c>
      <c r="AF22" s="60">
        <f>IF(AF$5=$G22,-FV(Assumptions!$D$6,'Construction Schedule'!AF$2,,$E22/$H22),IF(AND($G22&lt;=AF$5,$I22&gt;=AF$5),-FV(Assumptions!$D$6,'Construction Schedule'!AF$2,,$E22/$H22),0))</f>
        <v>0</v>
      </c>
      <c r="AG22" s="60">
        <f>IF(AG$5=$G22,-FV(Assumptions!$D$6,'Construction Schedule'!AG$2,,$E22/$H22),IF(AND($G22&lt;=AG$5,$I22&gt;=AG$5),-FV(Assumptions!$D$6,'Construction Schedule'!AG$2,,$E22/$H22),0))</f>
        <v>0</v>
      </c>
      <c r="AH22" s="60">
        <f>IF(AH$5=$G22,-FV(Assumptions!$D$6,'Construction Schedule'!AH$2,,$E22/$H22),IF(AND($G22&lt;=AH$5,$I22&gt;=AH$5),-FV(Assumptions!$D$6,'Construction Schedule'!AH$2,,$E22/$H22),0))</f>
        <v>0</v>
      </c>
      <c r="AI22" s="60">
        <f>IF(AI$5=$G22,-FV(Assumptions!$D$6,'Construction Schedule'!AI$2,,$E22/$H22),IF(AND($G22&lt;=AI$5,$I22&gt;=AI$5),-FV(Assumptions!$D$6,'Construction Schedule'!AI$2,,$E22/$H22),0))</f>
        <v>0</v>
      </c>
      <c r="AJ22" s="60">
        <f>IF(AJ$5=$G22,-FV(Assumptions!$D$6,'Construction Schedule'!AJ$2,,$E22/$H22),IF(AND($G22&lt;=AJ$5,$I22&gt;=AJ$5),-FV(Assumptions!$D$6,'Construction Schedule'!AJ$2,,$E22/$H22),0))</f>
        <v>0</v>
      </c>
      <c r="AK22" s="60">
        <f>IF(AK$5=$G22,-FV(Assumptions!$D$6,'Construction Schedule'!AK$2,,$E22/$H22),IF(AND($G22&lt;=AK$5,$I22&gt;=AK$5),-FV(Assumptions!$D$6,'Construction Schedule'!AK$2,,$E22/$H22),0))</f>
        <v>0</v>
      </c>
      <c r="AL22" s="60">
        <f>IF(AL$5=$G22,-FV(Assumptions!$D$6,'Construction Schedule'!AL$2,,$E22/$H22),IF(AND($G22&lt;=AL$5,$I22&gt;=AL$5),-FV(Assumptions!$D$6,'Construction Schedule'!AL$2,,$E22/$H22),0))</f>
        <v>0</v>
      </c>
      <c r="AM22" s="60">
        <f>IF(AM$5=$G22,-FV(Assumptions!$D$6,'Construction Schedule'!AM$2,,$E22/$H22),IF(AND($G22&lt;=AM$5,$I22&gt;=AM$5),-FV(Assumptions!$D$6,'Construction Schedule'!AM$2,,$E22/$H22),0))</f>
        <v>0</v>
      </c>
      <c r="AN22" s="60">
        <f>IF(AN$5=$G22,-FV(Assumptions!$D$6,'Construction Schedule'!AN$2,,$E22/$H22),IF(AND($G22&lt;=AN$5,$I22&gt;=AN$5),-FV(Assumptions!$D$6,'Construction Schedule'!AN$2,,$E22/$H22),0))</f>
        <v>0</v>
      </c>
      <c r="AO22" s="60">
        <f>IF(AO$5=$G22,-FV(Assumptions!$D$6,'Construction Schedule'!AO$2,,$E22/$H22),IF(AND($G22&lt;=AO$5,$I22&gt;=AO$5),-FV(Assumptions!$D$6,'Construction Schedule'!AO$2,,$E22/$H22),0))</f>
        <v>0</v>
      </c>
      <c r="AP22" s="60">
        <f>IF(AP$5=$G22,-FV(Assumptions!$D$6,'Construction Schedule'!AP$2,,$E22/$H22),IF(AND($G22&lt;=AP$5,$I22&gt;=AP$5),-FV(Assumptions!$D$6,'Construction Schedule'!AP$2,,$E22/$H22),0))</f>
        <v>0</v>
      </c>
      <c r="AQ22" s="60">
        <f>IF(AQ$5=$G22,-FV(Assumptions!$D$6,'Construction Schedule'!AQ$2,,$E22/$H22),IF(AND($G22&lt;=AQ$5,$I22&gt;=AQ$5),-FV(Assumptions!$D$6,'Construction Schedule'!AQ$2,,$E22/$H22),0))</f>
        <v>0</v>
      </c>
      <c r="AR22" s="60">
        <f>IF(AR$5=$G22,-FV(Assumptions!$D$6,'Construction Schedule'!AR$2,,$E22/$H22),IF(AND($G22&lt;=AR$5,$I22&gt;=AR$5),-FV(Assumptions!$D$6,'Construction Schedule'!AR$2,,$E22/$H22),0))</f>
        <v>0</v>
      </c>
      <c r="AS22" s="60">
        <f>IF(AS$5=$G22,-FV(Assumptions!$D$6,'Construction Schedule'!AS$2,,$E22/$H22),IF(AND($G22&lt;=AS$5,$I22&gt;=AS$5),-FV(Assumptions!$D$6,'Construction Schedule'!AS$2,,$E22/$H22),0))</f>
        <v>0</v>
      </c>
      <c r="AT22" s="60">
        <f>IF(AT$5=$G22,-FV(Assumptions!$D$6,'Construction Schedule'!AT$2,,$E22/$H22),IF(AND($G22&lt;=AT$5,$I22&gt;=AT$5),-FV(Assumptions!$D$6,'Construction Schedule'!AT$2,,$E22/$H22),0))</f>
        <v>0</v>
      </c>
      <c r="AU22" s="60">
        <f>IF(AU$5=$G22,-FV(Assumptions!$D$6,'Construction Schedule'!AU$2,,$E22/$H22),IF(AND($G22&lt;=AU$5,$I22&gt;=AU$5),-FV(Assumptions!$D$6,'Construction Schedule'!AU$2,,$E22/$H22),0))</f>
        <v>0</v>
      </c>
      <c r="AV22" s="60">
        <f>IF(AV$5=$G22,-FV(Assumptions!$D$6,'Construction Schedule'!AV$2,,$E22/$H22),IF(AND($G22&lt;=AV$5,$I22&gt;=AV$5),-FV(Assumptions!$D$6,'Construction Schedule'!AV$2,,$E22/$H22),0))</f>
        <v>0</v>
      </c>
      <c r="AW22" s="60">
        <f>IF(AW$5=$G22,-FV(Assumptions!$D$6,'Construction Schedule'!AW$2,,$E22/$H22),IF(AND($G22&lt;=AW$5,$I22&gt;=AW$5),-FV(Assumptions!$D$6,'Construction Schedule'!AW$2,,$E22/$H22),0))</f>
        <v>0</v>
      </c>
      <c r="AX22" s="60">
        <f>IF(AX$5=$G22,-FV(Assumptions!$D$6,'Construction Schedule'!AX$2,,$E22/$H22),IF(AND($G22&lt;=AX$5,$I22&gt;=AX$5),-FV(Assumptions!$D$6,'Construction Schedule'!AX$2,,$E22/$H22),0))</f>
        <v>0</v>
      </c>
      <c r="AY22" s="60">
        <f>IF(AY$5=$G22,-FV(Assumptions!$D$6,'Construction Schedule'!AY$2,,$E22/$H22),IF(AND($G22&lt;=AY$5,$I22&gt;=AY$5),-FV(Assumptions!$D$6,'Construction Schedule'!AY$2,,$E22/$H22),0))</f>
        <v>0</v>
      </c>
      <c r="AZ22" s="60">
        <f>IF(AZ$5=$G22,-FV(Assumptions!$D$6,'Construction Schedule'!AZ$2,,$E22/$H22),IF(AND($G22&lt;=AZ$5,$I22&gt;=AZ$5),-FV(Assumptions!$D$6,'Construction Schedule'!AZ$2,,$E22/$H22),0))</f>
        <v>0</v>
      </c>
      <c r="BA22" s="60">
        <f>IF(BA$5=$G22,-FV(Assumptions!$D$6,'Construction Schedule'!BA$2,,$E22/$H22),IF(AND($G22&lt;=BA$5,$I22&gt;=BA$5),-FV(Assumptions!$D$6,'Construction Schedule'!BA$2,,$E22/$H22),0))</f>
        <v>0</v>
      </c>
      <c r="BB22" s="60">
        <f>IF(BB$5=$G22,-FV(Assumptions!$D$6,'Construction Schedule'!BB$2,,$E22/$H22),IF(AND($G22&lt;=BB$5,$I22&gt;=BB$5),-FV(Assumptions!$D$6,'Construction Schedule'!BB$2,,$E22/$H22),0))</f>
        <v>0</v>
      </c>
      <c r="BC22" s="60">
        <f>IF(BC$5=$G22,-FV(Assumptions!$D$6,'Construction Schedule'!BC$2,,$E22/$H22),IF(AND($G22&lt;=BC$5,$I22&gt;=BC$5),-FV(Assumptions!$D$6,'Construction Schedule'!BC$2,,$E22/$H22),0))</f>
        <v>0</v>
      </c>
      <c r="BD22" s="60">
        <f>IF(BD$5=$G22,-FV(Assumptions!$D$6,'Construction Schedule'!BD$2,,$E22/$H22),IF(AND($G22&lt;=BD$5,$I22&gt;=BD$5),-FV(Assumptions!$D$6,'Construction Schedule'!BD$2,,$E22/$H22),0))</f>
        <v>0</v>
      </c>
      <c r="BE22" s="60">
        <f>IF(BE$5=$G22,-FV(Assumptions!$D$6,'Construction Schedule'!BE$2,,$E22/$H22),IF(AND($G22&lt;=BE$5,$I22&gt;=BE$5),-FV(Assumptions!$D$6,'Construction Schedule'!BE$2,,$E22/$H22),0))</f>
        <v>0</v>
      </c>
      <c r="BF22" s="60">
        <f>IF(BF$5=$G22,-FV(Assumptions!$D$6,'Construction Schedule'!BF$2,,$E22/$H22),IF(AND($G22&lt;=BF$5,$I22&gt;=BF$5),-FV(Assumptions!$D$6,'Construction Schedule'!BF$2,,$E22/$H22),0))</f>
        <v>0</v>
      </c>
      <c r="BG22" s="60">
        <f>IF(BG$5=$G22,-FV(Assumptions!$D$6,'Construction Schedule'!BG$2,,$E22/$H22),IF(AND($G22&lt;=BG$5,$I22&gt;=BG$5),-FV(Assumptions!$D$6,'Construction Schedule'!BG$2,,$E22/$H22),0))</f>
        <v>0</v>
      </c>
      <c r="BH22" s="60">
        <f>IF(BH$5=$G22,-FV(Assumptions!$D$6,'Construction Schedule'!BH$2,,$E22/$H22),IF(AND($G22&lt;=BH$5,$I22&gt;=BH$5),-FV(Assumptions!$D$6,'Construction Schedule'!BH$2,,$E22/$H22),0))</f>
        <v>0</v>
      </c>
      <c r="BI22" s="60">
        <f>IF(BI$5=$G22,-FV(Assumptions!$D$6,'Construction Schedule'!BI$2,,$E22/$H22),IF(AND($G22&lt;=BI$5,$I22&gt;=BI$5),-FV(Assumptions!$D$6,'Construction Schedule'!BI$2,,$E22/$H22),0))</f>
        <v>0</v>
      </c>
      <c r="BJ22" s="60">
        <f>IF(BJ$5=$G22,-FV(Assumptions!$D$6,'Construction Schedule'!BJ$2,,$E22/$H22),IF(AND($G22&lt;=BJ$5,$I22&gt;=BJ$5),-FV(Assumptions!$D$6,'Construction Schedule'!BJ$2,,$E22/$H22),0))</f>
        <v>0</v>
      </c>
      <c r="BK22" s="60">
        <f>IF(BK$5=$G22,-FV(Assumptions!$D$6,'Construction Schedule'!BK$2,,$E22/$H22),IF(AND($G22&lt;=BK$5,$I22&gt;=BK$5),-FV(Assumptions!$D$6,'Construction Schedule'!BK$2,,$E22/$H22),0))</f>
        <v>0</v>
      </c>
      <c r="BL22" s="60">
        <f>IF(BL$5=$G22,-FV(Assumptions!$D$6,'Construction Schedule'!BL$2,,$E22/$H22),IF(AND($G22&lt;=BL$5,$I22&gt;=BL$5),-FV(Assumptions!$D$6,'Construction Schedule'!BL$2,,$E22/$H22),0))</f>
        <v>0</v>
      </c>
      <c r="BM22" s="60">
        <f>IF(BM$5=$G22,-FV(Assumptions!$D$6,'Construction Schedule'!BM$2,,$E22/$H22),IF(AND($G22&lt;=BM$5,$I22&gt;=BM$5),-FV(Assumptions!$D$6,'Construction Schedule'!BM$2,,$E22/$H22),0))</f>
        <v>0</v>
      </c>
      <c r="BN22" s="60">
        <f>IF(BN$5=$G22,-FV(Assumptions!$D$6,'Construction Schedule'!BN$2,,$E22/$H22),IF(AND($G22&lt;=BN$5,$I22&gt;=BN$5),-FV(Assumptions!$D$6,'Construction Schedule'!BN$2,,$E22/$H22),0))</f>
        <v>0</v>
      </c>
      <c r="BO22" s="60">
        <f>IF(BO$5=$G22,-FV(Assumptions!$D$6,'Construction Schedule'!BO$2,,$E22/$H22),IF(AND($G22&lt;=BO$5,$I22&gt;=BO$5),-FV(Assumptions!$D$6,'Construction Schedule'!BO$2,,$E22/$H22),0))</f>
        <v>0</v>
      </c>
      <c r="BP22" s="60">
        <f>IF(BP$5=$G22,-FV(Assumptions!$D$6,'Construction Schedule'!BP$2,,$E22/$H22),IF(AND($G22&lt;=BP$5,$I22&gt;=BP$5),-FV(Assumptions!$D$6,'Construction Schedule'!BP$2,,$E22/$H22),0))</f>
        <v>0</v>
      </c>
      <c r="BQ22" s="60">
        <f>IF(BQ$5=$G22,-FV(Assumptions!$D$6,'Construction Schedule'!BQ$2,,$E22/$H22),IF(AND($G22&lt;=BQ$5,$I22&gt;=BQ$5),-FV(Assumptions!$D$6,'Construction Schedule'!BQ$2,,$E22/$H22),0))</f>
        <v>0</v>
      </c>
      <c r="BR22" s="60">
        <f>IF(BR$5=$G22,-FV(Assumptions!$D$6,'Construction Schedule'!BR$2,,$E22/$H22),IF(AND($G22&lt;=BR$5,$I22&gt;=BR$5),-FV(Assumptions!$D$6,'Construction Schedule'!BR$2,,$E22/$H22),0))</f>
        <v>0</v>
      </c>
      <c r="BS22" s="60">
        <f>IF(BS$5=$G22,-FV(Assumptions!$D$6,'Construction Schedule'!BS$2,,$E22/$H22),IF(AND($G22&lt;=BS$5,$I22&gt;=BS$5),-FV(Assumptions!$D$6,'Construction Schedule'!BS$2,,$E22/$H22),0))</f>
        <v>0</v>
      </c>
      <c r="BT22" s="60">
        <f>IF(BT$5=$G22,-FV(Assumptions!$D$6,'Construction Schedule'!BT$2,,$E22/$H22),IF(AND($G22&lt;=BT$5,$I22&gt;=BT$5),-FV(Assumptions!$D$6,'Construction Schedule'!BT$2,,$E22/$H22),0))</f>
        <v>0</v>
      </c>
      <c r="BU22" s="60">
        <f>IF(BU$5=$G22,-FV(Assumptions!$D$6,'Construction Schedule'!BU$2,,$E22/$H22),IF(AND($G22&lt;=BU$5,$I22&gt;=BU$5),-FV(Assumptions!$D$6,'Construction Schedule'!BU$2,,$E22/$H22),0))</f>
        <v>0</v>
      </c>
      <c r="BV22" s="60">
        <f>IF(BV$5=$G22,-FV(Assumptions!$D$6,'Construction Schedule'!BV$2,,$E22/$H22),IF(AND($G22&lt;=BV$5,$I22&gt;=BV$5),-FV(Assumptions!$D$6,'Construction Schedule'!BV$2,,$E22/$H22),0))</f>
        <v>0</v>
      </c>
      <c r="BW22" s="60">
        <f>IF(BW$5=$G22,-FV(Assumptions!$D$6,'Construction Schedule'!BW$2,,$E22/$H22),IF(AND($G22&lt;=BW$5,$I22&gt;=BW$5),-FV(Assumptions!$D$6,'Construction Schedule'!BW$2,,$E22/$H22),0))</f>
        <v>0</v>
      </c>
      <c r="BX22" s="60">
        <f>IF(BX$5=$G22,-FV(Assumptions!$D$6,'Construction Schedule'!BX$2,,$E22/$H22),IF(AND($G22&lt;=BX$5,$I22&gt;=BX$5),-FV(Assumptions!$D$6,'Construction Schedule'!BX$2,,$E22/$H22),0))</f>
        <v>0</v>
      </c>
      <c r="BY22" s="60">
        <f>IF(BY$5=$G22,-FV(Assumptions!$D$6,'Construction Schedule'!BY$2,,$E22/$H22),IF(AND($G22&lt;=BY$5,$I22&gt;=BY$5),-FV(Assumptions!$D$6,'Construction Schedule'!BY$2,,$E22/$H22),0))</f>
        <v>0</v>
      </c>
      <c r="BZ22" s="60">
        <f>IF(BZ$5=$G22,-FV(Assumptions!$D$6,'Construction Schedule'!BZ$2,,$E22/$H22),IF(AND($G22&lt;=BZ$5,$I22&gt;=BZ$5),-FV(Assumptions!$D$6,'Construction Schedule'!BZ$2,,$E22/$H22),0))</f>
        <v>0</v>
      </c>
      <c r="CA22" s="60">
        <f>IF(CA$5=$G22,-FV(Assumptions!$D$6,'Construction Schedule'!CA$2,,$E22/$H22),IF(AND($G22&lt;=CA$5,$I22&gt;=CA$5),-FV(Assumptions!$D$6,'Construction Schedule'!CA$2,,$E22/$H22),0))</f>
        <v>0</v>
      </c>
      <c r="CB22" s="60">
        <f>IF(CB$5=$G22,-FV(Assumptions!$D$6,'Construction Schedule'!CB$2,,$E22/$H22),IF(AND($G22&lt;=CB$5,$I22&gt;=CB$5),-FV(Assumptions!$D$6,'Construction Schedule'!CB$2,,$E22/$H22),0))</f>
        <v>0</v>
      </c>
      <c r="CC22" s="60">
        <f>IF(CC$5=$G22,-FV(Assumptions!$D$6,'Construction Schedule'!CC$2,,$E22/$H22),IF(AND($G22&lt;=CC$5,$I22&gt;=CC$5),-FV(Assumptions!$D$6,'Construction Schedule'!CC$2,,$E22/$H22),0))</f>
        <v>0</v>
      </c>
      <c r="CD22" s="60">
        <f>IF(CD$5=$G22,-FV(Assumptions!$D$6,'Construction Schedule'!CD$2,,$E22/$H22),IF(AND($G22&lt;=CD$5,$I22&gt;=CD$5),-FV(Assumptions!$D$6,'Construction Schedule'!CD$2,,$E22/$H22),0))</f>
        <v>0</v>
      </c>
      <c r="CE22" s="60">
        <f>IF(CE$5=$G22,-FV(Assumptions!$D$6,'Construction Schedule'!CE$2,,$E22/$H22),IF(AND($G22&lt;=CE$5,$I22&gt;=CE$5),-FV(Assumptions!$D$6,'Construction Schedule'!CE$2,,$E22/$H22),0))</f>
        <v>0</v>
      </c>
      <c r="CF22" s="60">
        <f>IF(CF$5=$G22,-FV(Assumptions!$D$6,'Construction Schedule'!CF$2,,$E22/$H22),IF(AND($G22&lt;=CF$5,$I22&gt;=CF$5),-FV(Assumptions!$D$6,'Construction Schedule'!CF$2,,$E22/$H22),0))</f>
        <v>0</v>
      </c>
      <c r="CG22" s="60">
        <f>IF(CG$5=$G22,-FV(Assumptions!$D$6,'Construction Schedule'!CG$2,,$E22/$H22),IF(AND($G22&lt;=CG$5,$I22&gt;=CG$5),-FV(Assumptions!$D$6,'Construction Schedule'!CG$2,,$E22/$H22),0))</f>
        <v>0</v>
      </c>
      <c r="CH22" s="60">
        <f>IF(CH$5=$G22,-FV(Assumptions!$D$6,'Construction Schedule'!CH$2,,$E22/$H22),IF(AND($G22&lt;=CH$5,$I22&gt;=CH$5),-FV(Assumptions!$D$6,'Construction Schedule'!CH$2,,$E22/$H22),0))</f>
        <v>0</v>
      </c>
      <c r="CI22" s="60">
        <f>IF(CI$5=$G22,-FV(Assumptions!$D$6,'Construction Schedule'!CI$2,,$E22/$H22),IF(AND($G22&lt;=CI$5,$I22&gt;=CI$5),-FV(Assumptions!$D$6,'Construction Schedule'!CI$2,,$E22/$H22),0))</f>
        <v>0</v>
      </c>
      <c r="CJ22" s="60">
        <f>IF(CJ$5=$G22,-FV(Assumptions!$D$6,'Construction Schedule'!CJ$2,,$E22/$H22),IF(AND($G22&lt;=CJ$5,$I22&gt;=CJ$5),-FV(Assumptions!$D$6,'Construction Schedule'!CJ$2,,$E22/$H22),0))</f>
        <v>0</v>
      </c>
      <c r="CK22" s="60">
        <f>IF(CK$5=$G22,-FV(Assumptions!$D$6,'Construction Schedule'!CK$2,,$E22/$H22),IF(AND($G22&lt;=CK$5,$I22&gt;=CK$5),-FV(Assumptions!$D$6,'Construction Schedule'!CK$2,,$E22/$H22),0))</f>
        <v>0</v>
      </c>
      <c r="CL22" s="60">
        <f>IF(CL$5=$G22,-FV(Assumptions!$D$6,'Construction Schedule'!CL$2,,$E22/$H22),IF(AND($G22&lt;=CL$5,$I22&gt;=CL$5),-FV(Assumptions!$D$6,'Construction Schedule'!CL$2,,$E22/$H22),0))</f>
        <v>0</v>
      </c>
      <c r="CM22" s="60">
        <f>IF(CM$5=$G22,-FV(Assumptions!$D$6,'Construction Schedule'!CM$2,,$E22/$H22),IF(AND($G22&lt;=CM$5,$I22&gt;=CM$5),-FV(Assumptions!$D$6,'Construction Schedule'!CM$2,,$E22/$H22),0))</f>
        <v>0</v>
      </c>
      <c r="CN22" s="60">
        <f>IF(CN$5=$G22,-FV(Assumptions!$D$6,'Construction Schedule'!CN$2,,$E22/$H22),IF(AND($G22&lt;=CN$5,$I22&gt;=CN$5),-FV(Assumptions!$D$6,'Construction Schedule'!CN$2,,$E22/$H22),0))</f>
        <v>0</v>
      </c>
      <c r="CO22" s="60">
        <f>IF(CO$5=$G22,-FV(Assumptions!$D$6,'Construction Schedule'!CO$2,,$E22/$H22),IF(AND($G22&lt;=CO$5,$I22&gt;=CO$5),-FV(Assumptions!$D$6,'Construction Schedule'!CO$2,,$E22/$H22),0))</f>
        <v>0</v>
      </c>
      <c r="CP22" s="60">
        <f>IF(CP$5=$G22,-FV(Assumptions!$D$6,'Construction Schedule'!CP$2,,$E22/$H22),IF(AND($G22&lt;=CP$5,$I22&gt;=CP$5),-FV(Assumptions!$D$6,'Construction Schedule'!CP$2,,$E22/$H22),0))</f>
        <v>0</v>
      </c>
      <c r="CQ22" s="60">
        <f>IF(CQ$5=$G22,-FV(Assumptions!$D$6,'Construction Schedule'!CQ$2,,$E22/$H22),IF(AND($G22&lt;=CQ$5,$I22&gt;=CQ$5),-FV(Assumptions!$D$6,'Construction Schedule'!CQ$2,,$E22/$H22),0))</f>
        <v>0</v>
      </c>
      <c r="CR22" s="60">
        <f>IF(CR$5=$G22,-FV(Assumptions!$D$6,'Construction Schedule'!CR$2,,$E22/$H22),IF(AND($G22&lt;=CR$5,$I22&gt;=CR$5),-FV(Assumptions!$D$6,'Construction Schedule'!CR$2,,$E22/$H22),0))</f>
        <v>0</v>
      </c>
      <c r="CS22" s="60">
        <f>IF(CS$5=$G22,-FV(Assumptions!$D$6,'Construction Schedule'!CS$2,,$E22/$H22),IF(AND($G22&lt;=CS$5,$I22&gt;=CS$5),-FV(Assumptions!$D$6,'Construction Schedule'!CS$2,,$E22/$H22),0))</f>
        <v>0</v>
      </c>
      <c r="CT22" s="60">
        <f>IF(CT$5=$G22,-FV(Assumptions!$D$6,'Construction Schedule'!CT$2,,$E22/$H22),IF(AND($G22&lt;=CT$5,$I22&gt;=CT$5),-FV(Assumptions!$D$6,'Construction Schedule'!CT$2,,$E22/$H22),0))</f>
        <v>0</v>
      </c>
      <c r="CU22" s="60">
        <f>IF(CU$5=$G22,-FV(Assumptions!$D$6,'Construction Schedule'!CU$2,,$E22/$H22),IF(AND($G22&lt;=CU$5,$I22&gt;=CU$5),-FV(Assumptions!$D$6,'Construction Schedule'!CU$2,,$E22/$H22),0))</f>
        <v>0</v>
      </c>
      <c r="CV22" s="60">
        <f>IF(CV$5=$G22,-FV(Assumptions!$D$6,'Construction Schedule'!CV$2,,$E22/$H22),IF(AND($G22&lt;=CV$5,$I22&gt;=CV$5),-FV(Assumptions!$D$6,'Construction Schedule'!CV$2,,$E22/$H22),0))</f>
        <v>0</v>
      </c>
      <c r="CW22" s="60">
        <f>IF(CW$5=$G22,-FV(Assumptions!$D$6,'Construction Schedule'!CW$2,,$E22/$H22),IF(AND($G22&lt;=CW$5,$I22&gt;=CW$5),-FV(Assumptions!$D$6,'Construction Schedule'!CW$2,,$E22/$H22),0))</f>
        <v>0</v>
      </c>
      <c r="CX22" s="60">
        <f>IF(CX$5=$G22,-FV(Assumptions!$D$6,'Construction Schedule'!CX$2,,$E22/$H22),IF(AND($G22&lt;=CX$5,$I22&gt;=CX$5),-FV(Assumptions!$D$6,'Construction Schedule'!CX$2,,$E22/$H22),0))</f>
        <v>0</v>
      </c>
      <c r="CY22" s="60">
        <f>IF(CY$5=$G22,-FV(Assumptions!$D$6,'Construction Schedule'!CY$2,,$E22/$H22),IF(AND($G22&lt;=CY$5,$I22&gt;=CY$5),-FV(Assumptions!$D$6,'Construction Schedule'!CY$2,,$E22/$H22),0))</f>
        <v>0</v>
      </c>
      <c r="CZ22" s="60">
        <f>IF(CZ$5=$G22,-FV(Assumptions!$D$6,'Construction Schedule'!CZ$2,,$E22/$H22),IF(AND($G22&lt;=CZ$5,$I22&gt;=CZ$5),-FV(Assumptions!$D$6,'Construction Schedule'!CZ$2,,$E22/$H22),0))</f>
        <v>0</v>
      </c>
      <c r="DA22" s="60">
        <f>IF(DA$5=$G22,-FV(Assumptions!$D$6,'Construction Schedule'!DA$2,,$E22/$H22),IF(AND($G22&lt;=DA$5,$I22&gt;=DA$5),-FV(Assumptions!$D$6,'Construction Schedule'!DA$2,,$E22/$H22),0))</f>
        <v>0</v>
      </c>
      <c r="DB22" s="60">
        <f>IF(DB$5=$G22,-FV(Assumptions!$D$6,'Construction Schedule'!DB$2,,$E22/$H22),IF(AND($G22&lt;=DB$5,$I22&gt;=DB$5),-FV(Assumptions!$D$6,'Construction Schedule'!DB$2,,$E22/$H22),0))</f>
        <v>0</v>
      </c>
      <c r="DC22" s="60">
        <f>IF(DC$5=$G22,-FV(Assumptions!$D$6,'Construction Schedule'!DC$2,,$E22/$H22),IF(AND($G22&lt;=DC$5,$I22&gt;=DC$5),-FV(Assumptions!$D$6,'Construction Schedule'!DC$2,,$E22/$H22),0))</f>
        <v>0</v>
      </c>
      <c r="DD22" s="60">
        <f>IF(DD$5=$G22,-FV(Assumptions!$D$6,'Construction Schedule'!DD$2,,$E22/$H22),IF(AND($G22&lt;=DD$5,$I22&gt;=DD$5),-FV(Assumptions!$D$6,'Construction Schedule'!DD$2,,$E22/$H22),0))</f>
        <v>0</v>
      </c>
      <c r="DE22" s="60">
        <f>IF(DE$5=$G22,-FV(Assumptions!$D$6,'Construction Schedule'!DE$2,,$E22/$H22),IF(AND($G22&lt;=DE$5,$I22&gt;=DE$5),-FV(Assumptions!$D$6,'Construction Schedule'!DE$2,,$E22/$H22),0))</f>
        <v>0</v>
      </c>
      <c r="DF22" s="60">
        <f>IF(DF$5=$G22,-FV(Assumptions!$D$6,'Construction Schedule'!DF$2,,$E22/$H22),IF(AND($G22&lt;=DF$5,$I22&gt;=DF$5),-FV(Assumptions!$D$6,'Construction Schedule'!DF$2,,$E22/$H22),0))</f>
        <v>0</v>
      </c>
      <c r="DG22" s="60">
        <f>IF(DG$5=$G22,-FV(Assumptions!$D$6,'Construction Schedule'!DG$2,,$E22/$H22),IF(AND($G22&lt;=DG$5,$I22&gt;=DG$5),-FV(Assumptions!$D$6,'Construction Schedule'!DG$2,,$E22/$H22),0))</f>
        <v>0</v>
      </c>
      <c r="DH22" s="60">
        <f>IF(DH$5=$G22,-FV(Assumptions!$D$6,'Construction Schedule'!DH$2,,$E22/$H22),IF(AND($G22&lt;=DH$5,$I22&gt;=DH$5),-FV(Assumptions!$D$6,'Construction Schedule'!DH$2,,$E22/$H22),0))</f>
        <v>0</v>
      </c>
      <c r="DI22" s="60">
        <f>IF(DI$5=$G22,-FV(Assumptions!$D$6,'Construction Schedule'!DI$2,,$E22/$H22),IF(AND($G22&lt;=DI$5,$I22&gt;=DI$5),-FV(Assumptions!$D$6,'Construction Schedule'!DI$2,,$E22/$H22),0))</f>
        <v>0</v>
      </c>
      <c r="DJ22" s="60">
        <f>IF(DJ$5=$G22,-FV(Assumptions!$D$6,'Construction Schedule'!DJ$2,,$E22/$H22),IF(AND($G22&lt;=DJ$5,$I22&gt;=DJ$5),-FV(Assumptions!$D$6,'Construction Schedule'!DJ$2,,$E22/$H22),0))</f>
        <v>0</v>
      </c>
      <c r="DK22" s="60">
        <f>IF(DK$5=$G22,-FV(Assumptions!$D$6,'Construction Schedule'!DK$2,,$E22/$H22),IF(AND($G22&lt;=DK$5,$I22&gt;=DK$5),-FV(Assumptions!$D$6,'Construction Schedule'!DK$2,,$E22/$H22),0))</f>
        <v>0</v>
      </c>
      <c r="DL22" s="60">
        <f>IF(DL$5=$G22,-FV(Assumptions!$D$6,'Construction Schedule'!DL$2,,$E22/$H22),IF(AND($G22&lt;=DL$5,$I22&gt;=DL$5),-FV(Assumptions!$D$6,'Construction Schedule'!DL$2,,$E22/$H22),0))</f>
        <v>0</v>
      </c>
      <c r="DM22" s="60">
        <f>IF(DM$5=$G22,-FV(Assumptions!$D$6,'Construction Schedule'!DM$2,,$E22/$H22),IF(AND($G22&lt;=DM$5,$I22&gt;=DM$5),-FV(Assumptions!$D$6,'Construction Schedule'!DM$2,,$E22/$H22),0))</f>
        <v>0</v>
      </c>
      <c r="DN22" s="60">
        <f>IF(DN$5=$G22,-FV(Assumptions!$D$6,'Construction Schedule'!DN$2,,$E22/$H22),IF(AND($G22&lt;=DN$5,$I22&gt;=DN$5),-FV(Assumptions!$D$6,'Construction Schedule'!DN$2,,$E22/$H22),0))</f>
        <v>0</v>
      </c>
      <c r="DO22" s="60">
        <f>IF(DO$5=$G22,-FV(Assumptions!$D$6,'Construction Schedule'!DO$2,,$E22/$H22),IF(AND($G22&lt;=DO$5,$I22&gt;=DO$5),-FV(Assumptions!$D$6,'Construction Schedule'!DO$2,,$E22/$H22),0))</f>
        <v>0</v>
      </c>
      <c r="DP22" s="60">
        <f>IF(DP$5=$G22,-FV(Assumptions!$D$6,'Construction Schedule'!DP$2,,$E22/$H22),IF(AND($G22&lt;=DP$5,$I22&gt;=DP$5),-FV(Assumptions!$D$6,'Construction Schedule'!DP$2,,$E22/$H22),0))</f>
        <v>0</v>
      </c>
      <c r="DQ22" s="60">
        <f>IF(DQ$5=$G22,-FV(Assumptions!$D$6,'Construction Schedule'!DQ$2,,$E22/$H22),IF(AND($G22&lt;=DQ$5,$I22&gt;=DQ$5),-FV(Assumptions!$D$6,'Construction Schedule'!DQ$2,,$E22/$H22),0))</f>
        <v>0</v>
      </c>
      <c r="DR22" s="60">
        <f>IF(DR$5=$G22,-FV(Assumptions!$D$6,'Construction Schedule'!DR$2,,$E22/$H22),IF(AND($G22&lt;=DR$5,$I22&gt;=DR$5),-FV(Assumptions!$D$6,'Construction Schedule'!DR$2,,$E22/$H22),0))</f>
        <v>0</v>
      </c>
      <c r="DS22" s="60">
        <f>IF(DS$5=$G22,-FV(Assumptions!$D$6,'Construction Schedule'!DS$2,,$E22/$H22),IF(AND($G22&lt;=DS$5,$I22&gt;=DS$5),-FV(Assumptions!$D$6,'Construction Schedule'!DS$2,,$E22/$H22),0))</f>
        <v>0</v>
      </c>
      <c r="DT22" s="60">
        <f>IF(DT$5=$G22,-FV(Assumptions!$D$6,'Construction Schedule'!DT$2,,$E22/$H22),IF(AND($G22&lt;=DT$5,$I22&gt;=DT$5),-FV(Assumptions!$D$6,'Construction Schedule'!DT$2,,$E22/$H22),0))</f>
        <v>0</v>
      </c>
      <c r="DU22" s="60">
        <f>IF(DU$5=$G22,-FV(Assumptions!$D$6,'Construction Schedule'!DU$2,,$E22/$H22),IF(AND($G22&lt;=DU$5,$I22&gt;=DU$5),-FV(Assumptions!$D$6,'Construction Schedule'!DU$2,,$E22/$H22),0))</f>
        <v>0</v>
      </c>
      <c r="DV22" s="60">
        <f>IF(DV$5=$G22,-FV(Assumptions!$D$6,'Construction Schedule'!DV$2,,$E22/$H22),IF(AND($G22&lt;=DV$5,$I22&gt;=DV$5),-FV(Assumptions!$D$6,'Construction Schedule'!DV$2,,$E22/$H22),0))</f>
        <v>0</v>
      </c>
      <c r="DW22" s="60">
        <f>IF(DW$5=$G22,-FV(Assumptions!$D$6,'Construction Schedule'!DW$2,,$E22/$H22),IF(AND($G22&lt;=DW$5,$I22&gt;=DW$5),-FV(Assumptions!$D$6,'Construction Schedule'!DW$2,,$E22/$H22),0))</f>
        <v>0</v>
      </c>
      <c r="DX22" s="60">
        <f>IF(DX$5=$G22,-FV(Assumptions!$D$6,'Construction Schedule'!DX$2,,$E22/$H22),IF(AND($G22&lt;=DX$5,$I22&gt;=DX$5),-FV(Assumptions!$D$6,'Construction Schedule'!DX$2,,$E22/$H22),0))</f>
        <v>0</v>
      </c>
      <c r="DY22" s="60">
        <f>IF(DY$5=$G22,-FV(Assumptions!$D$6,'Construction Schedule'!DY$2,,$E22/$H22),IF(AND($G22&lt;=DY$5,$I22&gt;=DY$5),-FV(Assumptions!$D$6,'Construction Schedule'!DY$2,,$E22/$H22),0))</f>
        <v>0</v>
      </c>
      <c r="DZ22" s="60">
        <f>IF(DZ$5=$G22,-FV(Assumptions!$D$6,'Construction Schedule'!DZ$2,,$E22/$H22),IF(AND($G22&lt;=DZ$5,$I22&gt;=DZ$5),-FV(Assumptions!$D$6,'Construction Schedule'!DZ$2,,$E22/$H22),0))</f>
        <v>0</v>
      </c>
      <c r="EA22" s="60">
        <f>IF(EA$5=$G22,-FV(Assumptions!$D$6,'Construction Schedule'!EA$2,,$E22/$H22),IF(AND($G22&lt;=EA$5,$I22&gt;=EA$5),-FV(Assumptions!$D$6,'Construction Schedule'!EA$2,,$E22/$H22),0))</f>
        <v>0</v>
      </c>
      <c r="EB22" s="51" t="s">
        <v>2</v>
      </c>
    </row>
    <row r="23" spans="2:132" ht="17.25" x14ac:dyDescent="0.35">
      <c r="B23" s="51" t="s">
        <v>189</v>
      </c>
      <c r="E23" s="60">
        <f xml:space="preserve"> 19750000 * 2.2</f>
        <v>43450000</v>
      </c>
      <c r="G23" s="56">
        <v>45658</v>
      </c>
      <c r="H23" s="129">
        <v>40</v>
      </c>
      <c r="I23" s="56">
        <f>EDATE(G23,(H23-1))</f>
        <v>46844</v>
      </c>
      <c r="K23" s="130"/>
      <c r="L23" s="60">
        <f>IF(L$5=$G23,-FV(Assumptions!$D$6,'Construction Schedule'!L$2,,$E23/$H23),IF(AND($G23&lt;=L$5,$I23&gt;=L$5),-FV(Assumptions!$D$6,'Construction Schedule'!L$2,,$E23/$H23),0))</f>
        <v>0</v>
      </c>
      <c r="M23" s="60">
        <f>IF(M$5=$G23,-FV(Assumptions!$D$6,'Construction Schedule'!M$2,,$E23/$H23),IF(AND($G23&lt;=M$5,$I23&gt;=M$5),-FV(Assumptions!$D$6,'Construction Schedule'!M$2,,$E23/$H23),0))</f>
        <v>0</v>
      </c>
      <c r="N23" s="60">
        <f>IF(N$5=$G23,-FV(Assumptions!$D$6,'Construction Schedule'!N$2,,$E23/$H23),IF(AND($G23&lt;=N$5,$I23&gt;=N$5),-FV(Assumptions!$D$6,'Construction Schedule'!N$2,,$E23/$H23),0))</f>
        <v>0</v>
      </c>
      <c r="O23" s="60">
        <f>IF(O$5=$G23,-FV(Assumptions!$D$6,'Construction Schedule'!O$2,,$E23/$H23),IF(AND($G23&lt;=O$5,$I23&gt;=O$5),-FV(Assumptions!$D$6,'Construction Schedule'!O$2,,$E23/$H23),0))</f>
        <v>0</v>
      </c>
      <c r="P23" s="60">
        <f>IF(P$5=$G23,-FV(Assumptions!$D$6,'Construction Schedule'!P$2,,$E23/$H23),IF(AND($G23&lt;=P$5,$I23&gt;=P$5),-FV(Assumptions!$D$6,'Construction Schedule'!P$2,,$E23/$H23),0))</f>
        <v>0</v>
      </c>
      <c r="Q23" s="60">
        <f>IF(Q$5=$G23,-FV(Assumptions!$D$6,'Construction Schedule'!Q$2,,$E23/$H23),IF(AND($G23&lt;=Q$5,$I23&gt;=Q$5),-FV(Assumptions!$D$6,'Construction Schedule'!Q$2,,$E23/$H23),0))</f>
        <v>0</v>
      </c>
      <c r="R23" s="60">
        <f>IF(R$5=$G23,-FV(Assumptions!$D$6,'Construction Schedule'!R$2,,$E23/$H23),IF(AND($G23&lt;=R$5,$I23&gt;=R$5),-FV(Assumptions!$D$6,'Construction Schedule'!R$2,,$E23/$H23),0))</f>
        <v>0</v>
      </c>
      <c r="S23" s="60">
        <f>IF(S$5=$G23,-FV(Assumptions!$D$6,'Construction Schedule'!S$2,,$E23/$H23),IF(AND($G23&lt;=S$5,$I23&gt;=S$5),-FV(Assumptions!$D$6,'Construction Schedule'!S$2,,$E23/$H23),0))</f>
        <v>0</v>
      </c>
      <c r="T23" s="60">
        <f>IF(T$5=$G23,-FV(Assumptions!$D$6,'Construction Schedule'!T$2,,$E23/$H23),IF(AND($G23&lt;=T$5,$I23&gt;=T$5),-FV(Assumptions!$D$6,'Construction Schedule'!T$2,,$E23/$H23),0))</f>
        <v>0</v>
      </c>
      <c r="U23" s="60">
        <f>IF(U$5=$G23,-FV(Assumptions!$D$6,'Construction Schedule'!U$2,,$E23/$H23),IF(AND($G23&lt;=U$5,$I23&gt;=U$5),-FV(Assumptions!$D$6,'Construction Schedule'!U$2,,$E23/$H23),0))</f>
        <v>1086250</v>
      </c>
      <c r="V23" s="60">
        <f>IF(V$5=$G23,-FV(Assumptions!$D$6,'Construction Schedule'!V$2,,$E23/$H23),IF(AND($G23&lt;=V$5,$I23&gt;=V$5),-FV(Assumptions!$D$6,'Construction Schedule'!V$2,,$E23/$H23),0))</f>
        <v>1086250</v>
      </c>
      <c r="W23" s="60">
        <f>IF(W$5=$G23,-FV(Assumptions!$D$6,'Construction Schedule'!W$2,,$E23/$H23),IF(AND($G23&lt;=W$5,$I23&gt;=W$5),-FV(Assumptions!$D$6,'Construction Schedule'!W$2,,$E23/$H23),0))</f>
        <v>1086250</v>
      </c>
      <c r="X23" s="60">
        <f>IF(X$5=$G23,-FV(Assumptions!$D$6,'Construction Schedule'!X$2,,$E23/$H23),IF(AND($G23&lt;=X$5,$I23&gt;=X$5),-FV(Assumptions!$D$6,'Construction Schedule'!X$2,,$E23/$H23),0))</f>
        <v>1113406.25</v>
      </c>
      <c r="Y23" s="60">
        <f>IF(Y$5=$G23,-FV(Assumptions!$D$6,'Construction Schedule'!Y$2,,$E23/$H23),IF(AND($G23&lt;=Y$5,$I23&gt;=Y$5),-FV(Assumptions!$D$6,'Construction Schedule'!Y$2,,$E23/$H23),0))</f>
        <v>1113406.25</v>
      </c>
      <c r="Z23" s="60">
        <f>IF(Z$5=$G23,-FV(Assumptions!$D$6,'Construction Schedule'!Z$2,,$E23/$H23),IF(AND($G23&lt;=Z$5,$I23&gt;=Z$5),-FV(Assumptions!$D$6,'Construction Schedule'!Z$2,,$E23/$H23),0))</f>
        <v>1113406.25</v>
      </c>
      <c r="AA23" s="60">
        <f>IF(AA$5=$G23,-FV(Assumptions!$D$6,'Construction Schedule'!AA$2,,$E23/$H23),IF(AND($G23&lt;=AA$5,$I23&gt;=AA$5),-FV(Assumptions!$D$6,'Construction Schedule'!AA$2,,$E23/$H23),0))</f>
        <v>1113406.25</v>
      </c>
      <c r="AB23" s="60">
        <f>IF(AB$5=$G23,-FV(Assumptions!$D$6,'Construction Schedule'!AB$2,,$E23/$H23),IF(AND($G23&lt;=AB$5,$I23&gt;=AB$5),-FV(Assumptions!$D$6,'Construction Schedule'!AB$2,,$E23/$H23),0))</f>
        <v>1113406.25</v>
      </c>
      <c r="AC23" s="60">
        <f>IF(AC$5=$G23,-FV(Assumptions!$D$6,'Construction Schedule'!AC$2,,$E23/$H23),IF(AND($G23&lt;=AC$5,$I23&gt;=AC$5),-FV(Assumptions!$D$6,'Construction Schedule'!AC$2,,$E23/$H23),0))</f>
        <v>1113406.25</v>
      </c>
      <c r="AD23" s="60">
        <f>IF(AD$5=$G23,-FV(Assumptions!$D$6,'Construction Schedule'!AD$2,,$E23/$H23),IF(AND($G23&lt;=AD$5,$I23&gt;=AD$5),-FV(Assumptions!$D$6,'Construction Schedule'!AD$2,,$E23/$H23),0))</f>
        <v>1113406.25</v>
      </c>
      <c r="AE23" s="60">
        <f>IF(AE$5=$G23,-FV(Assumptions!$D$6,'Construction Schedule'!AE$2,,$E23/$H23),IF(AND($G23&lt;=AE$5,$I23&gt;=AE$5),-FV(Assumptions!$D$6,'Construction Schedule'!AE$2,,$E23/$H23),0))</f>
        <v>1113406.25</v>
      </c>
      <c r="AF23" s="60">
        <f>IF(AF$5=$G23,-FV(Assumptions!$D$6,'Construction Schedule'!AF$2,,$E23/$H23),IF(AND($G23&lt;=AF$5,$I23&gt;=AF$5),-FV(Assumptions!$D$6,'Construction Schedule'!AF$2,,$E23/$H23),0))</f>
        <v>1113406.25</v>
      </c>
      <c r="AG23" s="60">
        <f>IF(AG$5=$G23,-FV(Assumptions!$D$6,'Construction Schedule'!AG$2,,$E23/$H23),IF(AND($G23&lt;=AG$5,$I23&gt;=AG$5),-FV(Assumptions!$D$6,'Construction Schedule'!AG$2,,$E23/$H23),0))</f>
        <v>1113406.25</v>
      </c>
      <c r="AH23" s="60">
        <f>IF(AH$5=$G23,-FV(Assumptions!$D$6,'Construction Schedule'!AH$2,,$E23/$H23),IF(AND($G23&lt;=AH$5,$I23&gt;=AH$5),-FV(Assumptions!$D$6,'Construction Schedule'!AH$2,,$E23/$H23),0))</f>
        <v>1113406.25</v>
      </c>
      <c r="AI23" s="60">
        <f>IF(AI$5=$G23,-FV(Assumptions!$D$6,'Construction Schedule'!AI$2,,$E23/$H23),IF(AND($G23&lt;=AI$5,$I23&gt;=AI$5),-FV(Assumptions!$D$6,'Construction Schedule'!AI$2,,$E23/$H23),0))</f>
        <v>1113406.25</v>
      </c>
      <c r="AJ23" s="60">
        <f>IF(AJ$5=$G23,-FV(Assumptions!$D$6,'Construction Schedule'!AJ$2,,$E23/$H23),IF(AND($G23&lt;=AJ$5,$I23&gt;=AJ$5),-FV(Assumptions!$D$6,'Construction Schedule'!AJ$2,,$E23/$H23),0))</f>
        <v>1141241.40625</v>
      </c>
      <c r="AK23" s="60">
        <f>IF(AK$5=$G23,-FV(Assumptions!$D$6,'Construction Schedule'!AK$2,,$E23/$H23),IF(AND($G23&lt;=AK$5,$I23&gt;=AK$5),-FV(Assumptions!$D$6,'Construction Schedule'!AK$2,,$E23/$H23),0))</f>
        <v>1141241.40625</v>
      </c>
      <c r="AL23" s="60">
        <f>IF(AL$5=$G23,-FV(Assumptions!$D$6,'Construction Schedule'!AL$2,,$E23/$H23),IF(AND($G23&lt;=AL$5,$I23&gt;=AL$5),-FV(Assumptions!$D$6,'Construction Schedule'!AL$2,,$E23/$H23),0))</f>
        <v>1141241.40625</v>
      </c>
      <c r="AM23" s="60">
        <f>IF(AM$5=$G23,-FV(Assumptions!$D$6,'Construction Schedule'!AM$2,,$E23/$H23),IF(AND($G23&lt;=AM$5,$I23&gt;=AM$5),-FV(Assumptions!$D$6,'Construction Schedule'!AM$2,,$E23/$H23),0))</f>
        <v>1141241.40625</v>
      </c>
      <c r="AN23" s="60">
        <f>IF(AN$5=$G23,-FV(Assumptions!$D$6,'Construction Schedule'!AN$2,,$E23/$H23),IF(AND($G23&lt;=AN$5,$I23&gt;=AN$5),-FV(Assumptions!$D$6,'Construction Schedule'!AN$2,,$E23/$H23),0))</f>
        <v>1141241.40625</v>
      </c>
      <c r="AO23" s="60">
        <f>IF(AO$5=$G23,-FV(Assumptions!$D$6,'Construction Schedule'!AO$2,,$E23/$H23),IF(AND($G23&lt;=AO$5,$I23&gt;=AO$5),-FV(Assumptions!$D$6,'Construction Schedule'!AO$2,,$E23/$H23),0))</f>
        <v>1141241.40625</v>
      </c>
      <c r="AP23" s="60">
        <f>IF(AP$5=$G23,-FV(Assumptions!$D$6,'Construction Schedule'!AP$2,,$E23/$H23),IF(AND($G23&lt;=AP$5,$I23&gt;=AP$5),-FV(Assumptions!$D$6,'Construction Schedule'!AP$2,,$E23/$H23),0))</f>
        <v>1141241.40625</v>
      </c>
      <c r="AQ23" s="60">
        <f>IF(AQ$5=$G23,-FV(Assumptions!$D$6,'Construction Schedule'!AQ$2,,$E23/$H23),IF(AND($G23&lt;=AQ$5,$I23&gt;=AQ$5),-FV(Assumptions!$D$6,'Construction Schedule'!AQ$2,,$E23/$H23),0))</f>
        <v>1141241.40625</v>
      </c>
      <c r="AR23" s="60">
        <f>IF(AR$5=$G23,-FV(Assumptions!$D$6,'Construction Schedule'!AR$2,,$E23/$H23),IF(AND($G23&lt;=AR$5,$I23&gt;=AR$5),-FV(Assumptions!$D$6,'Construction Schedule'!AR$2,,$E23/$H23),0))</f>
        <v>1141241.40625</v>
      </c>
      <c r="AS23" s="60">
        <f>IF(AS$5=$G23,-FV(Assumptions!$D$6,'Construction Schedule'!AS$2,,$E23/$H23),IF(AND($G23&lt;=AS$5,$I23&gt;=AS$5),-FV(Assumptions!$D$6,'Construction Schedule'!AS$2,,$E23/$H23),0))</f>
        <v>1141241.40625</v>
      </c>
      <c r="AT23" s="60">
        <f>IF(AT$5=$G23,-FV(Assumptions!$D$6,'Construction Schedule'!AT$2,,$E23/$H23),IF(AND($G23&lt;=AT$5,$I23&gt;=AT$5),-FV(Assumptions!$D$6,'Construction Schedule'!AT$2,,$E23/$H23),0))</f>
        <v>1141241.40625</v>
      </c>
      <c r="AU23" s="60">
        <f>IF(AU$5=$G23,-FV(Assumptions!$D$6,'Construction Schedule'!AU$2,,$E23/$H23),IF(AND($G23&lt;=AU$5,$I23&gt;=AU$5),-FV(Assumptions!$D$6,'Construction Schedule'!AU$2,,$E23/$H23),0))</f>
        <v>1141241.40625</v>
      </c>
      <c r="AV23" s="60">
        <f>IF(AV$5=$G23,-FV(Assumptions!$D$6,'Construction Schedule'!AV$2,,$E23/$H23),IF(AND($G23&lt;=AV$5,$I23&gt;=AV$5),-FV(Assumptions!$D$6,'Construction Schedule'!AV$2,,$E23/$H23),0))</f>
        <v>1169772.4414062498</v>
      </c>
      <c r="AW23" s="60">
        <f>IF(AW$5=$G23,-FV(Assumptions!$D$6,'Construction Schedule'!AW$2,,$E23/$H23),IF(AND($G23&lt;=AW$5,$I23&gt;=AW$5),-FV(Assumptions!$D$6,'Construction Schedule'!AW$2,,$E23/$H23),0))</f>
        <v>1169772.4414062498</v>
      </c>
      <c r="AX23" s="60">
        <f>IF(AX$5=$G23,-FV(Assumptions!$D$6,'Construction Schedule'!AX$2,,$E23/$H23),IF(AND($G23&lt;=AX$5,$I23&gt;=AX$5),-FV(Assumptions!$D$6,'Construction Schedule'!AX$2,,$E23/$H23),0))</f>
        <v>1169772.4414062498</v>
      </c>
      <c r="AY23" s="60">
        <f>IF(AY$5=$G23,-FV(Assumptions!$D$6,'Construction Schedule'!AY$2,,$E23/$H23),IF(AND($G23&lt;=AY$5,$I23&gt;=AY$5),-FV(Assumptions!$D$6,'Construction Schedule'!AY$2,,$E23/$H23),0))</f>
        <v>1169772.4414062498</v>
      </c>
      <c r="AZ23" s="60">
        <f>IF(AZ$5=$G23,-FV(Assumptions!$D$6,'Construction Schedule'!AZ$2,,$E23/$H23),IF(AND($G23&lt;=AZ$5,$I23&gt;=AZ$5),-FV(Assumptions!$D$6,'Construction Schedule'!AZ$2,,$E23/$H23),0))</f>
        <v>1169772.4414062498</v>
      </c>
      <c r="BA23" s="60">
        <f>IF(BA$5=$G23,-FV(Assumptions!$D$6,'Construction Schedule'!BA$2,,$E23/$H23),IF(AND($G23&lt;=BA$5,$I23&gt;=BA$5),-FV(Assumptions!$D$6,'Construction Schedule'!BA$2,,$E23/$H23),0))</f>
        <v>1169772.4414062498</v>
      </c>
      <c r="BB23" s="60">
        <f>IF(BB$5=$G23,-FV(Assumptions!$D$6,'Construction Schedule'!BB$2,,$E23/$H23),IF(AND($G23&lt;=BB$5,$I23&gt;=BB$5),-FV(Assumptions!$D$6,'Construction Schedule'!BB$2,,$E23/$H23),0))</f>
        <v>1169772.4414062498</v>
      </c>
      <c r="BC23" s="60">
        <f>IF(BC$5=$G23,-FV(Assumptions!$D$6,'Construction Schedule'!BC$2,,$E23/$H23),IF(AND($G23&lt;=BC$5,$I23&gt;=BC$5),-FV(Assumptions!$D$6,'Construction Schedule'!BC$2,,$E23/$H23),0))</f>
        <v>1169772.4414062498</v>
      </c>
      <c r="BD23" s="60">
        <f>IF(BD$5=$G23,-FV(Assumptions!$D$6,'Construction Schedule'!BD$2,,$E23/$H23),IF(AND($G23&lt;=BD$5,$I23&gt;=BD$5),-FV(Assumptions!$D$6,'Construction Schedule'!BD$2,,$E23/$H23),0))</f>
        <v>1169772.4414062498</v>
      </c>
      <c r="BE23" s="60">
        <f>IF(BE$5=$G23,-FV(Assumptions!$D$6,'Construction Schedule'!BE$2,,$E23/$H23),IF(AND($G23&lt;=BE$5,$I23&gt;=BE$5),-FV(Assumptions!$D$6,'Construction Schedule'!BE$2,,$E23/$H23),0))</f>
        <v>1169772.4414062498</v>
      </c>
      <c r="BF23" s="60">
        <f>IF(BF$5=$G23,-FV(Assumptions!$D$6,'Construction Schedule'!BF$2,,$E23/$H23),IF(AND($G23&lt;=BF$5,$I23&gt;=BF$5),-FV(Assumptions!$D$6,'Construction Schedule'!BF$2,,$E23/$H23),0))</f>
        <v>1169772.4414062498</v>
      </c>
      <c r="BG23" s="60">
        <f>IF(BG$5=$G23,-FV(Assumptions!$D$6,'Construction Schedule'!BG$2,,$E23/$H23),IF(AND($G23&lt;=BG$5,$I23&gt;=BG$5),-FV(Assumptions!$D$6,'Construction Schedule'!BG$2,,$E23/$H23),0))</f>
        <v>1169772.4414062498</v>
      </c>
      <c r="BH23" s="60">
        <f>IF(BH$5=$G23,-FV(Assumptions!$D$6,'Construction Schedule'!BH$2,,$E23/$H23),IF(AND($G23&lt;=BH$5,$I23&gt;=BH$5),-FV(Assumptions!$D$6,'Construction Schedule'!BH$2,,$E23/$H23),0))</f>
        <v>1199016.752441406</v>
      </c>
      <c r="BI23" s="60">
        <f>IF(BI$5=$G23,-FV(Assumptions!$D$6,'Construction Schedule'!BI$2,,$E23/$H23),IF(AND($G23&lt;=BI$5,$I23&gt;=BI$5),-FV(Assumptions!$D$6,'Construction Schedule'!BI$2,,$E23/$H23),0))</f>
        <v>0</v>
      </c>
      <c r="BJ23" s="60">
        <f>IF(BJ$5=$G23,-FV(Assumptions!$D$6,'Construction Schedule'!BJ$2,,$E23/$H23),IF(AND($G23&lt;=BJ$5,$I23&gt;=BJ$5),-FV(Assumptions!$D$6,'Construction Schedule'!BJ$2,,$E23/$H23),0))</f>
        <v>0</v>
      </c>
      <c r="BK23" s="60">
        <f>IF(BK$5=$G23,-FV(Assumptions!$D$6,'Construction Schedule'!BK$2,,$E23/$H23),IF(AND($G23&lt;=BK$5,$I23&gt;=BK$5),-FV(Assumptions!$D$6,'Construction Schedule'!BK$2,,$E23/$H23),0))</f>
        <v>0</v>
      </c>
      <c r="BL23" s="60">
        <f>IF(BL$5=$G23,-FV(Assumptions!$D$6,'Construction Schedule'!BL$2,,$E23/$H23),IF(AND($G23&lt;=BL$5,$I23&gt;=BL$5),-FV(Assumptions!$D$6,'Construction Schedule'!BL$2,,$E23/$H23),0))</f>
        <v>0</v>
      </c>
      <c r="BM23" s="60">
        <f>IF(BM$5=$G23,-FV(Assumptions!$D$6,'Construction Schedule'!BM$2,,$E23/$H23),IF(AND($G23&lt;=BM$5,$I23&gt;=BM$5),-FV(Assumptions!$D$6,'Construction Schedule'!BM$2,,$E23/$H23),0))</f>
        <v>0</v>
      </c>
      <c r="BN23" s="60">
        <f>IF(BN$5=$G23,-FV(Assumptions!$D$6,'Construction Schedule'!BN$2,,$E23/$H23),IF(AND($G23&lt;=BN$5,$I23&gt;=BN$5),-FV(Assumptions!$D$6,'Construction Schedule'!BN$2,,$E23/$H23),0))</f>
        <v>0</v>
      </c>
      <c r="BO23" s="60">
        <f>IF(BO$5=$G23,-FV(Assumptions!$D$6,'Construction Schedule'!BO$2,,$E23/$H23),IF(AND($G23&lt;=BO$5,$I23&gt;=BO$5),-FV(Assumptions!$D$6,'Construction Schedule'!BO$2,,$E23/$H23),0))</f>
        <v>0</v>
      </c>
      <c r="BP23" s="60">
        <f>IF(BP$5=$G23,-FV(Assumptions!$D$6,'Construction Schedule'!BP$2,,$E23/$H23),IF(AND($G23&lt;=BP$5,$I23&gt;=BP$5),-FV(Assumptions!$D$6,'Construction Schedule'!BP$2,,$E23/$H23),0))</f>
        <v>0</v>
      </c>
      <c r="BQ23" s="60">
        <f>IF(BQ$5=$G23,-FV(Assumptions!$D$6,'Construction Schedule'!BQ$2,,$E23/$H23),IF(AND($G23&lt;=BQ$5,$I23&gt;=BQ$5),-FV(Assumptions!$D$6,'Construction Schedule'!BQ$2,,$E23/$H23),0))</f>
        <v>0</v>
      </c>
      <c r="BR23" s="60">
        <f>IF(BR$5=$G23,-FV(Assumptions!$D$6,'Construction Schedule'!BR$2,,$E23/$H23),IF(AND($G23&lt;=BR$5,$I23&gt;=BR$5),-FV(Assumptions!$D$6,'Construction Schedule'!BR$2,,$E23/$H23),0))</f>
        <v>0</v>
      </c>
      <c r="BS23" s="60">
        <f>IF(BS$5=$G23,-FV(Assumptions!$D$6,'Construction Schedule'!BS$2,,$E23/$H23),IF(AND($G23&lt;=BS$5,$I23&gt;=BS$5),-FV(Assumptions!$D$6,'Construction Schedule'!BS$2,,$E23/$H23),0))</f>
        <v>0</v>
      </c>
      <c r="BT23" s="60">
        <f>IF(BT$5=$G23,-FV(Assumptions!$D$6,'Construction Schedule'!BT$2,,$E23/$H23),IF(AND($G23&lt;=BT$5,$I23&gt;=BT$5),-FV(Assumptions!$D$6,'Construction Schedule'!BT$2,,$E23/$H23),0))</f>
        <v>0</v>
      </c>
      <c r="BU23" s="60">
        <f>IF(BU$5=$G23,-FV(Assumptions!$D$6,'Construction Schedule'!BU$2,,$E23/$H23),IF(AND($G23&lt;=BU$5,$I23&gt;=BU$5),-FV(Assumptions!$D$6,'Construction Schedule'!BU$2,,$E23/$H23),0))</f>
        <v>0</v>
      </c>
      <c r="BV23" s="60">
        <f>IF(BV$5=$G23,-FV(Assumptions!$D$6,'Construction Schedule'!BV$2,,$E23/$H23),IF(AND($G23&lt;=BV$5,$I23&gt;=BV$5),-FV(Assumptions!$D$6,'Construction Schedule'!BV$2,,$E23/$H23),0))</f>
        <v>0</v>
      </c>
      <c r="BW23" s="60">
        <f>IF(BW$5=$G23,-FV(Assumptions!$D$6,'Construction Schedule'!BW$2,,$E23/$H23),IF(AND($G23&lt;=BW$5,$I23&gt;=BW$5),-FV(Assumptions!$D$6,'Construction Schedule'!BW$2,,$E23/$H23),0))</f>
        <v>0</v>
      </c>
      <c r="BX23" s="60">
        <f>IF(BX$5=$G23,-FV(Assumptions!$D$6,'Construction Schedule'!BX$2,,$E23/$H23),IF(AND($G23&lt;=BX$5,$I23&gt;=BX$5),-FV(Assumptions!$D$6,'Construction Schedule'!BX$2,,$E23/$H23),0))</f>
        <v>0</v>
      </c>
      <c r="BY23" s="60">
        <f>IF(BY$5=$G23,-FV(Assumptions!$D$6,'Construction Schedule'!BY$2,,$E23/$H23),IF(AND($G23&lt;=BY$5,$I23&gt;=BY$5),-FV(Assumptions!$D$6,'Construction Schedule'!BY$2,,$E23/$H23),0))</f>
        <v>0</v>
      </c>
      <c r="BZ23" s="60">
        <f>IF(BZ$5=$G23,-FV(Assumptions!$D$6,'Construction Schedule'!BZ$2,,$E23/$H23),IF(AND($G23&lt;=BZ$5,$I23&gt;=BZ$5),-FV(Assumptions!$D$6,'Construction Schedule'!BZ$2,,$E23/$H23),0))</f>
        <v>0</v>
      </c>
      <c r="CA23" s="60">
        <f>IF(CA$5=$G23,-FV(Assumptions!$D$6,'Construction Schedule'!CA$2,,$E23/$H23),IF(AND($G23&lt;=CA$5,$I23&gt;=CA$5),-FV(Assumptions!$D$6,'Construction Schedule'!CA$2,,$E23/$H23),0))</f>
        <v>0</v>
      </c>
      <c r="CB23" s="60">
        <f>IF(CB$5=$G23,-FV(Assumptions!$D$6,'Construction Schedule'!CB$2,,$E23/$H23),IF(AND($G23&lt;=CB$5,$I23&gt;=CB$5),-FV(Assumptions!$D$6,'Construction Schedule'!CB$2,,$E23/$H23),0))</f>
        <v>0</v>
      </c>
      <c r="CC23" s="60">
        <f>IF(CC$5=$G23,-FV(Assumptions!$D$6,'Construction Schedule'!CC$2,,$E23/$H23),IF(AND($G23&lt;=CC$5,$I23&gt;=CC$5),-FV(Assumptions!$D$6,'Construction Schedule'!CC$2,,$E23/$H23),0))</f>
        <v>0</v>
      </c>
      <c r="CD23" s="60">
        <f>IF(CD$5=$G23,-FV(Assumptions!$D$6,'Construction Schedule'!CD$2,,$E23/$H23),IF(AND($G23&lt;=CD$5,$I23&gt;=CD$5),-FV(Assumptions!$D$6,'Construction Schedule'!CD$2,,$E23/$H23),0))</f>
        <v>0</v>
      </c>
      <c r="CE23" s="60">
        <f>IF(CE$5=$G23,-FV(Assumptions!$D$6,'Construction Schedule'!CE$2,,$E23/$H23),IF(AND($G23&lt;=CE$5,$I23&gt;=CE$5),-FV(Assumptions!$D$6,'Construction Schedule'!CE$2,,$E23/$H23),0))</f>
        <v>0</v>
      </c>
      <c r="CF23" s="60">
        <f>IF(CF$5=$G23,-FV(Assumptions!$D$6,'Construction Schedule'!CF$2,,$E23/$H23),IF(AND($G23&lt;=CF$5,$I23&gt;=CF$5),-FV(Assumptions!$D$6,'Construction Schedule'!CF$2,,$E23/$H23),0))</f>
        <v>0</v>
      </c>
      <c r="CG23" s="60">
        <f>IF(CG$5=$G23,-FV(Assumptions!$D$6,'Construction Schedule'!CG$2,,$E23/$H23),IF(AND($G23&lt;=CG$5,$I23&gt;=CG$5),-FV(Assumptions!$D$6,'Construction Schedule'!CG$2,,$E23/$H23),0))</f>
        <v>0</v>
      </c>
      <c r="CH23" s="60">
        <f>IF(CH$5=$G23,-FV(Assumptions!$D$6,'Construction Schedule'!CH$2,,$E23/$H23),IF(AND($G23&lt;=CH$5,$I23&gt;=CH$5),-FV(Assumptions!$D$6,'Construction Schedule'!CH$2,,$E23/$H23),0))</f>
        <v>0</v>
      </c>
      <c r="CI23" s="60">
        <f>IF(CI$5=$G23,-FV(Assumptions!$D$6,'Construction Schedule'!CI$2,,$E23/$H23),IF(AND($G23&lt;=CI$5,$I23&gt;=CI$5),-FV(Assumptions!$D$6,'Construction Schedule'!CI$2,,$E23/$H23),0))</f>
        <v>0</v>
      </c>
      <c r="CJ23" s="60">
        <f>IF(CJ$5=$G23,-FV(Assumptions!$D$6,'Construction Schedule'!CJ$2,,$E23/$H23),IF(AND($G23&lt;=CJ$5,$I23&gt;=CJ$5),-FV(Assumptions!$D$6,'Construction Schedule'!CJ$2,,$E23/$H23),0))</f>
        <v>0</v>
      </c>
      <c r="CK23" s="60">
        <f>IF(CK$5=$G23,-FV(Assumptions!$D$6,'Construction Schedule'!CK$2,,$E23/$H23),IF(AND($G23&lt;=CK$5,$I23&gt;=CK$5),-FV(Assumptions!$D$6,'Construction Schedule'!CK$2,,$E23/$H23),0))</f>
        <v>0</v>
      </c>
      <c r="CL23" s="60">
        <f>IF(CL$5=$G23,-FV(Assumptions!$D$6,'Construction Schedule'!CL$2,,$E23/$H23),IF(AND($G23&lt;=CL$5,$I23&gt;=CL$5),-FV(Assumptions!$D$6,'Construction Schedule'!CL$2,,$E23/$H23),0))</f>
        <v>0</v>
      </c>
      <c r="CM23" s="60">
        <f>IF(CM$5=$G23,-FV(Assumptions!$D$6,'Construction Schedule'!CM$2,,$E23/$H23),IF(AND($G23&lt;=CM$5,$I23&gt;=CM$5),-FV(Assumptions!$D$6,'Construction Schedule'!CM$2,,$E23/$H23),0))</f>
        <v>0</v>
      </c>
      <c r="CN23" s="60">
        <f>IF(CN$5=$G23,-FV(Assumptions!$D$6,'Construction Schedule'!CN$2,,$E23/$H23),IF(AND($G23&lt;=CN$5,$I23&gt;=CN$5),-FV(Assumptions!$D$6,'Construction Schedule'!CN$2,,$E23/$H23),0))</f>
        <v>0</v>
      </c>
      <c r="CO23" s="60">
        <f>IF(CO$5=$G23,-FV(Assumptions!$D$6,'Construction Schedule'!CO$2,,$E23/$H23),IF(AND($G23&lt;=CO$5,$I23&gt;=CO$5),-FV(Assumptions!$D$6,'Construction Schedule'!CO$2,,$E23/$H23),0))</f>
        <v>0</v>
      </c>
      <c r="CP23" s="60">
        <f>IF(CP$5=$G23,-FV(Assumptions!$D$6,'Construction Schedule'!CP$2,,$E23/$H23),IF(AND($G23&lt;=CP$5,$I23&gt;=CP$5),-FV(Assumptions!$D$6,'Construction Schedule'!CP$2,,$E23/$H23),0))</f>
        <v>0</v>
      </c>
      <c r="CQ23" s="60">
        <f>IF(CQ$5=$G23,-FV(Assumptions!$D$6,'Construction Schedule'!CQ$2,,$E23/$H23),IF(AND($G23&lt;=CQ$5,$I23&gt;=CQ$5),-FV(Assumptions!$D$6,'Construction Schedule'!CQ$2,,$E23/$H23),0))</f>
        <v>0</v>
      </c>
      <c r="CR23" s="60">
        <f>IF(CR$5=$G23,-FV(Assumptions!$D$6,'Construction Schedule'!CR$2,,$E23/$H23),IF(AND($G23&lt;=CR$5,$I23&gt;=CR$5),-FV(Assumptions!$D$6,'Construction Schedule'!CR$2,,$E23/$H23),0))</f>
        <v>0</v>
      </c>
      <c r="CS23" s="60">
        <f>IF(CS$5=$G23,-FV(Assumptions!$D$6,'Construction Schedule'!CS$2,,$E23/$H23),IF(AND($G23&lt;=CS$5,$I23&gt;=CS$5),-FV(Assumptions!$D$6,'Construction Schedule'!CS$2,,$E23/$H23),0))</f>
        <v>0</v>
      </c>
      <c r="CT23" s="60">
        <f>IF(CT$5=$G23,-FV(Assumptions!$D$6,'Construction Schedule'!CT$2,,$E23/$H23),IF(AND($G23&lt;=CT$5,$I23&gt;=CT$5),-FV(Assumptions!$D$6,'Construction Schedule'!CT$2,,$E23/$H23),0))</f>
        <v>0</v>
      </c>
      <c r="CU23" s="60">
        <f>IF(CU$5=$G23,-FV(Assumptions!$D$6,'Construction Schedule'!CU$2,,$E23/$H23),IF(AND($G23&lt;=CU$5,$I23&gt;=CU$5),-FV(Assumptions!$D$6,'Construction Schedule'!CU$2,,$E23/$H23),0))</f>
        <v>0</v>
      </c>
      <c r="CV23" s="60">
        <f>IF(CV$5=$G23,-FV(Assumptions!$D$6,'Construction Schedule'!CV$2,,$E23/$H23),IF(AND($G23&lt;=CV$5,$I23&gt;=CV$5),-FV(Assumptions!$D$6,'Construction Schedule'!CV$2,,$E23/$H23),0))</f>
        <v>0</v>
      </c>
      <c r="CW23" s="60">
        <f>IF(CW$5=$G23,-FV(Assumptions!$D$6,'Construction Schedule'!CW$2,,$E23/$H23),IF(AND($G23&lt;=CW$5,$I23&gt;=CW$5),-FV(Assumptions!$D$6,'Construction Schedule'!CW$2,,$E23/$H23),0))</f>
        <v>0</v>
      </c>
      <c r="CX23" s="60">
        <f>IF(CX$5=$G23,-FV(Assumptions!$D$6,'Construction Schedule'!CX$2,,$E23/$H23),IF(AND($G23&lt;=CX$5,$I23&gt;=CX$5),-FV(Assumptions!$D$6,'Construction Schedule'!CX$2,,$E23/$H23),0))</f>
        <v>0</v>
      </c>
      <c r="CY23" s="60">
        <f>IF(CY$5=$G23,-FV(Assumptions!$D$6,'Construction Schedule'!CY$2,,$E23/$H23),IF(AND($G23&lt;=CY$5,$I23&gt;=CY$5),-FV(Assumptions!$D$6,'Construction Schedule'!CY$2,,$E23/$H23),0))</f>
        <v>0</v>
      </c>
      <c r="CZ23" s="60">
        <f>IF(CZ$5=$G23,-FV(Assumptions!$D$6,'Construction Schedule'!CZ$2,,$E23/$H23),IF(AND($G23&lt;=CZ$5,$I23&gt;=CZ$5),-FV(Assumptions!$D$6,'Construction Schedule'!CZ$2,,$E23/$H23),0))</f>
        <v>0</v>
      </c>
      <c r="DA23" s="60">
        <f>IF(DA$5=$G23,-FV(Assumptions!$D$6,'Construction Schedule'!DA$2,,$E23/$H23),IF(AND($G23&lt;=DA$5,$I23&gt;=DA$5),-FV(Assumptions!$D$6,'Construction Schedule'!DA$2,,$E23/$H23),0))</f>
        <v>0</v>
      </c>
      <c r="DB23" s="60">
        <f>IF(DB$5=$G23,-FV(Assumptions!$D$6,'Construction Schedule'!DB$2,,$E23/$H23),IF(AND($G23&lt;=DB$5,$I23&gt;=DB$5),-FV(Assumptions!$D$6,'Construction Schedule'!DB$2,,$E23/$H23),0))</f>
        <v>0</v>
      </c>
      <c r="DC23" s="60">
        <f>IF(DC$5=$G23,-FV(Assumptions!$D$6,'Construction Schedule'!DC$2,,$E23/$H23),IF(AND($G23&lt;=DC$5,$I23&gt;=DC$5),-FV(Assumptions!$D$6,'Construction Schedule'!DC$2,,$E23/$H23),0))</f>
        <v>0</v>
      </c>
      <c r="DD23" s="60">
        <f>IF(DD$5=$G23,-FV(Assumptions!$D$6,'Construction Schedule'!DD$2,,$E23/$H23),IF(AND($G23&lt;=DD$5,$I23&gt;=DD$5),-FV(Assumptions!$D$6,'Construction Schedule'!DD$2,,$E23/$H23),0))</f>
        <v>0</v>
      </c>
      <c r="DE23" s="60">
        <f>IF(DE$5=$G23,-FV(Assumptions!$D$6,'Construction Schedule'!DE$2,,$E23/$H23),IF(AND($G23&lt;=DE$5,$I23&gt;=DE$5),-FV(Assumptions!$D$6,'Construction Schedule'!DE$2,,$E23/$H23),0))</f>
        <v>0</v>
      </c>
      <c r="DF23" s="60">
        <f>IF(DF$5=$G23,-FV(Assumptions!$D$6,'Construction Schedule'!DF$2,,$E23/$H23),IF(AND($G23&lt;=DF$5,$I23&gt;=DF$5),-FV(Assumptions!$D$6,'Construction Schedule'!DF$2,,$E23/$H23),0))</f>
        <v>0</v>
      </c>
      <c r="DG23" s="60">
        <f>IF(DG$5=$G23,-FV(Assumptions!$D$6,'Construction Schedule'!DG$2,,$E23/$H23),IF(AND($G23&lt;=DG$5,$I23&gt;=DG$5),-FV(Assumptions!$D$6,'Construction Schedule'!DG$2,,$E23/$H23),0))</f>
        <v>0</v>
      </c>
      <c r="DH23" s="60">
        <f>IF(DH$5=$G23,-FV(Assumptions!$D$6,'Construction Schedule'!DH$2,,$E23/$H23),IF(AND($G23&lt;=DH$5,$I23&gt;=DH$5),-FV(Assumptions!$D$6,'Construction Schedule'!DH$2,,$E23/$H23),0))</f>
        <v>0</v>
      </c>
      <c r="DI23" s="60">
        <f>IF(DI$5=$G23,-FV(Assumptions!$D$6,'Construction Schedule'!DI$2,,$E23/$H23),IF(AND($G23&lt;=DI$5,$I23&gt;=DI$5),-FV(Assumptions!$D$6,'Construction Schedule'!DI$2,,$E23/$H23),0))</f>
        <v>0</v>
      </c>
      <c r="DJ23" s="60">
        <f>IF(DJ$5=$G23,-FV(Assumptions!$D$6,'Construction Schedule'!DJ$2,,$E23/$H23),IF(AND($G23&lt;=DJ$5,$I23&gt;=DJ$5),-FV(Assumptions!$D$6,'Construction Schedule'!DJ$2,,$E23/$H23),0))</f>
        <v>0</v>
      </c>
      <c r="DK23" s="60">
        <f>IF(DK$5=$G23,-FV(Assumptions!$D$6,'Construction Schedule'!DK$2,,$E23/$H23),IF(AND($G23&lt;=DK$5,$I23&gt;=DK$5),-FV(Assumptions!$D$6,'Construction Schedule'!DK$2,,$E23/$H23),0))</f>
        <v>0</v>
      </c>
      <c r="DL23" s="60">
        <f>IF(DL$5=$G23,-FV(Assumptions!$D$6,'Construction Schedule'!DL$2,,$E23/$H23),IF(AND($G23&lt;=DL$5,$I23&gt;=DL$5),-FV(Assumptions!$D$6,'Construction Schedule'!DL$2,,$E23/$H23),0))</f>
        <v>0</v>
      </c>
      <c r="DM23" s="60">
        <f>IF(DM$5=$G23,-FV(Assumptions!$D$6,'Construction Schedule'!DM$2,,$E23/$H23),IF(AND($G23&lt;=DM$5,$I23&gt;=DM$5),-FV(Assumptions!$D$6,'Construction Schedule'!DM$2,,$E23/$H23),0))</f>
        <v>0</v>
      </c>
      <c r="DN23" s="60">
        <f>IF(DN$5=$G23,-FV(Assumptions!$D$6,'Construction Schedule'!DN$2,,$E23/$H23),IF(AND($G23&lt;=DN$5,$I23&gt;=DN$5),-FV(Assumptions!$D$6,'Construction Schedule'!DN$2,,$E23/$H23),0))</f>
        <v>0</v>
      </c>
      <c r="DO23" s="60">
        <f>IF(DO$5=$G23,-FV(Assumptions!$D$6,'Construction Schedule'!DO$2,,$E23/$H23),IF(AND($G23&lt;=DO$5,$I23&gt;=DO$5),-FV(Assumptions!$D$6,'Construction Schedule'!DO$2,,$E23/$H23),0))</f>
        <v>0</v>
      </c>
      <c r="DP23" s="60">
        <f>IF(DP$5=$G23,-FV(Assumptions!$D$6,'Construction Schedule'!DP$2,,$E23/$H23),IF(AND($G23&lt;=DP$5,$I23&gt;=DP$5),-FV(Assumptions!$D$6,'Construction Schedule'!DP$2,,$E23/$H23),0))</f>
        <v>0</v>
      </c>
      <c r="DQ23" s="60">
        <f>IF(DQ$5=$G23,-FV(Assumptions!$D$6,'Construction Schedule'!DQ$2,,$E23/$H23),IF(AND($G23&lt;=DQ$5,$I23&gt;=DQ$5),-FV(Assumptions!$D$6,'Construction Schedule'!DQ$2,,$E23/$H23),0))</f>
        <v>0</v>
      </c>
      <c r="DR23" s="60">
        <f>IF(DR$5=$G23,-FV(Assumptions!$D$6,'Construction Schedule'!DR$2,,$E23/$H23),IF(AND($G23&lt;=DR$5,$I23&gt;=DR$5),-FV(Assumptions!$D$6,'Construction Schedule'!DR$2,,$E23/$H23),0))</f>
        <v>0</v>
      </c>
      <c r="DS23" s="60">
        <f>IF(DS$5=$G23,-FV(Assumptions!$D$6,'Construction Schedule'!DS$2,,$E23/$H23),IF(AND($G23&lt;=DS$5,$I23&gt;=DS$5),-FV(Assumptions!$D$6,'Construction Schedule'!DS$2,,$E23/$H23),0))</f>
        <v>0</v>
      </c>
      <c r="DT23" s="60">
        <f>IF(DT$5=$G23,-FV(Assumptions!$D$6,'Construction Schedule'!DT$2,,$E23/$H23),IF(AND($G23&lt;=DT$5,$I23&gt;=DT$5),-FV(Assumptions!$D$6,'Construction Schedule'!DT$2,,$E23/$H23),0))</f>
        <v>0</v>
      </c>
      <c r="DU23" s="60">
        <f>IF(DU$5=$G23,-FV(Assumptions!$D$6,'Construction Schedule'!DU$2,,$E23/$H23),IF(AND($G23&lt;=DU$5,$I23&gt;=DU$5),-FV(Assumptions!$D$6,'Construction Schedule'!DU$2,,$E23/$H23),0))</f>
        <v>0</v>
      </c>
      <c r="DV23" s="60">
        <f>IF(DV$5=$G23,-FV(Assumptions!$D$6,'Construction Schedule'!DV$2,,$E23/$H23),IF(AND($G23&lt;=DV$5,$I23&gt;=DV$5),-FV(Assumptions!$D$6,'Construction Schedule'!DV$2,,$E23/$H23),0))</f>
        <v>0</v>
      </c>
      <c r="DW23" s="60">
        <f>IF(DW$5=$G23,-FV(Assumptions!$D$6,'Construction Schedule'!DW$2,,$E23/$H23),IF(AND($G23&lt;=DW$5,$I23&gt;=DW$5),-FV(Assumptions!$D$6,'Construction Schedule'!DW$2,,$E23/$H23),0))</f>
        <v>0</v>
      </c>
      <c r="DX23" s="60">
        <f>IF(DX$5=$G23,-FV(Assumptions!$D$6,'Construction Schedule'!DX$2,,$E23/$H23),IF(AND($G23&lt;=DX$5,$I23&gt;=DX$5),-FV(Assumptions!$D$6,'Construction Schedule'!DX$2,,$E23/$H23),0))</f>
        <v>0</v>
      </c>
      <c r="DY23" s="60">
        <f>IF(DY$5=$G23,-FV(Assumptions!$D$6,'Construction Schedule'!DY$2,,$E23/$H23),IF(AND($G23&lt;=DY$5,$I23&gt;=DY$5),-FV(Assumptions!$D$6,'Construction Schedule'!DY$2,,$E23/$H23),0))</f>
        <v>0</v>
      </c>
      <c r="DZ23" s="60">
        <f>IF(DZ$5=$G23,-FV(Assumptions!$D$6,'Construction Schedule'!DZ$2,,$E23/$H23),IF(AND($G23&lt;=DZ$5,$I23&gt;=DZ$5),-FV(Assumptions!$D$6,'Construction Schedule'!DZ$2,,$E23/$H23),0))</f>
        <v>0</v>
      </c>
      <c r="EA23" s="60">
        <f>IF(EA$5=$G23,-FV(Assumptions!$D$6,'Construction Schedule'!EA$2,,$E23/$H23),IF(AND($G23&lt;=EA$5,$I23&gt;=EA$5),-FV(Assumptions!$D$6,'Construction Schedule'!EA$2,,$E23/$H23),0))</f>
        <v>0</v>
      </c>
      <c r="EB23" s="51" t="s">
        <v>2</v>
      </c>
    </row>
    <row r="24" spans="2:132" ht="17.25" x14ac:dyDescent="0.35">
      <c r="B24" s="51" t="s">
        <v>190</v>
      </c>
      <c r="E24" s="60">
        <f xml:space="preserve"> 7900000*2.8</f>
        <v>22120000</v>
      </c>
      <c r="G24" s="56">
        <v>45778</v>
      </c>
      <c r="H24" s="129">
        <v>36</v>
      </c>
      <c r="I24" s="56">
        <f>EDATE(G24,(H24-1))</f>
        <v>46844</v>
      </c>
      <c r="K24" s="130"/>
      <c r="L24" s="60">
        <f>IF(L$5=$G24,-FV(Assumptions!$D$6,'Construction Schedule'!L$2,,$E24/$H24),IF(AND($G24&lt;=L$5,$I24&gt;=L$5),-FV(Assumptions!$D$6,'Construction Schedule'!L$2,,$E24/$H24),0))</f>
        <v>0</v>
      </c>
      <c r="M24" s="60">
        <f>IF(M$5=$G24,-FV(Assumptions!$D$6,'Construction Schedule'!M$2,,$E24/$H24),IF(AND($G24&lt;=M$5,$I24&gt;=M$5),-FV(Assumptions!$D$6,'Construction Schedule'!M$2,,$E24/$H24),0))</f>
        <v>0</v>
      </c>
      <c r="N24" s="60">
        <f>IF(N$5=$G24,-FV(Assumptions!$D$6,'Construction Schedule'!N$2,,$E24/$H24),IF(AND($G24&lt;=N$5,$I24&gt;=N$5),-FV(Assumptions!$D$6,'Construction Schedule'!N$2,,$E24/$H24),0))</f>
        <v>0</v>
      </c>
      <c r="O24" s="60">
        <f>IF(O$5=$G24,-FV(Assumptions!$D$6,'Construction Schedule'!O$2,,$E24/$H24),IF(AND($G24&lt;=O$5,$I24&gt;=O$5),-FV(Assumptions!$D$6,'Construction Schedule'!O$2,,$E24/$H24),0))</f>
        <v>0</v>
      </c>
      <c r="P24" s="60">
        <f>IF(P$5=$G24,-FV(Assumptions!$D$6,'Construction Schedule'!P$2,,$E24/$H24),IF(AND($G24&lt;=P$5,$I24&gt;=P$5),-FV(Assumptions!$D$6,'Construction Schedule'!P$2,,$E24/$H24),0))</f>
        <v>0</v>
      </c>
      <c r="Q24" s="60">
        <f>IF(Q$5=$G24,-FV(Assumptions!$D$6,'Construction Schedule'!Q$2,,$E24/$H24),IF(AND($G24&lt;=Q$5,$I24&gt;=Q$5),-FV(Assumptions!$D$6,'Construction Schedule'!Q$2,,$E24/$H24),0))</f>
        <v>0</v>
      </c>
      <c r="R24" s="60">
        <f>IF(R$5=$G24,-FV(Assumptions!$D$6,'Construction Schedule'!R$2,,$E24/$H24),IF(AND($G24&lt;=R$5,$I24&gt;=R$5),-FV(Assumptions!$D$6,'Construction Schedule'!R$2,,$E24/$H24),0))</f>
        <v>0</v>
      </c>
      <c r="S24" s="60">
        <f>IF(S$5=$G24,-FV(Assumptions!$D$6,'Construction Schedule'!S$2,,$E24/$H24),IF(AND($G24&lt;=S$5,$I24&gt;=S$5),-FV(Assumptions!$D$6,'Construction Schedule'!S$2,,$E24/$H24),0))</f>
        <v>0</v>
      </c>
      <c r="T24" s="60">
        <f>IF(T$5=$G24,-FV(Assumptions!$D$6,'Construction Schedule'!T$2,,$E24/$H24),IF(AND($G24&lt;=T$5,$I24&gt;=T$5),-FV(Assumptions!$D$6,'Construction Schedule'!T$2,,$E24/$H24),0))</f>
        <v>0</v>
      </c>
      <c r="U24" s="60">
        <f>IF(U$5=$G24,-FV(Assumptions!$D$6,'Construction Schedule'!U$2,,$E24/$H24),IF(AND($G24&lt;=U$5,$I24&gt;=U$5),-FV(Assumptions!$D$6,'Construction Schedule'!U$2,,$E24/$H24),0))</f>
        <v>0</v>
      </c>
      <c r="V24" s="60">
        <f>IF(V$5=$G24,-FV(Assumptions!$D$6,'Construction Schedule'!V$2,,$E24/$H24),IF(AND($G24&lt;=V$5,$I24&gt;=V$5),-FV(Assumptions!$D$6,'Construction Schedule'!V$2,,$E24/$H24),0))</f>
        <v>0</v>
      </c>
      <c r="W24" s="60">
        <f>IF(W$5=$G24,-FV(Assumptions!$D$6,'Construction Schedule'!W$2,,$E24/$H24),IF(AND($G24&lt;=W$5,$I24&gt;=W$5),-FV(Assumptions!$D$6,'Construction Schedule'!W$2,,$E24/$H24),0))</f>
        <v>0</v>
      </c>
      <c r="X24" s="60">
        <f>IF(X$5=$G24,-FV(Assumptions!$D$6,'Construction Schedule'!X$2,,$E24/$H24),IF(AND($G24&lt;=X$5,$I24&gt;=X$5),-FV(Assumptions!$D$6,'Construction Schedule'!X$2,,$E24/$H24),0))</f>
        <v>0</v>
      </c>
      <c r="Y24" s="60">
        <f>IF(Y$5=$G24,-FV(Assumptions!$D$6,'Construction Schedule'!Y$2,,$E24/$H24),IF(AND($G24&lt;=Y$5,$I24&gt;=Y$5),-FV(Assumptions!$D$6,'Construction Schedule'!Y$2,,$E24/$H24),0))</f>
        <v>629805.5555555555</v>
      </c>
      <c r="Z24" s="60">
        <f>IF(Z$5=$G24,-FV(Assumptions!$D$6,'Construction Schedule'!Z$2,,$E24/$H24),IF(AND($G24&lt;=Z$5,$I24&gt;=Z$5),-FV(Assumptions!$D$6,'Construction Schedule'!Z$2,,$E24/$H24),0))</f>
        <v>629805.5555555555</v>
      </c>
      <c r="AA24" s="60">
        <f>IF(AA$5=$G24,-FV(Assumptions!$D$6,'Construction Schedule'!AA$2,,$E24/$H24),IF(AND($G24&lt;=AA$5,$I24&gt;=AA$5),-FV(Assumptions!$D$6,'Construction Schedule'!AA$2,,$E24/$H24),0))</f>
        <v>629805.5555555555</v>
      </c>
      <c r="AB24" s="60">
        <f>IF(AB$5=$G24,-FV(Assumptions!$D$6,'Construction Schedule'!AB$2,,$E24/$H24),IF(AND($G24&lt;=AB$5,$I24&gt;=AB$5),-FV(Assumptions!$D$6,'Construction Schedule'!AB$2,,$E24/$H24),0))</f>
        <v>629805.5555555555</v>
      </c>
      <c r="AC24" s="60">
        <f>IF(AC$5=$G24,-FV(Assumptions!$D$6,'Construction Schedule'!AC$2,,$E24/$H24),IF(AND($G24&lt;=AC$5,$I24&gt;=AC$5),-FV(Assumptions!$D$6,'Construction Schedule'!AC$2,,$E24/$H24),0))</f>
        <v>629805.5555555555</v>
      </c>
      <c r="AD24" s="60">
        <f>IF(AD$5=$G24,-FV(Assumptions!$D$6,'Construction Schedule'!AD$2,,$E24/$H24),IF(AND($G24&lt;=AD$5,$I24&gt;=AD$5),-FV(Assumptions!$D$6,'Construction Schedule'!AD$2,,$E24/$H24),0))</f>
        <v>629805.5555555555</v>
      </c>
      <c r="AE24" s="60">
        <f>IF(AE$5=$G24,-FV(Assumptions!$D$6,'Construction Schedule'!AE$2,,$E24/$H24),IF(AND($G24&lt;=AE$5,$I24&gt;=AE$5),-FV(Assumptions!$D$6,'Construction Schedule'!AE$2,,$E24/$H24),0))</f>
        <v>629805.5555555555</v>
      </c>
      <c r="AF24" s="60">
        <f>IF(AF$5=$G24,-FV(Assumptions!$D$6,'Construction Schedule'!AF$2,,$E24/$H24),IF(AND($G24&lt;=AF$5,$I24&gt;=AF$5),-FV(Assumptions!$D$6,'Construction Schedule'!AF$2,,$E24/$H24),0))</f>
        <v>629805.5555555555</v>
      </c>
      <c r="AG24" s="60">
        <f>IF(AG$5=$G24,-FV(Assumptions!$D$6,'Construction Schedule'!AG$2,,$E24/$H24),IF(AND($G24&lt;=AG$5,$I24&gt;=AG$5),-FV(Assumptions!$D$6,'Construction Schedule'!AG$2,,$E24/$H24),0))</f>
        <v>629805.5555555555</v>
      </c>
      <c r="AH24" s="60">
        <f>IF(AH$5=$G24,-FV(Assumptions!$D$6,'Construction Schedule'!AH$2,,$E24/$H24),IF(AND($G24&lt;=AH$5,$I24&gt;=AH$5),-FV(Assumptions!$D$6,'Construction Schedule'!AH$2,,$E24/$H24),0))</f>
        <v>629805.5555555555</v>
      </c>
      <c r="AI24" s="60">
        <f>IF(AI$5=$G24,-FV(Assumptions!$D$6,'Construction Schedule'!AI$2,,$E24/$H24),IF(AND($G24&lt;=AI$5,$I24&gt;=AI$5),-FV(Assumptions!$D$6,'Construction Schedule'!AI$2,,$E24/$H24),0))</f>
        <v>629805.5555555555</v>
      </c>
      <c r="AJ24" s="60">
        <f>IF(AJ$5=$G24,-FV(Assumptions!$D$6,'Construction Schedule'!AJ$2,,$E24/$H24),IF(AND($G24&lt;=AJ$5,$I24&gt;=AJ$5),-FV(Assumptions!$D$6,'Construction Schedule'!AJ$2,,$E24/$H24),0))</f>
        <v>645550.6944444445</v>
      </c>
      <c r="AK24" s="60">
        <f>IF(AK$5=$G24,-FV(Assumptions!$D$6,'Construction Schedule'!AK$2,,$E24/$H24),IF(AND($G24&lt;=AK$5,$I24&gt;=AK$5),-FV(Assumptions!$D$6,'Construction Schedule'!AK$2,,$E24/$H24),0))</f>
        <v>645550.6944444445</v>
      </c>
      <c r="AL24" s="60">
        <f>IF(AL$5=$G24,-FV(Assumptions!$D$6,'Construction Schedule'!AL$2,,$E24/$H24),IF(AND($G24&lt;=AL$5,$I24&gt;=AL$5),-FV(Assumptions!$D$6,'Construction Schedule'!AL$2,,$E24/$H24),0))</f>
        <v>645550.6944444445</v>
      </c>
      <c r="AM24" s="60">
        <f>IF(AM$5=$G24,-FV(Assumptions!$D$6,'Construction Schedule'!AM$2,,$E24/$H24),IF(AND($G24&lt;=AM$5,$I24&gt;=AM$5),-FV(Assumptions!$D$6,'Construction Schedule'!AM$2,,$E24/$H24),0))</f>
        <v>645550.6944444445</v>
      </c>
      <c r="AN24" s="60">
        <f>IF(AN$5=$G24,-FV(Assumptions!$D$6,'Construction Schedule'!AN$2,,$E24/$H24),IF(AND($G24&lt;=AN$5,$I24&gt;=AN$5),-FV(Assumptions!$D$6,'Construction Schedule'!AN$2,,$E24/$H24),0))</f>
        <v>645550.6944444445</v>
      </c>
      <c r="AO24" s="60">
        <f>IF(AO$5=$G24,-FV(Assumptions!$D$6,'Construction Schedule'!AO$2,,$E24/$H24),IF(AND($G24&lt;=AO$5,$I24&gt;=AO$5),-FV(Assumptions!$D$6,'Construction Schedule'!AO$2,,$E24/$H24),0))</f>
        <v>645550.6944444445</v>
      </c>
      <c r="AP24" s="60">
        <f>IF(AP$5=$G24,-FV(Assumptions!$D$6,'Construction Schedule'!AP$2,,$E24/$H24),IF(AND($G24&lt;=AP$5,$I24&gt;=AP$5),-FV(Assumptions!$D$6,'Construction Schedule'!AP$2,,$E24/$H24),0))</f>
        <v>645550.6944444445</v>
      </c>
      <c r="AQ24" s="60">
        <f>IF(AQ$5=$G24,-FV(Assumptions!$D$6,'Construction Schedule'!AQ$2,,$E24/$H24),IF(AND($G24&lt;=AQ$5,$I24&gt;=AQ$5),-FV(Assumptions!$D$6,'Construction Schedule'!AQ$2,,$E24/$H24),0))</f>
        <v>645550.6944444445</v>
      </c>
      <c r="AR24" s="60">
        <f>IF(AR$5=$G24,-FV(Assumptions!$D$6,'Construction Schedule'!AR$2,,$E24/$H24),IF(AND($G24&lt;=AR$5,$I24&gt;=AR$5),-FV(Assumptions!$D$6,'Construction Schedule'!AR$2,,$E24/$H24),0))</f>
        <v>645550.6944444445</v>
      </c>
      <c r="AS24" s="60">
        <f>IF(AS$5=$G24,-FV(Assumptions!$D$6,'Construction Schedule'!AS$2,,$E24/$H24),IF(AND($G24&lt;=AS$5,$I24&gt;=AS$5),-FV(Assumptions!$D$6,'Construction Schedule'!AS$2,,$E24/$H24),0))</f>
        <v>645550.6944444445</v>
      </c>
      <c r="AT24" s="60">
        <f>IF(AT$5=$G24,-FV(Assumptions!$D$6,'Construction Schedule'!AT$2,,$E24/$H24),IF(AND($G24&lt;=AT$5,$I24&gt;=AT$5),-FV(Assumptions!$D$6,'Construction Schedule'!AT$2,,$E24/$H24),0))</f>
        <v>645550.6944444445</v>
      </c>
      <c r="AU24" s="60">
        <f>IF(AU$5=$G24,-FV(Assumptions!$D$6,'Construction Schedule'!AU$2,,$E24/$H24),IF(AND($G24&lt;=AU$5,$I24&gt;=AU$5),-FV(Assumptions!$D$6,'Construction Schedule'!AU$2,,$E24/$H24),0))</f>
        <v>645550.6944444445</v>
      </c>
      <c r="AV24" s="60">
        <f>IF(AV$5=$G24,-FV(Assumptions!$D$6,'Construction Schedule'!AV$2,,$E24/$H24),IF(AND($G24&lt;=AV$5,$I24&gt;=AV$5),-FV(Assumptions!$D$6,'Construction Schedule'!AV$2,,$E24/$H24),0))</f>
        <v>661689.4618055555</v>
      </c>
      <c r="AW24" s="60">
        <f>IF(AW$5=$G24,-FV(Assumptions!$D$6,'Construction Schedule'!AW$2,,$E24/$H24),IF(AND($G24&lt;=AW$5,$I24&gt;=AW$5),-FV(Assumptions!$D$6,'Construction Schedule'!AW$2,,$E24/$H24),0))</f>
        <v>661689.4618055555</v>
      </c>
      <c r="AX24" s="60">
        <f>IF(AX$5=$G24,-FV(Assumptions!$D$6,'Construction Schedule'!AX$2,,$E24/$H24),IF(AND($G24&lt;=AX$5,$I24&gt;=AX$5),-FV(Assumptions!$D$6,'Construction Schedule'!AX$2,,$E24/$H24),0))</f>
        <v>661689.4618055555</v>
      </c>
      <c r="AY24" s="60">
        <f>IF(AY$5=$G24,-FV(Assumptions!$D$6,'Construction Schedule'!AY$2,,$E24/$H24),IF(AND($G24&lt;=AY$5,$I24&gt;=AY$5),-FV(Assumptions!$D$6,'Construction Schedule'!AY$2,,$E24/$H24),0))</f>
        <v>661689.4618055555</v>
      </c>
      <c r="AZ24" s="60">
        <f>IF(AZ$5=$G24,-FV(Assumptions!$D$6,'Construction Schedule'!AZ$2,,$E24/$H24),IF(AND($G24&lt;=AZ$5,$I24&gt;=AZ$5),-FV(Assumptions!$D$6,'Construction Schedule'!AZ$2,,$E24/$H24),0))</f>
        <v>661689.4618055555</v>
      </c>
      <c r="BA24" s="60">
        <f>IF(BA$5=$G24,-FV(Assumptions!$D$6,'Construction Schedule'!BA$2,,$E24/$H24),IF(AND($G24&lt;=BA$5,$I24&gt;=BA$5),-FV(Assumptions!$D$6,'Construction Schedule'!BA$2,,$E24/$H24),0))</f>
        <v>661689.4618055555</v>
      </c>
      <c r="BB24" s="60">
        <f>IF(BB$5=$G24,-FV(Assumptions!$D$6,'Construction Schedule'!BB$2,,$E24/$H24),IF(AND($G24&lt;=BB$5,$I24&gt;=BB$5),-FV(Assumptions!$D$6,'Construction Schedule'!BB$2,,$E24/$H24),0))</f>
        <v>661689.4618055555</v>
      </c>
      <c r="BC24" s="60">
        <f>IF(BC$5=$G24,-FV(Assumptions!$D$6,'Construction Schedule'!BC$2,,$E24/$H24),IF(AND($G24&lt;=BC$5,$I24&gt;=BC$5),-FV(Assumptions!$D$6,'Construction Schedule'!BC$2,,$E24/$H24),0))</f>
        <v>661689.4618055555</v>
      </c>
      <c r="BD24" s="60">
        <f>IF(BD$5=$G24,-FV(Assumptions!$D$6,'Construction Schedule'!BD$2,,$E24/$H24),IF(AND($G24&lt;=BD$5,$I24&gt;=BD$5),-FV(Assumptions!$D$6,'Construction Schedule'!BD$2,,$E24/$H24),0))</f>
        <v>661689.4618055555</v>
      </c>
      <c r="BE24" s="60">
        <f>IF(BE$5=$G24,-FV(Assumptions!$D$6,'Construction Schedule'!BE$2,,$E24/$H24),IF(AND($G24&lt;=BE$5,$I24&gt;=BE$5),-FV(Assumptions!$D$6,'Construction Schedule'!BE$2,,$E24/$H24),0))</f>
        <v>661689.4618055555</v>
      </c>
      <c r="BF24" s="60">
        <f>IF(BF$5=$G24,-FV(Assumptions!$D$6,'Construction Schedule'!BF$2,,$E24/$H24),IF(AND($G24&lt;=BF$5,$I24&gt;=BF$5),-FV(Assumptions!$D$6,'Construction Schedule'!BF$2,,$E24/$H24),0))</f>
        <v>661689.4618055555</v>
      </c>
      <c r="BG24" s="60">
        <f>IF(BG$5=$G24,-FV(Assumptions!$D$6,'Construction Schedule'!BG$2,,$E24/$H24),IF(AND($G24&lt;=BG$5,$I24&gt;=BG$5),-FV(Assumptions!$D$6,'Construction Schedule'!BG$2,,$E24/$H24),0))</f>
        <v>661689.4618055555</v>
      </c>
      <c r="BH24" s="60">
        <f>IF(BH$5=$G24,-FV(Assumptions!$D$6,'Construction Schedule'!BH$2,,$E24/$H24),IF(AND($G24&lt;=BH$5,$I24&gt;=BH$5),-FV(Assumptions!$D$6,'Construction Schedule'!BH$2,,$E24/$H24),0))</f>
        <v>678231.69835069438</v>
      </c>
      <c r="BI24" s="60">
        <f>IF(BI$5=$G24,-FV(Assumptions!$D$6,'Construction Schedule'!BI$2,,$E24/$H24),IF(AND($G24&lt;=BI$5,$I24&gt;=BI$5),-FV(Assumptions!$D$6,'Construction Schedule'!BI$2,,$E24/$H24),0))</f>
        <v>0</v>
      </c>
      <c r="BJ24" s="60">
        <f>IF(BJ$5=$G24,-FV(Assumptions!$D$6,'Construction Schedule'!BJ$2,,$E24/$H24),IF(AND($G24&lt;=BJ$5,$I24&gt;=BJ$5),-FV(Assumptions!$D$6,'Construction Schedule'!BJ$2,,$E24/$H24),0))</f>
        <v>0</v>
      </c>
      <c r="BK24" s="60">
        <f>IF(BK$5=$G24,-FV(Assumptions!$D$6,'Construction Schedule'!BK$2,,$E24/$H24),IF(AND($G24&lt;=BK$5,$I24&gt;=BK$5),-FV(Assumptions!$D$6,'Construction Schedule'!BK$2,,$E24/$H24),0))</f>
        <v>0</v>
      </c>
      <c r="BL24" s="60">
        <f>IF(BL$5=$G24,-FV(Assumptions!$D$6,'Construction Schedule'!BL$2,,$E24/$H24),IF(AND($G24&lt;=BL$5,$I24&gt;=BL$5),-FV(Assumptions!$D$6,'Construction Schedule'!BL$2,,$E24/$H24),0))</f>
        <v>0</v>
      </c>
      <c r="BM24" s="60">
        <f>IF(BM$5=$G24,-FV(Assumptions!$D$6,'Construction Schedule'!BM$2,,$E24/$H24),IF(AND($G24&lt;=BM$5,$I24&gt;=BM$5),-FV(Assumptions!$D$6,'Construction Schedule'!BM$2,,$E24/$H24),0))</f>
        <v>0</v>
      </c>
      <c r="BN24" s="60">
        <f>IF(BN$5=$G24,-FV(Assumptions!$D$6,'Construction Schedule'!BN$2,,$E24/$H24),IF(AND($G24&lt;=BN$5,$I24&gt;=BN$5),-FV(Assumptions!$D$6,'Construction Schedule'!BN$2,,$E24/$H24),0))</f>
        <v>0</v>
      </c>
      <c r="BO24" s="60">
        <f>IF(BO$5=$G24,-FV(Assumptions!$D$6,'Construction Schedule'!BO$2,,$E24/$H24),IF(AND($G24&lt;=BO$5,$I24&gt;=BO$5),-FV(Assumptions!$D$6,'Construction Schedule'!BO$2,,$E24/$H24),0))</f>
        <v>0</v>
      </c>
      <c r="BP24" s="60">
        <f>IF(BP$5=$G24,-FV(Assumptions!$D$6,'Construction Schedule'!BP$2,,$E24/$H24),IF(AND($G24&lt;=BP$5,$I24&gt;=BP$5),-FV(Assumptions!$D$6,'Construction Schedule'!BP$2,,$E24/$H24),0))</f>
        <v>0</v>
      </c>
      <c r="BQ24" s="60">
        <f>IF(BQ$5=$G24,-FV(Assumptions!$D$6,'Construction Schedule'!BQ$2,,$E24/$H24),IF(AND($G24&lt;=BQ$5,$I24&gt;=BQ$5),-FV(Assumptions!$D$6,'Construction Schedule'!BQ$2,,$E24/$H24),0))</f>
        <v>0</v>
      </c>
      <c r="BR24" s="60">
        <f>IF(BR$5=$G24,-FV(Assumptions!$D$6,'Construction Schedule'!BR$2,,$E24/$H24),IF(AND($G24&lt;=BR$5,$I24&gt;=BR$5),-FV(Assumptions!$D$6,'Construction Schedule'!BR$2,,$E24/$H24),0))</f>
        <v>0</v>
      </c>
      <c r="BS24" s="60">
        <f>IF(BS$5=$G24,-FV(Assumptions!$D$6,'Construction Schedule'!BS$2,,$E24/$H24),IF(AND($G24&lt;=BS$5,$I24&gt;=BS$5),-FV(Assumptions!$D$6,'Construction Schedule'!BS$2,,$E24/$H24),0))</f>
        <v>0</v>
      </c>
      <c r="BT24" s="60">
        <f>IF(BT$5=$G24,-FV(Assumptions!$D$6,'Construction Schedule'!BT$2,,$E24/$H24),IF(AND($G24&lt;=BT$5,$I24&gt;=BT$5),-FV(Assumptions!$D$6,'Construction Schedule'!BT$2,,$E24/$H24),0))</f>
        <v>0</v>
      </c>
      <c r="BU24" s="60">
        <f>IF(BU$5=$G24,-FV(Assumptions!$D$6,'Construction Schedule'!BU$2,,$E24/$H24),IF(AND($G24&lt;=BU$5,$I24&gt;=BU$5),-FV(Assumptions!$D$6,'Construction Schedule'!BU$2,,$E24/$H24),0))</f>
        <v>0</v>
      </c>
      <c r="BV24" s="60">
        <f>IF(BV$5=$G24,-FV(Assumptions!$D$6,'Construction Schedule'!BV$2,,$E24/$H24),IF(AND($G24&lt;=BV$5,$I24&gt;=BV$5),-FV(Assumptions!$D$6,'Construction Schedule'!BV$2,,$E24/$H24),0))</f>
        <v>0</v>
      </c>
      <c r="BW24" s="60">
        <f>IF(BW$5=$G24,-FV(Assumptions!$D$6,'Construction Schedule'!BW$2,,$E24/$H24),IF(AND($G24&lt;=BW$5,$I24&gt;=BW$5),-FV(Assumptions!$D$6,'Construction Schedule'!BW$2,,$E24/$H24),0))</f>
        <v>0</v>
      </c>
      <c r="BX24" s="60">
        <f>IF(BX$5=$G24,-FV(Assumptions!$D$6,'Construction Schedule'!BX$2,,$E24/$H24),IF(AND($G24&lt;=BX$5,$I24&gt;=BX$5),-FV(Assumptions!$D$6,'Construction Schedule'!BX$2,,$E24/$H24),0))</f>
        <v>0</v>
      </c>
      <c r="BY24" s="60">
        <f>IF(BY$5=$G24,-FV(Assumptions!$D$6,'Construction Schedule'!BY$2,,$E24/$H24),IF(AND($G24&lt;=BY$5,$I24&gt;=BY$5),-FV(Assumptions!$D$6,'Construction Schedule'!BY$2,,$E24/$H24),0))</f>
        <v>0</v>
      </c>
      <c r="BZ24" s="60">
        <f>IF(BZ$5=$G24,-FV(Assumptions!$D$6,'Construction Schedule'!BZ$2,,$E24/$H24),IF(AND($G24&lt;=BZ$5,$I24&gt;=BZ$5),-FV(Assumptions!$D$6,'Construction Schedule'!BZ$2,,$E24/$H24),0))</f>
        <v>0</v>
      </c>
      <c r="CA24" s="60">
        <f>IF(CA$5=$G24,-FV(Assumptions!$D$6,'Construction Schedule'!CA$2,,$E24/$H24),IF(AND($G24&lt;=CA$5,$I24&gt;=CA$5),-FV(Assumptions!$D$6,'Construction Schedule'!CA$2,,$E24/$H24),0))</f>
        <v>0</v>
      </c>
      <c r="CB24" s="60">
        <f>IF(CB$5=$G24,-FV(Assumptions!$D$6,'Construction Schedule'!CB$2,,$E24/$H24),IF(AND($G24&lt;=CB$5,$I24&gt;=CB$5),-FV(Assumptions!$D$6,'Construction Schedule'!CB$2,,$E24/$H24),0))</f>
        <v>0</v>
      </c>
      <c r="CC24" s="60">
        <f>IF(CC$5=$G24,-FV(Assumptions!$D$6,'Construction Schedule'!CC$2,,$E24/$H24),IF(AND($G24&lt;=CC$5,$I24&gt;=CC$5),-FV(Assumptions!$D$6,'Construction Schedule'!CC$2,,$E24/$H24),0))</f>
        <v>0</v>
      </c>
      <c r="CD24" s="60">
        <f>IF(CD$5=$G24,-FV(Assumptions!$D$6,'Construction Schedule'!CD$2,,$E24/$H24),IF(AND($G24&lt;=CD$5,$I24&gt;=CD$5),-FV(Assumptions!$D$6,'Construction Schedule'!CD$2,,$E24/$H24),0))</f>
        <v>0</v>
      </c>
      <c r="CE24" s="60">
        <f>IF(CE$5=$G24,-FV(Assumptions!$D$6,'Construction Schedule'!CE$2,,$E24/$H24),IF(AND($G24&lt;=CE$5,$I24&gt;=CE$5),-FV(Assumptions!$D$6,'Construction Schedule'!CE$2,,$E24/$H24),0))</f>
        <v>0</v>
      </c>
      <c r="CF24" s="60">
        <f>IF(CF$5=$G24,-FV(Assumptions!$D$6,'Construction Schedule'!CF$2,,$E24/$H24),IF(AND($G24&lt;=CF$5,$I24&gt;=CF$5),-FV(Assumptions!$D$6,'Construction Schedule'!CF$2,,$E24/$H24),0))</f>
        <v>0</v>
      </c>
      <c r="CG24" s="60">
        <f>IF(CG$5=$G24,-FV(Assumptions!$D$6,'Construction Schedule'!CG$2,,$E24/$H24),IF(AND($G24&lt;=CG$5,$I24&gt;=CG$5),-FV(Assumptions!$D$6,'Construction Schedule'!CG$2,,$E24/$H24),0))</f>
        <v>0</v>
      </c>
      <c r="CH24" s="60">
        <f>IF(CH$5=$G24,-FV(Assumptions!$D$6,'Construction Schedule'!CH$2,,$E24/$H24),IF(AND($G24&lt;=CH$5,$I24&gt;=CH$5),-FV(Assumptions!$D$6,'Construction Schedule'!CH$2,,$E24/$H24),0))</f>
        <v>0</v>
      </c>
      <c r="CI24" s="60">
        <f>IF(CI$5=$G24,-FV(Assumptions!$D$6,'Construction Schedule'!CI$2,,$E24/$H24),IF(AND($G24&lt;=CI$5,$I24&gt;=CI$5),-FV(Assumptions!$D$6,'Construction Schedule'!CI$2,,$E24/$H24),0))</f>
        <v>0</v>
      </c>
      <c r="CJ24" s="60">
        <f>IF(CJ$5=$G24,-FV(Assumptions!$D$6,'Construction Schedule'!CJ$2,,$E24/$H24),IF(AND($G24&lt;=CJ$5,$I24&gt;=CJ$5),-FV(Assumptions!$D$6,'Construction Schedule'!CJ$2,,$E24/$H24),0))</f>
        <v>0</v>
      </c>
      <c r="CK24" s="60">
        <f>IF(CK$5=$G24,-FV(Assumptions!$D$6,'Construction Schedule'!CK$2,,$E24/$H24),IF(AND($G24&lt;=CK$5,$I24&gt;=CK$5),-FV(Assumptions!$D$6,'Construction Schedule'!CK$2,,$E24/$H24),0))</f>
        <v>0</v>
      </c>
      <c r="CL24" s="60">
        <f>IF(CL$5=$G24,-FV(Assumptions!$D$6,'Construction Schedule'!CL$2,,$E24/$H24),IF(AND($G24&lt;=CL$5,$I24&gt;=CL$5),-FV(Assumptions!$D$6,'Construction Schedule'!CL$2,,$E24/$H24),0))</f>
        <v>0</v>
      </c>
      <c r="CM24" s="60">
        <f>IF(CM$5=$G24,-FV(Assumptions!$D$6,'Construction Schedule'!CM$2,,$E24/$H24),IF(AND($G24&lt;=CM$5,$I24&gt;=CM$5),-FV(Assumptions!$D$6,'Construction Schedule'!CM$2,,$E24/$H24),0))</f>
        <v>0</v>
      </c>
      <c r="CN24" s="60">
        <f>IF(CN$5=$G24,-FV(Assumptions!$D$6,'Construction Schedule'!CN$2,,$E24/$H24),IF(AND($G24&lt;=CN$5,$I24&gt;=CN$5),-FV(Assumptions!$D$6,'Construction Schedule'!CN$2,,$E24/$H24),0))</f>
        <v>0</v>
      </c>
      <c r="CO24" s="60">
        <f>IF(CO$5=$G24,-FV(Assumptions!$D$6,'Construction Schedule'!CO$2,,$E24/$H24),IF(AND($G24&lt;=CO$5,$I24&gt;=CO$5),-FV(Assumptions!$D$6,'Construction Schedule'!CO$2,,$E24/$H24),0))</f>
        <v>0</v>
      </c>
      <c r="CP24" s="60">
        <f>IF(CP$5=$G24,-FV(Assumptions!$D$6,'Construction Schedule'!CP$2,,$E24/$H24),IF(AND($G24&lt;=CP$5,$I24&gt;=CP$5),-FV(Assumptions!$D$6,'Construction Schedule'!CP$2,,$E24/$H24),0))</f>
        <v>0</v>
      </c>
      <c r="CQ24" s="60">
        <f>IF(CQ$5=$G24,-FV(Assumptions!$D$6,'Construction Schedule'!CQ$2,,$E24/$H24),IF(AND($G24&lt;=CQ$5,$I24&gt;=CQ$5),-FV(Assumptions!$D$6,'Construction Schedule'!CQ$2,,$E24/$H24),0))</f>
        <v>0</v>
      </c>
      <c r="CR24" s="60">
        <f>IF(CR$5=$G24,-FV(Assumptions!$D$6,'Construction Schedule'!CR$2,,$E24/$H24),IF(AND($G24&lt;=CR$5,$I24&gt;=CR$5),-FV(Assumptions!$D$6,'Construction Schedule'!CR$2,,$E24/$H24),0))</f>
        <v>0</v>
      </c>
      <c r="CS24" s="60">
        <f>IF(CS$5=$G24,-FV(Assumptions!$D$6,'Construction Schedule'!CS$2,,$E24/$H24),IF(AND($G24&lt;=CS$5,$I24&gt;=CS$5),-FV(Assumptions!$D$6,'Construction Schedule'!CS$2,,$E24/$H24),0))</f>
        <v>0</v>
      </c>
      <c r="CT24" s="60">
        <f>IF(CT$5=$G24,-FV(Assumptions!$D$6,'Construction Schedule'!CT$2,,$E24/$H24),IF(AND($G24&lt;=CT$5,$I24&gt;=CT$5),-FV(Assumptions!$D$6,'Construction Schedule'!CT$2,,$E24/$H24),0))</f>
        <v>0</v>
      </c>
      <c r="CU24" s="60">
        <f>IF(CU$5=$G24,-FV(Assumptions!$D$6,'Construction Schedule'!CU$2,,$E24/$H24),IF(AND($G24&lt;=CU$5,$I24&gt;=CU$5),-FV(Assumptions!$D$6,'Construction Schedule'!CU$2,,$E24/$H24),0))</f>
        <v>0</v>
      </c>
      <c r="CV24" s="60">
        <f>IF(CV$5=$G24,-FV(Assumptions!$D$6,'Construction Schedule'!CV$2,,$E24/$H24),IF(AND($G24&lt;=CV$5,$I24&gt;=CV$5),-FV(Assumptions!$D$6,'Construction Schedule'!CV$2,,$E24/$H24),0))</f>
        <v>0</v>
      </c>
      <c r="CW24" s="60">
        <f>IF(CW$5=$G24,-FV(Assumptions!$D$6,'Construction Schedule'!CW$2,,$E24/$H24),IF(AND($G24&lt;=CW$5,$I24&gt;=CW$5),-FV(Assumptions!$D$6,'Construction Schedule'!CW$2,,$E24/$H24),0))</f>
        <v>0</v>
      </c>
      <c r="CX24" s="60">
        <f>IF(CX$5=$G24,-FV(Assumptions!$D$6,'Construction Schedule'!CX$2,,$E24/$H24),IF(AND($G24&lt;=CX$5,$I24&gt;=CX$5),-FV(Assumptions!$D$6,'Construction Schedule'!CX$2,,$E24/$H24),0))</f>
        <v>0</v>
      </c>
      <c r="CY24" s="60">
        <f>IF(CY$5=$G24,-FV(Assumptions!$D$6,'Construction Schedule'!CY$2,,$E24/$H24),IF(AND($G24&lt;=CY$5,$I24&gt;=CY$5),-FV(Assumptions!$D$6,'Construction Schedule'!CY$2,,$E24/$H24),0))</f>
        <v>0</v>
      </c>
      <c r="CZ24" s="60">
        <f>IF(CZ$5=$G24,-FV(Assumptions!$D$6,'Construction Schedule'!CZ$2,,$E24/$H24),IF(AND($G24&lt;=CZ$5,$I24&gt;=CZ$5),-FV(Assumptions!$D$6,'Construction Schedule'!CZ$2,,$E24/$H24),0))</f>
        <v>0</v>
      </c>
      <c r="DA24" s="60">
        <f>IF(DA$5=$G24,-FV(Assumptions!$D$6,'Construction Schedule'!DA$2,,$E24/$H24),IF(AND($G24&lt;=DA$5,$I24&gt;=DA$5),-FV(Assumptions!$D$6,'Construction Schedule'!DA$2,,$E24/$H24),0))</f>
        <v>0</v>
      </c>
      <c r="DB24" s="60">
        <f>IF(DB$5=$G24,-FV(Assumptions!$D$6,'Construction Schedule'!DB$2,,$E24/$H24),IF(AND($G24&lt;=DB$5,$I24&gt;=DB$5),-FV(Assumptions!$D$6,'Construction Schedule'!DB$2,,$E24/$H24),0))</f>
        <v>0</v>
      </c>
      <c r="DC24" s="60">
        <f>IF(DC$5=$G24,-FV(Assumptions!$D$6,'Construction Schedule'!DC$2,,$E24/$H24),IF(AND($G24&lt;=DC$5,$I24&gt;=DC$5),-FV(Assumptions!$D$6,'Construction Schedule'!DC$2,,$E24/$H24),0))</f>
        <v>0</v>
      </c>
      <c r="DD24" s="60">
        <f>IF(DD$5=$G24,-FV(Assumptions!$D$6,'Construction Schedule'!DD$2,,$E24/$H24),IF(AND($G24&lt;=DD$5,$I24&gt;=DD$5),-FV(Assumptions!$D$6,'Construction Schedule'!DD$2,,$E24/$H24),0))</f>
        <v>0</v>
      </c>
      <c r="DE24" s="60">
        <f>IF(DE$5=$G24,-FV(Assumptions!$D$6,'Construction Schedule'!DE$2,,$E24/$H24),IF(AND($G24&lt;=DE$5,$I24&gt;=DE$5),-FV(Assumptions!$D$6,'Construction Schedule'!DE$2,,$E24/$H24),0))</f>
        <v>0</v>
      </c>
      <c r="DF24" s="60">
        <f>IF(DF$5=$G24,-FV(Assumptions!$D$6,'Construction Schedule'!DF$2,,$E24/$H24),IF(AND($G24&lt;=DF$5,$I24&gt;=DF$5),-FV(Assumptions!$D$6,'Construction Schedule'!DF$2,,$E24/$H24),0))</f>
        <v>0</v>
      </c>
      <c r="DG24" s="60">
        <f>IF(DG$5=$G24,-FV(Assumptions!$D$6,'Construction Schedule'!DG$2,,$E24/$H24),IF(AND($G24&lt;=DG$5,$I24&gt;=DG$5),-FV(Assumptions!$D$6,'Construction Schedule'!DG$2,,$E24/$H24),0))</f>
        <v>0</v>
      </c>
      <c r="DH24" s="60">
        <f>IF(DH$5=$G24,-FV(Assumptions!$D$6,'Construction Schedule'!DH$2,,$E24/$H24),IF(AND($G24&lt;=DH$5,$I24&gt;=DH$5),-FV(Assumptions!$D$6,'Construction Schedule'!DH$2,,$E24/$H24),0))</f>
        <v>0</v>
      </c>
      <c r="DI24" s="60">
        <f>IF(DI$5=$G24,-FV(Assumptions!$D$6,'Construction Schedule'!DI$2,,$E24/$H24),IF(AND($G24&lt;=DI$5,$I24&gt;=DI$5),-FV(Assumptions!$D$6,'Construction Schedule'!DI$2,,$E24/$H24),0))</f>
        <v>0</v>
      </c>
      <c r="DJ24" s="60">
        <f>IF(DJ$5=$G24,-FV(Assumptions!$D$6,'Construction Schedule'!DJ$2,,$E24/$H24),IF(AND($G24&lt;=DJ$5,$I24&gt;=DJ$5),-FV(Assumptions!$D$6,'Construction Schedule'!DJ$2,,$E24/$H24),0))</f>
        <v>0</v>
      </c>
      <c r="DK24" s="60">
        <f>IF(DK$5=$G24,-FV(Assumptions!$D$6,'Construction Schedule'!DK$2,,$E24/$H24),IF(AND($G24&lt;=DK$5,$I24&gt;=DK$5),-FV(Assumptions!$D$6,'Construction Schedule'!DK$2,,$E24/$H24),0))</f>
        <v>0</v>
      </c>
      <c r="DL24" s="60">
        <f>IF(DL$5=$G24,-FV(Assumptions!$D$6,'Construction Schedule'!DL$2,,$E24/$H24),IF(AND($G24&lt;=DL$5,$I24&gt;=DL$5),-FV(Assumptions!$D$6,'Construction Schedule'!DL$2,,$E24/$H24),0))</f>
        <v>0</v>
      </c>
      <c r="DM24" s="60">
        <f>IF(DM$5=$G24,-FV(Assumptions!$D$6,'Construction Schedule'!DM$2,,$E24/$H24),IF(AND($G24&lt;=DM$5,$I24&gt;=DM$5),-FV(Assumptions!$D$6,'Construction Schedule'!DM$2,,$E24/$H24),0))</f>
        <v>0</v>
      </c>
      <c r="DN24" s="60">
        <f>IF(DN$5=$G24,-FV(Assumptions!$D$6,'Construction Schedule'!DN$2,,$E24/$H24),IF(AND($G24&lt;=DN$5,$I24&gt;=DN$5),-FV(Assumptions!$D$6,'Construction Schedule'!DN$2,,$E24/$H24),0))</f>
        <v>0</v>
      </c>
      <c r="DO24" s="60">
        <f>IF(DO$5=$G24,-FV(Assumptions!$D$6,'Construction Schedule'!DO$2,,$E24/$H24),IF(AND($G24&lt;=DO$5,$I24&gt;=DO$5),-FV(Assumptions!$D$6,'Construction Schedule'!DO$2,,$E24/$H24),0))</f>
        <v>0</v>
      </c>
      <c r="DP24" s="60">
        <f>IF(DP$5=$G24,-FV(Assumptions!$D$6,'Construction Schedule'!DP$2,,$E24/$H24),IF(AND($G24&lt;=DP$5,$I24&gt;=DP$5),-FV(Assumptions!$D$6,'Construction Schedule'!DP$2,,$E24/$H24),0))</f>
        <v>0</v>
      </c>
      <c r="DQ24" s="60">
        <f>IF(DQ$5=$G24,-FV(Assumptions!$D$6,'Construction Schedule'!DQ$2,,$E24/$H24),IF(AND($G24&lt;=DQ$5,$I24&gt;=DQ$5),-FV(Assumptions!$D$6,'Construction Schedule'!DQ$2,,$E24/$H24),0))</f>
        <v>0</v>
      </c>
      <c r="DR24" s="60">
        <f>IF(DR$5=$G24,-FV(Assumptions!$D$6,'Construction Schedule'!DR$2,,$E24/$H24),IF(AND($G24&lt;=DR$5,$I24&gt;=DR$5),-FV(Assumptions!$D$6,'Construction Schedule'!DR$2,,$E24/$H24),0))</f>
        <v>0</v>
      </c>
      <c r="DS24" s="60">
        <f>IF(DS$5=$G24,-FV(Assumptions!$D$6,'Construction Schedule'!DS$2,,$E24/$H24),IF(AND($G24&lt;=DS$5,$I24&gt;=DS$5),-FV(Assumptions!$D$6,'Construction Schedule'!DS$2,,$E24/$H24),0))</f>
        <v>0</v>
      </c>
      <c r="DT24" s="60">
        <f>IF(DT$5=$G24,-FV(Assumptions!$D$6,'Construction Schedule'!DT$2,,$E24/$H24),IF(AND($G24&lt;=DT$5,$I24&gt;=DT$5),-FV(Assumptions!$D$6,'Construction Schedule'!DT$2,,$E24/$H24),0))</f>
        <v>0</v>
      </c>
      <c r="DU24" s="60">
        <f>IF(DU$5=$G24,-FV(Assumptions!$D$6,'Construction Schedule'!DU$2,,$E24/$H24),IF(AND($G24&lt;=DU$5,$I24&gt;=DU$5),-FV(Assumptions!$D$6,'Construction Schedule'!DU$2,,$E24/$H24),0))</f>
        <v>0</v>
      </c>
      <c r="DV24" s="60">
        <f>IF(DV$5=$G24,-FV(Assumptions!$D$6,'Construction Schedule'!DV$2,,$E24/$H24),IF(AND($G24&lt;=DV$5,$I24&gt;=DV$5),-FV(Assumptions!$D$6,'Construction Schedule'!DV$2,,$E24/$H24),0))</f>
        <v>0</v>
      </c>
      <c r="DW24" s="60">
        <f>IF(DW$5=$G24,-FV(Assumptions!$D$6,'Construction Schedule'!DW$2,,$E24/$H24),IF(AND($G24&lt;=DW$5,$I24&gt;=DW$5),-FV(Assumptions!$D$6,'Construction Schedule'!DW$2,,$E24/$H24),0))</f>
        <v>0</v>
      </c>
      <c r="DX24" s="60">
        <f>IF(DX$5=$G24,-FV(Assumptions!$D$6,'Construction Schedule'!DX$2,,$E24/$H24),IF(AND($G24&lt;=DX$5,$I24&gt;=DX$5),-FV(Assumptions!$D$6,'Construction Schedule'!DX$2,,$E24/$H24),0))</f>
        <v>0</v>
      </c>
      <c r="DY24" s="60">
        <f>IF(DY$5=$G24,-FV(Assumptions!$D$6,'Construction Schedule'!DY$2,,$E24/$H24),IF(AND($G24&lt;=DY$5,$I24&gt;=DY$5),-FV(Assumptions!$D$6,'Construction Schedule'!DY$2,,$E24/$H24),0))</f>
        <v>0</v>
      </c>
      <c r="DZ24" s="60">
        <f>IF(DZ$5=$G24,-FV(Assumptions!$D$6,'Construction Schedule'!DZ$2,,$E24/$H24),IF(AND($G24&lt;=DZ$5,$I24&gt;=DZ$5),-FV(Assumptions!$D$6,'Construction Schedule'!DZ$2,,$E24/$H24),0))</f>
        <v>0</v>
      </c>
      <c r="EA24" s="60">
        <f>IF(EA$5=$G24,-FV(Assumptions!$D$6,'Construction Schedule'!EA$2,,$E24/$H24),IF(AND($G24&lt;=EA$5,$I24&gt;=EA$5),-FV(Assumptions!$D$6,'Construction Schedule'!EA$2,,$E24/$H24),0))</f>
        <v>0</v>
      </c>
      <c r="EB24" s="51" t="s">
        <v>2</v>
      </c>
    </row>
    <row r="25" spans="2:132" ht="17.25" x14ac:dyDescent="0.35">
      <c r="D25" s="51" t="s">
        <v>183</v>
      </c>
      <c r="E25" s="136">
        <f>SUM(E22:E24)</f>
        <v>80975000</v>
      </c>
      <c r="F25" s="137"/>
      <c r="I25" s="56"/>
      <c r="K25" s="13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51" t="s">
        <v>2</v>
      </c>
    </row>
    <row r="26" spans="2:132" ht="17.25" x14ac:dyDescent="0.35">
      <c r="B26" s="115" t="s">
        <v>191</v>
      </c>
      <c r="I26" s="56"/>
      <c r="K26" s="13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51" t="s">
        <v>2</v>
      </c>
    </row>
    <row r="27" spans="2:132" ht="17.25" x14ac:dyDescent="0.35">
      <c r="B27" s="51" t="s">
        <v>192</v>
      </c>
      <c r="E27" s="60">
        <v>59250</v>
      </c>
      <c r="G27" s="56">
        <v>46844</v>
      </c>
      <c r="H27" s="129">
        <v>1</v>
      </c>
      <c r="I27" s="56">
        <f>EDATE(G27,(H27-1))</f>
        <v>46844</v>
      </c>
      <c r="K27" s="130"/>
      <c r="L27" s="60">
        <f>IF(L$5=$G27,-FV(Assumptions!$D$6,'Construction Schedule'!L$2,,$E27/$H27),IF(AND($G27&lt;=L$5,$I27&gt;=L$5),-FV(Assumptions!$D$6,'Construction Schedule'!L$2,,$E27/$H27),0))</f>
        <v>0</v>
      </c>
      <c r="M27" s="60">
        <f>IF(M$5=$G27,-FV(Assumptions!$D$6,'Construction Schedule'!M$2,,$E27/$H27),IF(AND($G27&lt;=M$5,$I27&gt;=M$5),-FV(Assumptions!$D$6,'Construction Schedule'!M$2,,$E27/$H27),0))</f>
        <v>0</v>
      </c>
      <c r="N27" s="60">
        <f>IF(N$5=$G27,-FV(Assumptions!$D$6,'Construction Schedule'!N$2,,$E27/$H27),IF(AND($G27&lt;=N$5,$I27&gt;=N$5),-FV(Assumptions!$D$6,'Construction Schedule'!N$2,,$E27/$H27),0))</f>
        <v>0</v>
      </c>
      <c r="O27" s="60">
        <f>IF(O$5=$G27,-FV(Assumptions!$D$6,'Construction Schedule'!O$2,,$E27/$H27),IF(AND($G27&lt;=O$5,$I27&gt;=O$5),-FV(Assumptions!$D$6,'Construction Schedule'!O$2,,$E27/$H27),0))</f>
        <v>0</v>
      </c>
      <c r="P27" s="60">
        <f>IF(P$5=$G27,-FV(Assumptions!$D$6,'Construction Schedule'!P$2,,$E27/$H27),IF(AND($G27&lt;=P$5,$I27&gt;=P$5),-FV(Assumptions!$D$6,'Construction Schedule'!P$2,,$E27/$H27),0))</f>
        <v>0</v>
      </c>
      <c r="Q27" s="60">
        <f>IF(Q$5=$G27,-FV(Assumptions!$D$6,'Construction Schedule'!Q$2,,$E27/$H27),IF(AND($G27&lt;=Q$5,$I27&gt;=Q$5),-FV(Assumptions!$D$6,'Construction Schedule'!Q$2,,$E27/$H27),0))</f>
        <v>0</v>
      </c>
      <c r="R27" s="60">
        <f>IF(R$5=$G27,-FV(Assumptions!$D$6,'Construction Schedule'!R$2,,$E27/$H27),IF(AND($G27&lt;=R$5,$I27&gt;=R$5),-FV(Assumptions!$D$6,'Construction Schedule'!R$2,,$E27/$H27),0))</f>
        <v>0</v>
      </c>
      <c r="S27" s="60">
        <f>IF(S$5=$G27,-FV(Assumptions!$D$6,'Construction Schedule'!S$2,,$E27/$H27),IF(AND($G27&lt;=S$5,$I27&gt;=S$5),-FV(Assumptions!$D$6,'Construction Schedule'!S$2,,$E27/$H27),0))</f>
        <v>0</v>
      </c>
      <c r="T27" s="60">
        <f>IF(T$5=$G27,-FV(Assumptions!$D$6,'Construction Schedule'!T$2,,$E27/$H27),IF(AND($G27&lt;=T$5,$I27&gt;=T$5),-FV(Assumptions!$D$6,'Construction Schedule'!T$2,,$E27/$H27),0))</f>
        <v>0</v>
      </c>
      <c r="U27" s="60">
        <f>IF(U$5=$G27,-FV(Assumptions!$D$6,'Construction Schedule'!U$2,,$E27/$H27),IF(AND($G27&lt;=U$5,$I27&gt;=U$5),-FV(Assumptions!$D$6,'Construction Schedule'!U$2,,$E27/$H27),0))</f>
        <v>0</v>
      </c>
      <c r="V27" s="60">
        <f>IF(V$5=$G27,-FV(Assumptions!$D$6,'Construction Schedule'!V$2,,$E27/$H27),IF(AND($G27&lt;=V$5,$I27&gt;=V$5),-FV(Assumptions!$D$6,'Construction Schedule'!V$2,,$E27/$H27),0))</f>
        <v>0</v>
      </c>
      <c r="W27" s="60">
        <f>IF(W$5=$G27,-FV(Assumptions!$D$6,'Construction Schedule'!W$2,,$E27/$H27),IF(AND($G27&lt;=W$5,$I27&gt;=W$5),-FV(Assumptions!$D$6,'Construction Schedule'!W$2,,$E27/$H27),0))</f>
        <v>0</v>
      </c>
      <c r="X27" s="60">
        <f>IF(X$5=$G27,-FV(Assumptions!$D$6,'Construction Schedule'!X$2,,$E27/$H27),IF(AND($G27&lt;=X$5,$I27&gt;=X$5),-FV(Assumptions!$D$6,'Construction Schedule'!X$2,,$E27/$H27),0))</f>
        <v>0</v>
      </c>
      <c r="Y27" s="60">
        <f>IF(Y$5=$G27,-FV(Assumptions!$D$6,'Construction Schedule'!Y$2,,$E27/$H27),IF(AND($G27&lt;=Y$5,$I27&gt;=Y$5),-FV(Assumptions!$D$6,'Construction Schedule'!Y$2,,$E27/$H27),0))</f>
        <v>0</v>
      </c>
      <c r="Z27" s="60">
        <f>IF(Z$5=$G27,-FV(Assumptions!$D$6,'Construction Schedule'!Z$2,,$E27/$H27),IF(AND($G27&lt;=Z$5,$I27&gt;=Z$5),-FV(Assumptions!$D$6,'Construction Schedule'!Z$2,,$E27/$H27),0))</f>
        <v>0</v>
      </c>
      <c r="AA27" s="60">
        <f>IF(AA$5=$G27,-FV(Assumptions!$D$6,'Construction Schedule'!AA$2,,$E27/$H27),IF(AND($G27&lt;=AA$5,$I27&gt;=AA$5),-FV(Assumptions!$D$6,'Construction Schedule'!AA$2,,$E27/$H27),0))</f>
        <v>0</v>
      </c>
      <c r="AB27" s="60">
        <f>IF(AB$5=$G27,-FV(Assumptions!$D$6,'Construction Schedule'!AB$2,,$E27/$H27),IF(AND($G27&lt;=AB$5,$I27&gt;=AB$5),-FV(Assumptions!$D$6,'Construction Schedule'!AB$2,,$E27/$H27),0))</f>
        <v>0</v>
      </c>
      <c r="AC27" s="60">
        <f>IF(AC$5=$G27,-FV(Assumptions!$D$6,'Construction Schedule'!AC$2,,$E27/$H27),IF(AND($G27&lt;=AC$5,$I27&gt;=AC$5),-FV(Assumptions!$D$6,'Construction Schedule'!AC$2,,$E27/$H27),0))</f>
        <v>0</v>
      </c>
      <c r="AD27" s="60">
        <f>IF(AD$5=$G27,-FV(Assumptions!$D$6,'Construction Schedule'!AD$2,,$E27/$H27),IF(AND($G27&lt;=AD$5,$I27&gt;=AD$5),-FV(Assumptions!$D$6,'Construction Schedule'!AD$2,,$E27/$H27),0))</f>
        <v>0</v>
      </c>
      <c r="AE27" s="60">
        <f>IF(AE$5=$G27,-FV(Assumptions!$D$6,'Construction Schedule'!AE$2,,$E27/$H27),IF(AND($G27&lt;=AE$5,$I27&gt;=AE$5),-FV(Assumptions!$D$6,'Construction Schedule'!AE$2,,$E27/$H27),0))</f>
        <v>0</v>
      </c>
      <c r="AF27" s="60">
        <f>IF(AF$5=$G27,-FV(Assumptions!$D$6,'Construction Schedule'!AF$2,,$E27/$H27),IF(AND($G27&lt;=AF$5,$I27&gt;=AF$5),-FV(Assumptions!$D$6,'Construction Schedule'!AF$2,,$E27/$H27),0))</f>
        <v>0</v>
      </c>
      <c r="AG27" s="60">
        <f>IF(AG$5=$G27,-FV(Assumptions!$D$6,'Construction Schedule'!AG$2,,$E27/$H27),IF(AND($G27&lt;=AG$5,$I27&gt;=AG$5),-FV(Assumptions!$D$6,'Construction Schedule'!AG$2,,$E27/$H27),0))</f>
        <v>0</v>
      </c>
      <c r="AH27" s="60">
        <f>IF(AH$5=$G27,-FV(Assumptions!$D$6,'Construction Schedule'!AH$2,,$E27/$H27),IF(AND($G27&lt;=AH$5,$I27&gt;=AH$5),-FV(Assumptions!$D$6,'Construction Schedule'!AH$2,,$E27/$H27),0))</f>
        <v>0</v>
      </c>
      <c r="AI27" s="60">
        <f>IF(AI$5=$G27,-FV(Assumptions!$D$6,'Construction Schedule'!AI$2,,$E27/$H27),IF(AND($G27&lt;=AI$5,$I27&gt;=AI$5),-FV(Assumptions!$D$6,'Construction Schedule'!AI$2,,$E27/$H27),0))</f>
        <v>0</v>
      </c>
      <c r="AJ27" s="60">
        <f>IF(AJ$5=$G27,-FV(Assumptions!$D$6,'Construction Schedule'!AJ$2,,$E27/$H27),IF(AND($G27&lt;=AJ$5,$I27&gt;=AJ$5),-FV(Assumptions!$D$6,'Construction Schedule'!AJ$2,,$E27/$H27),0))</f>
        <v>0</v>
      </c>
      <c r="AK27" s="60">
        <f>IF(AK$5=$G27,-FV(Assumptions!$D$6,'Construction Schedule'!AK$2,,$E27/$H27),IF(AND($G27&lt;=AK$5,$I27&gt;=AK$5),-FV(Assumptions!$D$6,'Construction Schedule'!AK$2,,$E27/$H27),0))</f>
        <v>0</v>
      </c>
      <c r="AL27" s="60">
        <f>IF(AL$5=$G27,-FV(Assumptions!$D$6,'Construction Schedule'!AL$2,,$E27/$H27),IF(AND($G27&lt;=AL$5,$I27&gt;=AL$5),-FV(Assumptions!$D$6,'Construction Schedule'!AL$2,,$E27/$H27),0))</f>
        <v>0</v>
      </c>
      <c r="AM27" s="60">
        <f>IF(AM$5=$G27,-FV(Assumptions!$D$6,'Construction Schedule'!AM$2,,$E27/$H27),IF(AND($G27&lt;=AM$5,$I27&gt;=AM$5),-FV(Assumptions!$D$6,'Construction Schedule'!AM$2,,$E27/$H27),0))</f>
        <v>0</v>
      </c>
      <c r="AN27" s="60">
        <f>IF(AN$5=$G27,-FV(Assumptions!$D$6,'Construction Schedule'!AN$2,,$E27/$H27),IF(AND($G27&lt;=AN$5,$I27&gt;=AN$5),-FV(Assumptions!$D$6,'Construction Schedule'!AN$2,,$E27/$H27),0))</f>
        <v>0</v>
      </c>
      <c r="AO27" s="60">
        <f>IF(AO$5=$G27,-FV(Assumptions!$D$6,'Construction Schedule'!AO$2,,$E27/$H27),IF(AND($G27&lt;=AO$5,$I27&gt;=AO$5),-FV(Assumptions!$D$6,'Construction Schedule'!AO$2,,$E27/$H27),0))</f>
        <v>0</v>
      </c>
      <c r="AP27" s="60">
        <f>IF(AP$5=$G27,-FV(Assumptions!$D$6,'Construction Schedule'!AP$2,,$E27/$H27),IF(AND($G27&lt;=AP$5,$I27&gt;=AP$5),-FV(Assumptions!$D$6,'Construction Schedule'!AP$2,,$E27/$H27),0))</f>
        <v>0</v>
      </c>
      <c r="AQ27" s="60">
        <f>IF(AQ$5=$G27,-FV(Assumptions!$D$6,'Construction Schedule'!AQ$2,,$E27/$H27),IF(AND($G27&lt;=AQ$5,$I27&gt;=AQ$5),-FV(Assumptions!$D$6,'Construction Schedule'!AQ$2,,$E27/$H27),0))</f>
        <v>0</v>
      </c>
      <c r="AR27" s="60">
        <f>IF(AR$5=$G27,-FV(Assumptions!$D$6,'Construction Schedule'!AR$2,,$E27/$H27),IF(AND($G27&lt;=AR$5,$I27&gt;=AR$5),-FV(Assumptions!$D$6,'Construction Schedule'!AR$2,,$E27/$H27),0))</f>
        <v>0</v>
      </c>
      <c r="AS27" s="60">
        <f>IF(AS$5=$G27,-FV(Assumptions!$D$6,'Construction Schedule'!AS$2,,$E27/$H27),IF(AND($G27&lt;=AS$5,$I27&gt;=AS$5),-FV(Assumptions!$D$6,'Construction Schedule'!AS$2,,$E27/$H27),0))</f>
        <v>0</v>
      </c>
      <c r="AT27" s="60">
        <f>IF(AT$5=$G27,-FV(Assumptions!$D$6,'Construction Schedule'!AT$2,,$E27/$H27),IF(AND($G27&lt;=AT$5,$I27&gt;=AT$5),-FV(Assumptions!$D$6,'Construction Schedule'!AT$2,,$E27/$H27),0))</f>
        <v>0</v>
      </c>
      <c r="AU27" s="60">
        <f>IF(AU$5=$G27,-FV(Assumptions!$D$6,'Construction Schedule'!AU$2,,$E27/$H27),IF(AND($G27&lt;=AU$5,$I27&gt;=AU$5),-FV(Assumptions!$D$6,'Construction Schedule'!AU$2,,$E27/$H27),0))</f>
        <v>0</v>
      </c>
      <c r="AV27" s="60">
        <f>IF(AV$5=$G27,-FV(Assumptions!$D$6,'Construction Schedule'!AV$2,,$E27/$H27),IF(AND($G27&lt;=AV$5,$I27&gt;=AV$5),-FV(Assumptions!$D$6,'Construction Schedule'!AV$2,,$E27/$H27),0))</f>
        <v>0</v>
      </c>
      <c r="AW27" s="60">
        <f>IF(AW$5=$G27,-FV(Assumptions!$D$6,'Construction Schedule'!AW$2,,$E27/$H27),IF(AND($G27&lt;=AW$5,$I27&gt;=AW$5),-FV(Assumptions!$D$6,'Construction Schedule'!AW$2,,$E27/$H27),0))</f>
        <v>0</v>
      </c>
      <c r="AX27" s="60">
        <f>IF(AX$5=$G27,-FV(Assumptions!$D$6,'Construction Schedule'!AX$2,,$E27/$H27),IF(AND($G27&lt;=AX$5,$I27&gt;=AX$5),-FV(Assumptions!$D$6,'Construction Schedule'!AX$2,,$E27/$H27),0))</f>
        <v>0</v>
      </c>
      <c r="AY27" s="60">
        <f>IF(AY$5=$G27,-FV(Assumptions!$D$6,'Construction Schedule'!AY$2,,$E27/$H27),IF(AND($G27&lt;=AY$5,$I27&gt;=AY$5),-FV(Assumptions!$D$6,'Construction Schedule'!AY$2,,$E27/$H27),0))</f>
        <v>0</v>
      </c>
      <c r="AZ27" s="60">
        <f>IF(AZ$5=$G27,-FV(Assumptions!$D$6,'Construction Schedule'!AZ$2,,$E27/$H27),IF(AND($G27&lt;=AZ$5,$I27&gt;=AZ$5),-FV(Assumptions!$D$6,'Construction Schedule'!AZ$2,,$E27/$H27),0))</f>
        <v>0</v>
      </c>
      <c r="BA27" s="60">
        <f>IF(BA$5=$G27,-FV(Assumptions!$D$6,'Construction Schedule'!BA$2,,$E27/$H27),IF(AND($G27&lt;=BA$5,$I27&gt;=BA$5),-FV(Assumptions!$D$6,'Construction Schedule'!BA$2,,$E27/$H27),0))</f>
        <v>0</v>
      </c>
      <c r="BB27" s="60">
        <f>IF(BB$5=$G27,-FV(Assumptions!$D$6,'Construction Schedule'!BB$2,,$E27/$H27),IF(AND($G27&lt;=BB$5,$I27&gt;=BB$5),-FV(Assumptions!$D$6,'Construction Schedule'!BB$2,,$E27/$H27),0))</f>
        <v>0</v>
      </c>
      <c r="BC27" s="60">
        <f>IF(BC$5=$G27,-FV(Assumptions!$D$6,'Construction Schedule'!BC$2,,$E27/$H27),IF(AND($G27&lt;=BC$5,$I27&gt;=BC$5),-FV(Assumptions!$D$6,'Construction Schedule'!BC$2,,$E27/$H27),0))</f>
        <v>0</v>
      </c>
      <c r="BD27" s="60">
        <f>IF(BD$5=$G27,-FV(Assumptions!$D$6,'Construction Schedule'!BD$2,,$E27/$H27),IF(AND($G27&lt;=BD$5,$I27&gt;=BD$5),-FV(Assumptions!$D$6,'Construction Schedule'!BD$2,,$E27/$H27),0))</f>
        <v>0</v>
      </c>
      <c r="BE27" s="60">
        <f>IF(BE$5=$G27,-FV(Assumptions!$D$6,'Construction Schedule'!BE$2,,$E27/$H27),IF(AND($G27&lt;=BE$5,$I27&gt;=BE$5),-FV(Assumptions!$D$6,'Construction Schedule'!BE$2,,$E27/$H27),0))</f>
        <v>0</v>
      </c>
      <c r="BF27" s="60">
        <f>IF(BF$5=$G27,-FV(Assumptions!$D$6,'Construction Schedule'!BF$2,,$E27/$H27),IF(AND($G27&lt;=BF$5,$I27&gt;=BF$5),-FV(Assumptions!$D$6,'Construction Schedule'!BF$2,,$E27/$H27),0))</f>
        <v>0</v>
      </c>
      <c r="BG27" s="60">
        <f>IF(BG$5=$G27,-FV(Assumptions!$D$6,'Construction Schedule'!BG$2,,$E27/$H27),IF(AND($G27&lt;=BG$5,$I27&gt;=BG$5),-FV(Assumptions!$D$6,'Construction Schedule'!BG$2,,$E27/$H27),0))</f>
        <v>0</v>
      </c>
      <c r="BH27" s="60">
        <f>IF(BH$5=$G27,-FV(Assumptions!$D$6,'Construction Schedule'!BH$2,,$E27/$H27),IF(AND($G27&lt;=BH$5,$I27&gt;=BH$5),-FV(Assumptions!$D$6,'Construction Schedule'!BH$2,,$E27/$H27),0))</f>
        <v>65400.913769531238</v>
      </c>
      <c r="BI27" s="60">
        <f>IF(BI$5=$G27,-FV(Assumptions!$D$6,'Construction Schedule'!BI$2,,$E27/$H27),IF(AND($G27&lt;=BI$5,$I27&gt;=BI$5),-FV(Assumptions!$D$6,'Construction Schedule'!BI$2,,$E27/$H27),0))</f>
        <v>0</v>
      </c>
      <c r="BJ27" s="60">
        <f>IF(BJ$5=$G27,-FV(Assumptions!$D$6,'Construction Schedule'!BJ$2,,$E27/$H27),IF(AND($G27&lt;=BJ$5,$I27&gt;=BJ$5),-FV(Assumptions!$D$6,'Construction Schedule'!BJ$2,,$E27/$H27),0))</f>
        <v>0</v>
      </c>
      <c r="BK27" s="60">
        <f>IF(BK$5=$G27,-FV(Assumptions!$D$6,'Construction Schedule'!BK$2,,$E27/$H27),IF(AND($G27&lt;=BK$5,$I27&gt;=BK$5),-FV(Assumptions!$D$6,'Construction Schedule'!BK$2,,$E27/$H27),0))</f>
        <v>0</v>
      </c>
      <c r="BL27" s="60">
        <f>IF(BL$5=$G27,-FV(Assumptions!$D$6,'Construction Schedule'!BL$2,,$E27/$H27),IF(AND($G27&lt;=BL$5,$I27&gt;=BL$5),-FV(Assumptions!$D$6,'Construction Schedule'!BL$2,,$E27/$H27),0))</f>
        <v>0</v>
      </c>
      <c r="BM27" s="60">
        <f>IF(BM$5=$G27,-FV(Assumptions!$D$6,'Construction Schedule'!BM$2,,$E27/$H27),IF(AND($G27&lt;=BM$5,$I27&gt;=BM$5),-FV(Assumptions!$D$6,'Construction Schedule'!BM$2,,$E27/$H27),0))</f>
        <v>0</v>
      </c>
      <c r="BN27" s="60">
        <f>IF(BN$5=$G27,-FV(Assumptions!$D$6,'Construction Schedule'!BN$2,,$E27/$H27),IF(AND($G27&lt;=BN$5,$I27&gt;=BN$5),-FV(Assumptions!$D$6,'Construction Schedule'!BN$2,,$E27/$H27),0))</f>
        <v>0</v>
      </c>
      <c r="BO27" s="60">
        <f>IF(BO$5=$G27,-FV(Assumptions!$D$6,'Construction Schedule'!BO$2,,$E27/$H27),IF(AND($G27&lt;=BO$5,$I27&gt;=BO$5),-FV(Assumptions!$D$6,'Construction Schedule'!BO$2,,$E27/$H27),0))</f>
        <v>0</v>
      </c>
      <c r="BP27" s="60">
        <f>IF(BP$5=$G27,-FV(Assumptions!$D$6,'Construction Schedule'!BP$2,,$E27/$H27),IF(AND($G27&lt;=BP$5,$I27&gt;=BP$5),-FV(Assumptions!$D$6,'Construction Schedule'!BP$2,,$E27/$H27),0))</f>
        <v>0</v>
      </c>
      <c r="BQ27" s="60">
        <f>IF(BQ$5=$G27,-FV(Assumptions!$D$6,'Construction Schedule'!BQ$2,,$E27/$H27),IF(AND($G27&lt;=BQ$5,$I27&gt;=BQ$5),-FV(Assumptions!$D$6,'Construction Schedule'!BQ$2,,$E27/$H27),0))</f>
        <v>0</v>
      </c>
      <c r="BR27" s="60">
        <f>IF(BR$5=$G27,-FV(Assumptions!$D$6,'Construction Schedule'!BR$2,,$E27/$H27),IF(AND($G27&lt;=BR$5,$I27&gt;=BR$5),-FV(Assumptions!$D$6,'Construction Schedule'!BR$2,,$E27/$H27),0))</f>
        <v>0</v>
      </c>
      <c r="BS27" s="60">
        <f>IF(BS$5=$G27,-FV(Assumptions!$D$6,'Construction Schedule'!BS$2,,$E27/$H27),IF(AND($G27&lt;=BS$5,$I27&gt;=BS$5),-FV(Assumptions!$D$6,'Construction Schedule'!BS$2,,$E27/$H27),0))</f>
        <v>0</v>
      </c>
      <c r="BT27" s="60">
        <f>IF(BT$5=$G27,-FV(Assumptions!$D$6,'Construction Schedule'!BT$2,,$E27/$H27),IF(AND($G27&lt;=BT$5,$I27&gt;=BT$5),-FV(Assumptions!$D$6,'Construction Schedule'!BT$2,,$E27/$H27),0))</f>
        <v>0</v>
      </c>
      <c r="BU27" s="60">
        <f>IF(BU$5=$G27,-FV(Assumptions!$D$6,'Construction Schedule'!BU$2,,$E27/$H27),IF(AND($G27&lt;=BU$5,$I27&gt;=BU$5),-FV(Assumptions!$D$6,'Construction Schedule'!BU$2,,$E27/$H27),0))</f>
        <v>0</v>
      </c>
      <c r="BV27" s="60">
        <f>IF(BV$5=$G27,-FV(Assumptions!$D$6,'Construction Schedule'!BV$2,,$E27/$H27),IF(AND($G27&lt;=BV$5,$I27&gt;=BV$5),-FV(Assumptions!$D$6,'Construction Schedule'!BV$2,,$E27/$H27),0))</f>
        <v>0</v>
      </c>
      <c r="BW27" s="60">
        <f>IF(BW$5=$G27,-FV(Assumptions!$D$6,'Construction Schedule'!BW$2,,$E27/$H27),IF(AND($G27&lt;=BW$5,$I27&gt;=BW$5),-FV(Assumptions!$D$6,'Construction Schedule'!BW$2,,$E27/$H27),0))</f>
        <v>0</v>
      </c>
      <c r="BX27" s="60">
        <f>IF(BX$5=$G27,-FV(Assumptions!$D$6,'Construction Schedule'!BX$2,,$E27/$H27),IF(AND($G27&lt;=BX$5,$I27&gt;=BX$5),-FV(Assumptions!$D$6,'Construction Schedule'!BX$2,,$E27/$H27),0))</f>
        <v>0</v>
      </c>
      <c r="BY27" s="60">
        <f>IF(BY$5=$G27,-FV(Assumptions!$D$6,'Construction Schedule'!BY$2,,$E27/$H27),IF(AND($G27&lt;=BY$5,$I27&gt;=BY$5),-FV(Assumptions!$D$6,'Construction Schedule'!BY$2,,$E27/$H27),0))</f>
        <v>0</v>
      </c>
      <c r="BZ27" s="60">
        <f>IF(BZ$5=$G27,-FV(Assumptions!$D$6,'Construction Schedule'!BZ$2,,$E27/$H27),IF(AND($G27&lt;=BZ$5,$I27&gt;=BZ$5),-FV(Assumptions!$D$6,'Construction Schedule'!BZ$2,,$E27/$H27),0))</f>
        <v>0</v>
      </c>
      <c r="CA27" s="60">
        <f>IF(CA$5=$G27,-FV(Assumptions!$D$6,'Construction Schedule'!CA$2,,$E27/$H27),IF(AND($G27&lt;=CA$5,$I27&gt;=CA$5),-FV(Assumptions!$D$6,'Construction Schedule'!CA$2,,$E27/$H27),0))</f>
        <v>0</v>
      </c>
      <c r="CB27" s="60">
        <f>IF(CB$5=$G27,-FV(Assumptions!$D$6,'Construction Schedule'!CB$2,,$E27/$H27),IF(AND($G27&lt;=CB$5,$I27&gt;=CB$5),-FV(Assumptions!$D$6,'Construction Schedule'!CB$2,,$E27/$H27),0))</f>
        <v>0</v>
      </c>
      <c r="CC27" s="60">
        <f>IF(CC$5=$G27,-FV(Assumptions!$D$6,'Construction Schedule'!CC$2,,$E27/$H27),IF(AND($G27&lt;=CC$5,$I27&gt;=CC$5),-FV(Assumptions!$D$6,'Construction Schedule'!CC$2,,$E27/$H27),0))</f>
        <v>0</v>
      </c>
      <c r="CD27" s="60">
        <f>IF(CD$5=$G27,-FV(Assumptions!$D$6,'Construction Schedule'!CD$2,,$E27/$H27),IF(AND($G27&lt;=CD$5,$I27&gt;=CD$5),-FV(Assumptions!$D$6,'Construction Schedule'!CD$2,,$E27/$H27),0))</f>
        <v>0</v>
      </c>
      <c r="CE27" s="60">
        <f>IF(CE$5=$G27,-FV(Assumptions!$D$6,'Construction Schedule'!CE$2,,$E27/$H27),IF(AND($G27&lt;=CE$5,$I27&gt;=CE$5),-FV(Assumptions!$D$6,'Construction Schedule'!CE$2,,$E27/$H27),0))</f>
        <v>0</v>
      </c>
      <c r="CF27" s="60">
        <f>IF(CF$5=$G27,-FV(Assumptions!$D$6,'Construction Schedule'!CF$2,,$E27/$H27),IF(AND($G27&lt;=CF$5,$I27&gt;=CF$5),-FV(Assumptions!$D$6,'Construction Schedule'!CF$2,,$E27/$H27),0))</f>
        <v>0</v>
      </c>
      <c r="CG27" s="60">
        <f>IF(CG$5=$G27,-FV(Assumptions!$D$6,'Construction Schedule'!CG$2,,$E27/$H27),IF(AND($G27&lt;=CG$5,$I27&gt;=CG$5),-FV(Assumptions!$D$6,'Construction Schedule'!CG$2,,$E27/$H27),0))</f>
        <v>0</v>
      </c>
      <c r="CH27" s="60">
        <f>IF(CH$5=$G27,-FV(Assumptions!$D$6,'Construction Schedule'!CH$2,,$E27/$H27),IF(AND($G27&lt;=CH$5,$I27&gt;=CH$5),-FV(Assumptions!$D$6,'Construction Schedule'!CH$2,,$E27/$H27),0))</f>
        <v>0</v>
      </c>
      <c r="CI27" s="60">
        <f>IF(CI$5=$G27,-FV(Assumptions!$D$6,'Construction Schedule'!CI$2,,$E27/$H27),IF(AND($G27&lt;=CI$5,$I27&gt;=CI$5),-FV(Assumptions!$D$6,'Construction Schedule'!CI$2,,$E27/$H27),0))</f>
        <v>0</v>
      </c>
      <c r="CJ27" s="60">
        <f>IF(CJ$5=$G27,-FV(Assumptions!$D$6,'Construction Schedule'!CJ$2,,$E27/$H27),IF(AND($G27&lt;=CJ$5,$I27&gt;=CJ$5),-FV(Assumptions!$D$6,'Construction Schedule'!CJ$2,,$E27/$H27),0))</f>
        <v>0</v>
      </c>
      <c r="CK27" s="60">
        <f>IF(CK$5=$G27,-FV(Assumptions!$D$6,'Construction Schedule'!CK$2,,$E27/$H27),IF(AND($G27&lt;=CK$5,$I27&gt;=CK$5),-FV(Assumptions!$D$6,'Construction Schedule'!CK$2,,$E27/$H27),0))</f>
        <v>0</v>
      </c>
      <c r="CL27" s="60">
        <f>IF(CL$5=$G27,-FV(Assumptions!$D$6,'Construction Schedule'!CL$2,,$E27/$H27),IF(AND($G27&lt;=CL$5,$I27&gt;=CL$5),-FV(Assumptions!$D$6,'Construction Schedule'!CL$2,,$E27/$H27),0))</f>
        <v>0</v>
      </c>
      <c r="CM27" s="60">
        <f>IF(CM$5=$G27,-FV(Assumptions!$D$6,'Construction Schedule'!CM$2,,$E27/$H27),IF(AND($G27&lt;=CM$5,$I27&gt;=CM$5),-FV(Assumptions!$D$6,'Construction Schedule'!CM$2,,$E27/$H27),0))</f>
        <v>0</v>
      </c>
      <c r="CN27" s="60">
        <f>IF(CN$5=$G27,-FV(Assumptions!$D$6,'Construction Schedule'!CN$2,,$E27/$H27),IF(AND($G27&lt;=CN$5,$I27&gt;=CN$5),-FV(Assumptions!$D$6,'Construction Schedule'!CN$2,,$E27/$H27),0))</f>
        <v>0</v>
      </c>
      <c r="CO27" s="60">
        <f>IF(CO$5=$G27,-FV(Assumptions!$D$6,'Construction Schedule'!CO$2,,$E27/$H27),IF(AND($G27&lt;=CO$5,$I27&gt;=CO$5),-FV(Assumptions!$D$6,'Construction Schedule'!CO$2,,$E27/$H27),0))</f>
        <v>0</v>
      </c>
      <c r="CP27" s="60">
        <f>IF(CP$5=$G27,-FV(Assumptions!$D$6,'Construction Schedule'!CP$2,,$E27/$H27),IF(AND($G27&lt;=CP$5,$I27&gt;=CP$5),-FV(Assumptions!$D$6,'Construction Schedule'!CP$2,,$E27/$H27),0))</f>
        <v>0</v>
      </c>
      <c r="CQ27" s="60">
        <f>IF(CQ$5=$G27,-FV(Assumptions!$D$6,'Construction Schedule'!CQ$2,,$E27/$H27),IF(AND($G27&lt;=CQ$5,$I27&gt;=CQ$5),-FV(Assumptions!$D$6,'Construction Schedule'!CQ$2,,$E27/$H27),0))</f>
        <v>0</v>
      </c>
      <c r="CR27" s="60">
        <f>IF(CR$5=$G27,-FV(Assumptions!$D$6,'Construction Schedule'!CR$2,,$E27/$H27),IF(AND($G27&lt;=CR$5,$I27&gt;=CR$5),-FV(Assumptions!$D$6,'Construction Schedule'!CR$2,,$E27/$H27),0))</f>
        <v>0</v>
      </c>
      <c r="CS27" s="60">
        <f>IF(CS$5=$G27,-FV(Assumptions!$D$6,'Construction Schedule'!CS$2,,$E27/$H27),IF(AND($G27&lt;=CS$5,$I27&gt;=CS$5),-FV(Assumptions!$D$6,'Construction Schedule'!CS$2,,$E27/$H27),0))</f>
        <v>0</v>
      </c>
      <c r="CT27" s="60">
        <f>IF(CT$5=$G27,-FV(Assumptions!$D$6,'Construction Schedule'!CT$2,,$E27/$H27),IF(AND($G27&lt;=CT$5,$I27&gt;=CT$5),-FV(Assumptions!$D$6,'Construction Schedule'!CT$2,,$E27/$H27),0))</f>
        <v>0</v>
      </c>
      <c r="CU27" s="60">
        <f>IF(CU$5=$G27,-FV(Assumptions!$D$6,'Construction Schedule'!CU$2,,$E27/$H27),IF(AND($G27&lt;=CU$5,$I27&gt;=CU$5),-FV(Assumptions!$D$6,'Construction Schedule'!CU$2,,$E27/$H27),0))</f>
        <v>0</v>
      </c>
      <c r="CV27" s="60">
        <f>IF(CV$5=$G27,-FV(Assumptions!$D$6,'Construction Schedule'!CV$2,,$E27/$H27),IF(AND($G27&lt;=CV$5,$I27&gt;=CV$5),-FV(Assumptions!$D$6,'Construction Schedule'!CV$2,,$E27/$H27),0))</f>
        <v>0</v>
      </c>
      <c r="CW27" s="60">
        <f>IF(CW$5=$G27,-FV(Assumptions!$D$6,'Construction Schedule'!CW$2,,$E27/$H27),IF(AND($G27&lt;=CW$5,$I27&gt;=CW$5),-FV(Assumptions!$D$6,'Construction Schedule'!CW$2,,$E27/$H27),0))</f>
        <v>0</v>
      </c>
      <c r="CX27" s="60">
        <f>IF(CX$5=$G27,-FV(Assumptions!$D$6,'Construction Schedule'!CX$2,,$E27/$H27),IF(AND($G27&lt;=CX$5,$I27&gt;=CX$5),-FV(Assumptions!$D$6,'Construction Schedule'!CX$2,,$E27/$H27),0))</f>
        <v>0</v>
      </c>
      <c r="CY27" s="60">
        <f>IF(CY$5=$G27,-FV(Assumptions!$D$6,'Construction Schedule'!CY$2,,$E27/$H27),IF(AND($G27&lt;=CY$5,$I27&gt;=CY$5),-FV(Assumptions!$D$6,'Construction Schedule'!CY$2,,$E27/$H27),0))</f>
        <v>0</v>
      </c>
      <c r="CZ27" s="60">
        <f>IF(CZ$5=$G27,-FV(Assumptions!$D$6,'Construction Schedule'!CZ$2,,$E27/$H27),IF(AND($G27&lt;=CZ$5,$I27&gt;=CZ$5),-FV(Assumptions!$D$6,'Construction Schedule'!CZ$2,,$E27/$H27),0))</f>
        <v>0</v>
      </c>
      <c r="DA27" s="60">
        <f>IF(DA$5=$G27,-FV(Assumptions!$D$6,'Construction Schedule'!DA$2,,$E27/$H27),IF(AND($G27&lt;=DA$5,$I27&gt;=DA$5),-FV(Assumptions!$D$6,'Construction Schedule'!DA$2,,$E27/$H27),0))</f>
        <v>0</v>
      </c>
      <c r="DB27" s="60">
        <f>IF(DB$5=$G27,-FV(Assumptions!$D$6,'Construction Schedule'!DB$2,,$E27/$H27),IF(AND($G27&lt;=DB$5,$I27&gt;=DB$5),-FV(Assumptions!$D$6,'Construction Schedule'!DB$2,,$E27/$H27),0))</f>
        <v>0</v>
      </c>
      <c r="DC27" s="60">
        <f>IF(DC$5=$G27,-FV(Assumptions!$D$6,'Construction Schedule'!DC$2,,$E27/$H27),IF(AND($G27&lt;=DC$5,$I27&gt;=DC$5),-FV(Assumptions!$D$6,'Construction Schedule'!DC$2,,$E27/$H27),0))</f>
        <v>0</v>
      </c>
      <c r="DD27" s="60">
        <f>IF(DD$5=$G27,-FV(Assumptions!$D$6,'Construction Schedule'!DD$2,,$E27/$H27),IF(AND($G27&lt;=DD$5,$I27&gt;=DD$5),-FV(Assumptions!$D$6,'Construction Schedule'!DD$2,,$E27/$H27),0))</f>
        <v>0</v>
      </c>
      <c r="DE27" s="60">
        <f>IF(DE$5=$G27,-FV(Assumptions!$D$6,'Construction Schedule'!DE$2,,$E27/$H27),IF(AND($G27&lt;=DE$5,$I27&gt;=DE$5),-FV(Assumptions!$D$6,'Construction Schedule'!DE$2,,$E27/$H27),0))</f>
        <v>0</v>
      </c>
      <c r="DF27" s="60">
        <f>IF(DF$5=$G27,-FV(Assumptions!$D$6,'Construction Schedule'!DF$2,,$E27/$H27),IF(AND($G27&lt;=DF$5,$I27&gt;=DF$5),-FV(Assumptions!$D$6,'Construction Schedule'!DF$2,,$E27/$H27),0))</f>
        <v>0</v>
      </c>
      <c r="DG27" s="60">
        <f>IF(DG$5=$G27,-FV(Assumptions!$D$6,'Construction Schedule'!DG$2,,$E27/$H27),IF(AND($G27&lt;=DG$5,$I27&gt;=DG$5),-FV(Assumptions!$D$6,'Construction Schedule'!DG$2,,$E27/$H27),0))</f>
        <v>0</v>
      </c>
      <c r="DH27" s="60">
        <f>IF(DH$5=$G27,-FV(Assumptions!$D$6,'Construction Schedule'!DH$2,,$E27/$H27),IF(AND($G27&lt;=DH$5,$I27&gt;=DH$5),-FV(Assumptions!$D$6,'Construction Schedule'!DH$2,,$E27/$H27),0))</f>
        <v>0</v>
      </c>
      <c r="DI27" s="60">
        <f>IF(DI$5=$G27,-FV(Assumptions!$D$6,'Construction Schedule'!DI$2,,$E27/$H27),IF(AND($G27&lt;=DI$5,$I27&gt;=DI$5),-FV(Assumptions!$D$6,'Construction Schedule'!DI$2,,$E27/$H27),0))</f>
        <v>0</v>
      </c>
      <c r="DJ27" s="60">
        <f>IF(DJ$5=$G27,-FV(Assumptions!$D$6,'Construction Schedule'!DJ$2,,$E27/$H27),IF(AND($G27&lt;=DJ$5,$I27&gt;=DJ$5),-FV(Assumptions!$D$6,'Construction Schedule'!DJ$2,,$E27/$H27),0))</f>
        <v>0</v>
      </c>
      <c r="DK27" s="60">
        <f>IF(DK$5=$G27,-FV(Assumptions!$D$6,'Construction Schedule'!DK$2,,$E27/$H27),IF(AND($G27&lt;=DK$5,$I27&gt;=DK$5),-FV(Assumptions!$D$6,'Construction Schedule'!DK$2,,$E27/$H27),0))</f>
        <v>0</v>
      </c>
      <c r="DL27" s="60">
        <f>IF(DL$5=$G27,-FV(Assumptions!$D$6,'Construction Schedule'!DL$2,,$E27/$H27),IF(AND($G27&lt;=DL$5,$I27&gt;=DL$5),-FV(Assumptions!$D$6,'Construction Schedule'!DL$2,,$E27/$H27),0))</f>
        <v>0</v>
      </c>
      <c r="DM27" s="60">
        <f>IF(DM$5=$G27,-FV(Assumptions!$D$6,'Construction Schedule'!DM$2,,$E27/$H27),IF(AND($G27&lt;=DM$5,$I27&gt;=DM$5),-FV(Assumptions!$D$6,'Construction Schedule'!DM$2,,$E27/$H27),0))</f>
        <v>0</v>
      </c>
      <c r="DN27" s="60">
        <f>IF(DN$5=$G27,-FV(Assumptions!$D$6,'Construction Schedule'!DN$2,,$E27/$H27),IF(AND($G27&lt;=DN$5,$I27&gt;=DN$5),-FV(Assumptions!$D$6,'Construction Schedule'!DN$2,,$E27/$H27),0))</f>
        <v>0</v>
      </c>
      <c r="DO27" s="60">
        <f>IF(DO$5=$G27,-FV(Assumptions!$D$6,'Construction Schedule'!DO$2,,$E27/$H27),IF(AND($G27&lt;=DO$5,$I27&gt;=DO$5),-FV(Assumptions!$D$6,'Construction Schedule'!DO$2,,$E27/$H27),0))</f>
        <v>0</v>
      </c>
      <c r="DP27" s="60">
        <f>IF(DP$5=$G27,-FV(Assumptions!$D$6,'Construction Schedule'!DP$2,,$E27/$H27),IF(AND($G27&lt;=DP$5,$I27&gt;=DP$5),-FV(Assumptions!$D$6,'Construction Schedule'!DP$2,,$E27/$H27),0))</f>
        <v>0</v>
      </c>
      <c r="DQ27" s="60">
        <f>IF(DQ$5=$G27,-FV(Assumptions!$D$6,'Construction Schedule'!DQ$2,,$E27/$H27),IF(AND($G27&lt;=DQ$5,$I27&gt;=DQ$5),-FV(Assumptions!$D$6,'Construction Schedule'!DQ$2,,$E27/$H27),0))</f>
        <v>0</v>
      </c>
      <c r="DR27" s="60">
        <f>IF(DR$5=$G27,-FV(Assumptions!$D$6,'Construction Schedule'!DR$2,,$E27/$H27),IF(AND($G27&lt;=DR$5,$I27&gt;=DR$5),-FV(Assumptions!$D$6,'Construction Schedule'!DR$2,,$E27/$H27),0))</f>
        <v>0</v>
      </c>
      <c r="DS27" s="60">
        <f>IF(DS$5=$G27,-FV(Assumptions!$D$6,'Construction Schedule'!DS$2,,$E27/$H27),IF(AND($G27&lt;=DS$5,$I27&gt;=DS$5),-FV(Assumptions!$D$6,'Construction Schedule'!DS$2,,$E27/$H27),0))</f>
        <v>0</v>
      </c>
      <c r="DT27" s="60">
        <f>IF(DT$5=$G27,-FV(Assumptions!$D$6,'Construction Schedule'!DT$2,,$E27/$H27),IF(AND($G27&lt;=DT$5,$I27&gt;=DT$5),-FV(Assumptions!$D$6,'Construction Schedule'!DT$2,,$E27/$H27),0))</f>
        <v>0</v>
      </c>
      <c r="DU27" s="60">
        <f>IF(DU$5=$G27,-FV(Assumptions!$D$6,'Construction Schedule'!DU$2,,$E27/$H27),IF(AND($G27&lt;=DU$5,$I27&gt;=DU$5),-FV(Assumptions!$D$6,'Construction Schedule'!DU$2,,$E27/$H27),0))</f>
        <v>0</v>
      </c>
      <c r="DV27" s="60">
        <f>IF(DV$5=$G27,-FV(Assumptions!$D$6,'Construction Schedule'!DV$2,,$E27/$H27),IF(AND($G27&lt;=DV$5,$I27&gt;=DV$5),-FV(Assumptions!$D$6,'Construction Schedule'!DV$2,,$E27/$H27),0))</f>
        <v>0</v>
      </c>
      <c r="DW27" s="60">
        <f>IF(DW$5=$G27,-FV(Assumptions!$D$6,'Construction Schedule'!DW$2,,$E27/$H27),IF(AND($G27&lt;=DW$5,$I27&gt;=DW$5),-FV(Assumptions!$D$6,'Construction Schedule'!DW$2,,$E27/$H27),0))</f>
        <v>0</v>
      </c>
      <c r="DX27" s="60">
        <f>IF(DX$5=$G27,-FV(Assumptions!$D$6,'Construction Schedule'!DX$2,,$E27/$H27),IF(AND($G27&lt;=DX$5,$I27&gt;=DX$5),-FV(Assumptions!$D$6,'Construction Schedule'!DX$2,,$E27/$H27),0))</f>
        <v>0</v>
      </c>
      <c r="DY27" s="60">
        <f>IF(DY$5=$G27,-FV(Assumptions!$D$6,'Construction Schedule'!DY$2,,$E27/$H27),IF(AND($G27&lt;=DY$5,$I27&gt;=DY$5),-FV(Assumptions!$D$6,'Construction Schedule'!DY$2,,$E27/$H27),0))</f>
        <v>0</v>
      </c>
      <c r="DZ27" s="60">
        <f>IF(DZ$5=$G27,-FV(Assumptions!$D$6,'Construction Schedule'!DZ$2,,$E27/$H27),IF(AND($G27&lt;=DZ$5,$I27&gt;=DZ$5),-FV(Assumptions!$D$6,'Construction Schedule'!DZ$2,,$E27/$H27),0))</f>
        <v>0</v>
      </c>
      <c r="EA27" s="60">
        <f>IF(EA$5=$G27,-FV(Assumptions!$D$6,'Construction Schedule'!EA$2,,$E27/$H27),IF(AND($G27&lt;=EA$5,$I27&gt;=EA$5),-FV(Assumptions!$D$6,'Construction Schedule'!EA$2,,$E27/$H27),0))</f>
        <v>0</v>
      </c>
      <c r="EB27" s="51" t="s">
        <v>2</v>
      </c>
    </row>
    <row r="28" spans="2:132" ht="17.25" x14ac:dyDescent="0.35">
      <c r="B28" s="51" t="s">
        <v>193</v>
      </c>
      <c r="E28" s="60">
        <v>790000</v>
      </c>
      <c r="G28" s="56">
        <v>45778</v>
      </c>
      <c r="H28" s="129">
        <v>3</v>
      </c>
      <c r="I28" s="56">
        <f>EDATE(G28,(H28-1))</f>
        <v>45839</v>
      </c>
      <c r="K28" s="130"/>
      <c r="L28" s="60">
        <f>IF(L$5=$G28,-FV(Assumptions!$D$6,'Construction Schedule'!L$2,,$E28/$H28),IF(AND($G28&lt;=L$5,$I28&gt;=L$5),-FV(Assumptions!$D$6,'Construction Schedule'!L$2,,$E28/$H28),0))</f>
        <v>0</v>
      </c>
      <c r="M28" s="60">
        <f>IF(M$5=$G28,-FV(Assumptions!$D$6,'Construction Schedule'!M$2,,$E28/$H28),IF(AND($G28&lt;=M$5,$I28&gt;=M$5),-FV(Assumptions!$D$6,'Construction Schedule'!M$2,,$E28/$H28),0))</f>
        <v>0</v>
      </c>
      <c r="N28" s="60">
        <f>IF(N$5=$G28,-FV(Assumptions!$D$6,'Construction Schedule'!N$2,,$E28/$H28),IF(AND($G28&lt;=N$5,$I28&gt;=N$5),-FV(Assumptions!$D$6,'Construction Schedule'!N$2,,$E28/$H28),0))</f>
        <v>0</v>
      </c>
      <c r="O28" s="60">
        <f>IF(O$5=$G28,-FV(Assumptions!$D$6,'Construction Schedule'!O$2,,$E28/$H28),IF(AND($G28&lt;=O$5,$I28&gt;=O$5),-FV(Assumptions!$D$6,'Construction Schedule'!O$2,,$E28/$H28),0))</f>
        <v>0</v>
      </c>
      <c r="P28" s="60">
        <f>IF(P$5=$G28,-FV(Assumptions!$D$6,'Construction Schedule'!P$2,,$E28/$H28),IF(AND($G28&lt;=P$5,$I28&gt;=P$5),-FV(Assumptions!$D$6,'Construction Schedule'!P$2,,$E28/$H28),0))</f>
        <v>0</v>
      </c>
      <c r="Q28" s="60">
        <f>IF(Q$5=$G28,-FV(Assumptions!$D$6,'Construction Schedule'!Q$2,,$E28/$H28),IF(AND($G28&lt;=Q$5,$I28&gt;=Q$5),-FV(Assumptions!$D$6,'Construction Schedule'!Q$2,,$E28/$H28),0))</f>
        <v>0</v>
      </c>
      <c r="R28" s="60">
        <f>IF(R$5=$G28,-FV(Assumptions!$D$6,'Construction Schedule'!R$2,,$E28/$H28),IF(AND($G28&lt;=R$5,$I28&gt;=R$5),-FV(Assumptions!$D$6,'Construction Schedule'!R$2,,$E28/$H28),0))</f>
        <v>0</v>
      </c>
      <c r="S28" s="60">
        <f>IF(S$5=$G28,-FV(Assumptions!$D$6,'Construction Schedule'!S$2,,$E28/$H28),IF(AND($G28&lt;=S$5,$I28&gt;=S$5),-FV(Assumptions!$D$6,'Construction Schedule'!S$2,,$E28/$H28),0))</f>
        <v>0</v>
      </c>
      <c r="T28" s="60">
        <f>IF(T$5=$G28,-FV(Assumptions!$D$6,'Construction Schedule'!T$2,,$E28/$H28),IF(AND($G28&lt;=T$5,$I28&gt;=T$5),-FV(Assumptions!$D$6,'Construction Schedule'!T$2,,$E28/$H28),0))</f>
        <v>0</v>
      </c>
      <c r="U28" s="60">
        <f>IF(U$5=$G28,-FV(Assumptions!$D$6,'Construction Schedule'!U$2,,$E28/$H28),IF(AND($G28&lt;=U$5,$I28&gt;=U$5),-FV(Assumptions!$D$6,'Construction Schedule'!U$2,,$E28/$H28),0))</f>
        <v>0</v>
      </c>
      <c r="V28" s="60">
        <f>IF(V$5=$G28,-FV(Assumptions!$D$6,'Construction Schedule'!V$2,,$E28/$H28),IF(AND($G28&lt;=V$5,$I28&gt;=V$5),-FV(Assumptions!$D$6,'Construction Schedule'!V$2,,$E28/$H28),0))</f>
        <v>0</v>
      </c>
      <c r="W28" s="60">
        <f>IF(W$5=$G28,-FV(Assumptions!$D$6,'Construction Schedule'!W$2,,$E28/$H28),IF(AND($G28&lt;=W$5,$I28&gt;=W$5),-FV(Assumptions!$D$6,'Construction Schedule'!W$2,,$E28/$H28),0))</f>
        <v>0</v>
      </c>
      <c r="X28" s="60">
        <f>IF(X$5=$G28,-FV(Assumptions!$D$6,'Construction Schedule'!X$2,,$E28/$H28),IF(AND($G28&lt;=X$5,$I28&gt;=X$5),-FV(Assumptions!$D$6,'Construction Schedule'!X$2,,$E28/$H28),0))</f>
        <v>0</v>
      </c>
      <c r="Y28" s="60">
        <f>IF(Y$5=$G28,-FV(Assumptions!$D$6,'Construction Schedule'!Y$2,,$E28/$H28),IF(AND($G28&lt;=Y$5,$I28&gt;=Y$5),-FV(Assumptions!$D$6,'Construction Schedule'!Y$2,,$E28/$H28),0))</f>
        <v>269916.66666666663</v>
      </c>
      <c r="Z28" s="60">
        <f>IF(Z$5=$G28,-FV(Assumptions!$D$6,'Construction Schedule'!Z$2,,$E28/$H28),IF(AND($G28&lt;=Z$5,$I28&gt;=Z$5),-FV(Assumptions!$D$6,'Construction Schedule'!Z$2,,$E28/$H28),0))</f>
        <v>269916.66666666663</v>
      </c>
      <c r="AA28" s="60">
        <f>IF(AA$5=$G28,-FV(Assumptions!$D$6,'Construction Schedule'!AA$2,,$E28/$H28),IF(AND($G28&lt;=AA$5,$I28&gt;=AA$5),-FV(Assumptions!$D$6,'Construction Schedule'!AA$2,,$E28/$H28),0))</f>
        <v>269916.66666666663</v>
      </c>
      <c r="AB28" s="60">
        <f>IF(AB$5=$G28,-FV(Assumptions!$D$6,'Construction Schedule'!AB$2,,$E28/$H28),IF(AND($G28&lt;=AB$5,$I28&gt;=AB$5),-FV(Assumptions!$D$6,'Construction Schedule'!AB$2,,$E28/$H28),0))</f>
        <v>0</v>
      </c>
      <c r="AC28" s="60">
        <f>IF(AC$5=$G28,-FV(Assumptions!$D$6,'Construction Schedule'!AC$2,,$E28/$H28),IF(AND($G28&lt;=AC$5,$I28&gt;=AC$5),-FV(Assumptions!$D$6,'Construction Schedule'!AC$2,,$E28/$H28),0))</f>
        <v>0</v>
      </c>
      <c r="AD28" s="60">
        <f>IF(AD$5=$G28,-FV(Assumptions!$D$6,'Construction Schedule'!AD$2,,$E28/$H28),IF(AND($G28&lt;=AD$5,$I28&gt;=AD$5),-FV(Assumptions!$D$6,'Construction Schedule'!AD$2,,$E28/$H28),0))</f>
        <v>0</v>
      </c>
      <c r="AE28" s="60">
        <f>IF(AE$5=$G28,-FV(Assumptions!$D$6,'Construction Schedule'!AE$2,,$E28/$H28),IF(AND($G28&lt;=AE$5,$I28&gt;=AE$5),-FV(Assumptions!$D$6,'Construction Schedule'!AE$2,,$E28/$H28),0))</f>
        <v>0</v>
      </c>
      <c r="AF28" s="60">
        <f>IF(AF$5=$G28,-FV(Assumptions!$D$6,'Construction Schedule'!AF$2,,$E28/$H28),IF(AND($G28&lt;=AF$5,$I28&gt;=AF$5),-FV(Assumptions!$D$6,'Construction Schedule'!AF$2,,$E28/$H28),0))</f>
        <v>0</v>
      </c>
      <c r="AG28" s="60">
        <f>IF(AG$5=$G28,-FV(Assumptions!$D$6,'Construction Schedule'!AG$2,,$E28/$H28),IF(AND($G28&lt;=AG$5,$I28&gt;=AG$5),-FV(Assumptions!$D$6,'Construction Schedule'!AG$2,,$E28/$H28),0))</f>
        <v>0</v>
      </c>
      <c r="AH28" s="60">
        <f>IF(AH$5=$G28,-FV(Assumptions!$D$6,'Construction Schedule'!AH$2,,$E28/$H28),IF(AND($G28&lt;=AH$5,$I28&gt;=AH$5),-FV(Assumptions!$D$6,'Construction Schedule'!AH$2,,$E28/$H28),0))</f>
        <v>0</v>
      </c>
      <c r="AI28" s="60">
        <f>IF(AI$5=$G28,-FV(Assumptions!$D$6,'Construction Schedule'!AI$2,,$E28/$H28),IF(AND($G28&lt;=AI$5,$I28&gt;=AI$5),-FV(Assumptions!$D$6,'Construction Schedule'!AI$2,,$E28/$H28),0))</f>
        <v>0</v>
      </c>
      <c r="AJ28" s="60">
        <f>IF(AJ$5=$G28,-FV(Assumptions!$D$6,'Construction Schedule'!AJ$2,,$E28/$H28),IF(AND($G28&lt;=AJ$5,$I28&gt;=AJ$5),-FV(Assumptions!$D$6,'Construction Schedule'!AJ$2,,$E28/$H28),0))</f>
        <v>0</v>
      </c>
      <c r="AK28" s="60">
        <f>IF(AK$5=$G28,-FV(Assumptions!$D$6,'Construction Schedule'!AK$2,,$E28/$H28),IF(AND($G28&lt;=AK$5,$I28&gt;=AK$5),-FV(Assumptions!$D$6,'Construction Schedule'!AK$2,,$E28/$H28),0))</f>
        <v>0</v>
      </c>
      <c r="AL28" s="60">
        <f>IF(AL$5=$G28,-FV(Assumptions!$D$6,'Construction Schedule'!AL$2,,$E28/$H28),IF(AND($G28&lt;=AL$5,$I28&gt;=AL$5),-FV(Assumptions!$D$6,'Construction Schedule'!AL$2,,$E28/$H28),0))</f>
        <v>0</v>
      </c>
      <c r="AM28" s="60">
        <f>IF(AM$5=$G28,-FV(Assumptions!$D$6,'Construction Schedule'!AM$2,,$E28/$H28),IF(AND($G28&lt;=AM$5,$I28&gt;=AM$5),-FV(Assumptions!$D$6,'Construction Schedule'!AM$2,,$E28/$H28),0))</f>
        <v>0</v>
      </c>
      <c r="AN28" s="60">
        <f>IF(AN$5=$G28,-FV(Assumptions!$D$6,'Construction Schedule'!AN$2,,$E28/$H28),IF(AND($G28&lt;=AN$5,$I28&gt;=AN$5),-FV(Assumptions!$D$6,'Construction Schedule'!AN$2,,$E28/$H28),0))</f>
        <v>0</v>
      </c>
      <c r="AO28" s="60">
        <f>IF(AO$5=$G28,-FV(Assumptions!$D$6,'Construction Schedule'!AO$2,,$E28/$H28),IF(AND($G28&lt;=AO$5,$I28&gt;=AO$5),-FV(Assumptions!$D$6,'Construction Schedule'!AO$2,,$E28/$H28),0))</f>
        <v>0</v>
      </c>
      <c r="AP28" s="60">
        <f>IF(AP$5=$G28,-FV(Assumptions!$D$6,'Construction Schedule'!AP$2,,$E28/$H28),IF(AND($G28&lt;=AP$5,$I28&gt;=AP$5),-FV(Assumptions!$D$6,'Construction Schedule'!AP$2,,$E28/$H28),0))</f>
        <v>0</v>
      </c>
      <c r="AQ28" s="60">
        <f>IF(AQ$5=$G28,-FV(Assumptions!$D$6,'Construction Schedule'!AQ$2,,$E28/$H28),IF(AND($G28&lt;=AQ$5,$I28&gt;=AQ$5),-FV(Assumptions!$D$6,'Construction Schedule'!AQ$2,,$E28/$H28),0))</f>
        <v>0</v>
      </c>
      <c r="AR28" s="60">
        <f>IF(AR$5=$G28,-FV(Assumptions!$D$6,'Construction Schedule'!AR$2,,$E28/$H28),IF(AND($G28&lt;=AR$5,$I28&gt;=AR$5),-FV(Assumptions!$D$6,'Construction Schedule'!AR$2,,$E28/$H28),0))</f>
        <v>0</v>
      </c>
      <c r="AS28" s="60">
        <f>IF(AS$5=$G28,-FV(Assumptions!$D$6,'Construction Schedule'!AS$2,,$E28/$H28),IF(AND($G28&lt;=AS$5,$I28&gt;=AS$5),-FV(Assumptions!$D$6,'Construction Schedule'!AS$2,,$E28/$H28),0))</f>
        <v>0</v>
      </c>
      <c r="AT28" s="60">
        <f>IF(AT$5=$G28,-FV(Assumptions!$D$6,'Construction Schedule'!AT$2,,$E28/$H28),IF(AND($G28&lt;=AT$5,$I28&gt;=AT$5),-FV(Assumptions!$D$6,'Construction Schedule'!AT$2,,$E28/$H28),0))</f>
        <v>0</v>
      </c>
      <c r="AU28" s="60">
        <f>IF(AU$5=$G28,-FV(Assumptions!$D$6,'Construction Schedule'!AU$2,,$E28/$H28),IF(AND($G28&lt;=AU$5,$I28&gt;=AU$5),-FV(Assumptions!$D$6,'Construction Schedule'!AU$2,,$E28/$H28),0))</f>
        <v>0</v>
      </c>
      <c r="AV28" s="60">
        <f>IF(AV$5=$G28,-FV(Assumptions!$D$6,'Construction Schedule'!AV$2,,$E28/$H28),IF(AND($G28&lt;=AV$5,$I28&gt;=AV$5),-FV(Assumptions!$D$6,'Construction Schedule'!AV$2,,$E28/$H28),0))</f>
        <v>0</v>
      </c>
      <c r="AW28" s="60">
        <f>IF(AW$5=$G28,-FV(Assumptions!$D$6,'Construction Schedule'!AW$2,,$E28/$H28),IF(AND($G28&lt;=AW$5,$I28&gt;=AW$5),-FV(Assumptions!$D$6,'Construction Schedule'!AW$2,,$E28/$H28),0))</f>
        <v>0</v>
      </c>
      <c r="AX28" s="60">
        <f>IF(AX$5=$G28,-FV(Assumptions!$D$6,'Construction Schedule'!AX$2,,$E28/$H28),IF(AND($G28&lt;=AX$5,$I28&gt;=AX$5),-FV(Assumptions!$D$6,'Construction Schedule'!AX$2,,$E28/$H28),0))</f>
        <v>0</v>
      </c>
      <c r="AY28" s="60">
        <f>IF(AY$5=$G28,-FV(Assumptions!$D$6,'Construction Schedule'!AY$2,,$E28/$H28),IF(AND($G28&lt;=AY$5,$I28&gt;=AY$5),-FV(Assumptions!$D$6,'Construction Schedule'!AY$2,,$E28/$H28),0))</f>
        <v>0</v>
      </c>
      <c r="AZ28" s="60">
        <f>IF(AZ$5=$G28,-FV(Assumptions!$D$6,'Construction Schedule'!AZ$2,,$E28/$H28),IF(AND($G28&lt;=AZ$5,$I28&gt;=AZ$5),-FV(Assumptions!$D$6,'Construction Schedule'!AZ$2,,$E28/$H28),0))</f>
        <v>0</v>
      </c>
      <c r="BA28" s="60">
        <f>IF(BA$5=$G28,-FV(Assumptions!$D$6,'Construction Schedule'!BA$2,,$E28/$H28),IF(AND($G28&lt;=BA$5,$I28&gt;=BA$5),-FV(Assumptions!$D$6,'Construction Schedule'!BA$2,,$E28/$H28),0))</f>
        <v>0</v>
      </c>
      <c r="BB28" s="60">
        <f>IF(BB$5=$G28,-FV(Assumptions!$D$6,'Construction Schedule'!BB$2,,$E28/$H28),IF(AND($G28&lt;=BB$5,$I28&gt;=BB$5),-FV(Assumptions!$D$6,'Construction Schedule'!BB$2,,$E28/$H28),0))</f>
        <v>0</v>
      </c>
      <c r="BC28" s="60">
        <f>IF(BC$5=$G28,-FV(Assumptions!$D$6,'Construction Schedule'!BC$2,,$E28/$H28),IF(AND($G28&lt;=BC$5,$I28&gt;=BC$5),-FV(Assumptions!$D$6,'Construction Schedule'!BC$2,,$E28/$H28),0))</f>
        <v>0</v>
      </c>
      <c r="BD28" s="60">
        <f>IF(BD$5=$G28,-FV(Assumptions!$D$6,'Construction Schedule'!BD$2,,$E28/$H28),IF(AND($G28&lt;=BD$5,$I28&gt;=BD$5),-FV(Assumptions!$D$6,'Construction Schedule'!BD$2,,$E28/$H28),0))</f>
        <v>0</v>
      </c>
      <c r="BE28" s="60">
        <f>IF(BE$5=$G28,-FV(Assumptions!$D$6,'Construction Schedule'!BE$2,,$E28/$H28),IF(AND($G28&lt;=BE$5,$I28&gt;=BE$5),-FV(Assumptions!$D$6,'Construction Schedule'!BE$2,,$E28/$H28),0))</f>
        <v>0</v>
      </c>
      <c r="BF28" s="60">
        <f>IF(BF$5=$G28,-FV(Assumptions!$D$6,'Construction Schedule'!BF$2,,$E28/$H28),IF(AND($G28&lt;=BF$5,$I28&gt;=BF$5),-FV(Assumptions!$D$6,'Construction Schedule'!BF$2,,$E28/$H28),0))</f>
        <v>0</v>
      </c>
      <c r="BG28" s="60">
        <f>IF(BG$5=$G28,-FV(Assumptions!$D$6,'Construction Schedule'!BG$2,,$E28/$H28),IF(AND($G28&lt;=BG$5,$I28&gt;=BG$5),-FV(Assumptions!$D$6,'Construction Schedule'!BG$2,,$E28/$H28),0))</f>
        <v>0</v>
      </c>
      <c r="BH28" s="60">
        <f>IF(BH$5=$G28,-FV(Assumptions!$D$6,'Construction Schedule'!BH$2,,$E28/$H28),IF(AND($G28&lt;=BH$5,$I28&gt;=BH$5),-FV(Assumptions!$D$6,'Construction Schedule'!BH$2,,$E28/$H28),0))</f>
        <v>0</v>
      </c>
      <c r="BI28" s="60">
        <f>IF(BI$5=$G28,-FV(Assumptions!$D$6,'Construction Schedule'!BI$2,,$E28/$H28),IF(AND($G28&lt;=BI$5,$I28&gt;=BI$5),-FV(Assumptions!$D$6,'Construction Schedule'!BI$2,,$E28/$H28),0))</f>
        <v>0</v>
      </c>
      <c r="BJ28" s="60">
        <f>IF(BJ$5=$G28,-FV(Assumptions!$D$6,'Construction Schedule'!BJ$2,,$E28/$H28),IF(AND($G28&lt;=BJ$5,$I28&gt;=BJ$5),-FV(Assumptions!$D$6,'Construction Schedule'!BJ$2,,$E28/$H28),0))</f>
        <v>0</v>
      </c>
      <c r="BK28" s="60">
        <f>IF(BK$5=$G28,-FV(Assumptions!$D$6,'Construction Schedule'!BK$2,,$E28/$H28),IF(AND($G28&lt;=BK$5,$I28&gt;=BK$5),-FV(Assumptions!$D$6,'Construction Schedule'!BK$2,,$E28/$H28),0))</f>
        <v>0</v>
      </c>
      <c r="BL28" s="60">
        <f>IF(BL$5=$G28,-FV(Assumptions!$D$6,'Construction Schedule'!BL$2,,$E28/$H28),IF(AND($G28&lt;=BL$5,$I28&gt;=BL$5),-FV(Assumptions!$D$6,'Construction Schedule'!BL$2,,$E28/$H28),0))</f>
        <v>0</v>
      </c>
      <c r="BM28" s="60">
        <f>IF(BM$5=$G28,-FV(Assumptions!$D$6,'Construction Schedule'!BM$2,,$E28/$H28),IF(AND($G28&lt;=BM$5,$I28&gt;=BM$5),-FV(Assumptions!$D$6,'Construction Schedule'!BM$2,,$E28/$H28),0))</f>
        <v>0</v>
      </c>
      <c r="BN28" s="60">
        <f>IF(BN$5=$G28,-FV(Assumptions!$D$6,'Construction Schedule'!BN$2,,$E28/$H28),IF(AND($G28&lt;=BN$5,$I28&gt;=BN$5),-FV(Assumptions!$D$6,'Construction Schedule'!BN$2,,$E28/$H28),0))</f>
        <v>0</v>
      </c>
      <c r="BO28" s="60">
        <f>IF(BO$5=$G28,-FV(Assumptions!$D$6,'Construction Schedule'!BO$2,,$E28/$H28),IF(AND($G28&lt;=BO$5,$I28&gt;=BO$5),-FV(Assumptions!$D$6,'Construction Schedule'!BO$2,,$E28/$H28),0))</f>
        <v>0</v>
      </c>
      <c r="BP28" s="60">
        <f>IF(BP$5=$G28,-FV(Assumptions!$D$6,'Construction Schedule'!BP$2,,$E28/$H28),IF(AND($G28&lt;=BP$5,$I28&gt;=BP$5),-FV(Assumptions!$D$6,'Construction Schedule'!BP$2,,$E28/$H28),0))</f>
        <v>0</v>
      </c>
      <c r="BQ28" s="60">
        <f>IF(BQ$5=$G28,-FV(Assumptions!$D$6,'Construction Schedule'!BQ$2,,$E28/$H28),IF(AND($G28&lt;=BQ$5,$I28&gt;=BQ$5),-FV(Assumptions!$D$6,'Construction Schedule'!BQ$2,,$E28/$H28),0))</f>
        <v>0</v>
      </c>
      <c r="BR28" s="60">
        <f>IF(BR$5=$G28,-FV(Assumptions!$D$6,'Construction Schedule'!BR$2,,$E28/$H28),IF(AND($G28&lt;=BR$5,$I28&gt;=BR$5),-FV(Assumptions!$D$6,'Construction Schedule'!BR$2,,$E28/$H28),0))</f>
        <v>0</v>
      </c>
      <c r="BS28" s="60">
        <f>IF(BS$5=$G28,-FV(Assumptions!$D$6,'Construction Schedule'!BS$2,,$E28/$H28),IF(AND($G28&lt;=BS$5,$I28&gt;=BS$5),-FV(Assumptions!$D$6,'Construction Schedule'!BS$2,,$E28/$H28),0))</f>
        <v>0</v>
      </c>
      <c r="BT28" s="60">
        <f>IF(BT$5=$G28,-FV(Assumptions!$D$6,'Construction Schedule'!BT$2,,$E28/$H28),IF(AND($G28&lt;=BT$5,$I28&gt;=BT$5),-FV(Assumptions!$D$6,'Construction Schedule'!BT$2,,$E28/$H28),0))</f>
        <v>0</v>
      </c>
      <c r="BU28" s="60">
        <f>IF(BU$5=$G28,-FV(Assumptions!$D$6,'Construction Schedule'!BU$2,,$E28/$H28),IF(AND($G28&lt;=BU$5,$I28&gt;=BU$5),-FV(Assumptions!$D$6,'Construction Schedule'!BU$2,,$E28/$H28),0))</f>
        <v>0</v>
      </c>
      <c r="BV28" s="60">
        <f>IF(BV$5=$G28,-FV(Assumptions!$D$6,'Construction Schedule'!BV$2,,$E28/$H28),IF(AND($G28&lt;=BV$5,$I28&gt;=BV$5),-FV(Assumptions!$D$6,'Construction Schedule'!BV$2,,$E28/$H28),0))</f>
        <v>0</v>
      </c>
      <c r="BW28" s="60">
        <f>IF(BW$5=$G28,-FV(Assumptions!$D$6,'Construction Schedule'!BW$2,,$E28/$H28),IF(AND($G28&lt;=BW$5,$I28&gt;=BW$5),-FV(Assumptions!$D$6,'Construction Schedule'!BW$2,,$E28/$H28),0))</f>
        <v>0</v>
      </c>
      <c r="BX28" s="60">
        <f>IF(BX$5=$G28,-FV(Assumptions!$D$6,'Construction Schedule'!BX$2,,$E28/$H28),IF(AND($G28&lt;=BX$5,$I28&gt;=BX$5),-FV(Assumptions!$D$6,'Construction Schedule'!BX$2,,$E28/$H28),0))</f>
        <v>0</v>
      </c>
      <c r="BY28" s="60">
        <f>IF(BY$5=$G28,-FV(Assumptions!$D$6,'Construction Schedule'!BY$2,,$E28/$H28),IF(AND($G28&lt;=BY$5,$I28&gt;=BY$5),-FV(Assumptions!$D$6,'Construction Schedule'!BY$2,,$E28/$H28),0))</f>
        <v>0</v>
      </c>
      <c r="BZ28" s="60">
        <f>IF(BZ$5=$G28,-FV(Assumptions!$D$6,'Construction Schedule'!BZ$2,,$E28/$H28),IF(AND($G28&lt;=BZ$5,$I28&gt;=BZ$5),-FV(Assumptions!$D$6,'Construction Schedule'!BZ$2,,$E28/$H28),0))</f>
        <v>0</v>
      </c>
      <c r="CA28" s="60">
        <f>IF(CA$5=$G28,-FV(Assumptions!$D$6,'Construction Schedule'!CA$2,,$E28/$H28),IF(AND($G28&lt;=CA$5,$I28&gt;=CA$5),-FV(Assumptions!$D$6,'Construction Schedule'!CA$2,,$E28/$H28),0))</f>
        <v>0</v>
      </c>
      <c r="CB28" s="60">
        <f>IF(CB$5=$G28,-FV(Assumptions!$D$6,'Construction Schedule'!CB$2,,$E28/$H28),IF(AND($G28&lt;=CB$5,$I28&gt;=CB$5),-FV(Assumptions!$D$6,'Construction Schedule'!CB$2,,$E28/$H28),0))</f>
        <v>0</v>
      </c>
      <c r="CC28" s="60">
        <f>IF(CC$5=$G28,-FV(Assumptions!$D$6,'Construction Schedule'!CC$2,,$E28/$H28),IF(AND($G28&lt;=CC$5,$I28&gt;=CC$5),-FV(Assumptions!$D$6,'Construction Schedule'!CC$2,,$E28/$H28),0))</f>
        <v>0</v>
      </c>
      <c r="CD28" s="60">
        <f>IF(CD$5=$G28,-FV(Assumptions!$D$6,'Construction Schedule'!CD$2,,$E28/$H28),IF(AND($G28&lt;=CD$5,$I28&gt;=CD$5),-FV(Assumptions!$D$6,'Construction Schedule'!CD$2,,$E28/$H28),0))</f>
        <v>0</v>
      </c>
      <c r="CE28" s="60">
        <f>IF(CE$5=$G28,-FV(Assumptions!$D$6,'Construction Schedule'!CE$2,,$E28/$H28),IF(AND($G28&lt;=CE$5,$I28&gt;=CE$5),-FV(Assumptions!$D$6,'Construction Schedule'!CE$2,,$E28/$H28),0))</f>
        <v>0</v>
      </c>
      <c r="CF28" s="60">
        <f>IF(CF$5=$G28,-FV(Assumptions!$D$6,'Construction Schedule'!CF$2,,$E28/$H28),IF(AND($G28&lt;=CF$5,$I28&gt;=CF$5),-FV(Assumptions!$D$6,'Construction Schedule'!CF$2,,$E28/$H28),0))</f>
        <v>0</v>
      </c>
      <c r="CG28" s="60">
        <f>IF(CG$5=$G28,-FV(Assumptions!$D$6,'Construction Schedule'!CG$2,,$E28/$H28),IF(AND($G28&lt;=CG$5,$I28&gt;=CG$5),-FV(Assumptions!$D$6,'Construction Schedule'!CG$2,,$E28/$H28),0))</f>
        <v>0</v>
      </c>
      <c r="CH28" s="60">
        <f>IF(CH$5=$G28,-FV(Assumptions!$D$6,'Construction Schedule'!CH$2,,$E28/$H28),IF(AND($G28&lt;=CH$5,$I28&gt;=CH$5),-FV(Assumptions!$D$6,'Construction Schedule'!CH$2,,$E28/$H28),0))</f>
        <v>0</v>
      </c>
      <c r="CI28" s="60">
        <f>IF(CI$5=$G28,-FV(Assumptions!$D$6,'Construction Schedule'!CI$2,,$E28/$H28),IF(AND($G28&lt;=CI$5,$I28&gt;=CI$5),-FV(Assumptions!$D$6,'Construction Schedule'!CI$2,,$E28/$H28),0))</f>
        <v>0</v>
      </c>
      <c r="CJ28" s="60">
        <f>IF(CJ$5=$G28,-FV(Assumptions!$D$6,'Construction Schedule'!CJ$2,,$E28/$H28),IF(AND($G28&lt;=CJ$5,$I28&gt;=CJ$5),-FV(Assumptions!$D$6,'Construction Schedule'!CJ$2,,$E28/$H28),0))</f>
        <v>0</v>
      </c>
      <c r="CK28" s="60">
        <f>IF(CK$5=$G28,-FV(Assumptions!$D$6,'Construction Schedule'!CK$2,,$E28/$H28),IF(AND($G28&lt;=CK$5,$I28&gt;=CK$5),-FV(Assumptions!$D$6,'Construction Schedule'!CK$2,,$E28/$H28),0))</f>
        <v>0</v>
      </c>
      <c r="CL28" s="60">
        <f>IF(CL$5=$G28,-FV(Assumptions!$D$6,'Construction Schedule'!CL$2,,$E28/$H28),IF(AND($G28&lt;=CL$5,$I28&gt;=CL$5),-FV(Assumptions!$D$6,'Construction Schedule'!CL$2,,$E28/$H28),0))</f>
        <v>0</v>
      </c>
      <c r="CM28" s="60">
        <f>IF(CM$5=$G28,-FV(Assumptions!$D$6,'Construction Schedule'!CM$2,,$E28/$H28),IF(AND($G28&lt;=CM$5,$I28&gt;=CM$5),-FV(Assumptions!$D$6,'Construction Schedule'!CM$2,,$E28/$H28),0))</f>
        <v>0</v>
      </c>
      <c r="CN28" s="60">
        <f>IF(CN$5=$G28,-FV(Assumptions!$D$6,'Construction Schedule'!CN$2,,$E28/$H28),IF(AND($G28&lt;=CN$5,$I28&gt;=CN$5),-FV(Assumptions!$D$6,'Construction Schedule'!CN$2,,$E28/$H28),0))</f>
        <v>0</v>
      </c>
      <c r="CO28" s="60">
        <f>IF(CO$5=$G28,-FV(Assumptions!$D$6,'Construction Schedule'!CO$2,,$E28/$H28),IF(AND($G28&lt;=CO$5,$I28&gt;=CO$5),-FV(Assumptions!$D$6,'Construction Schedule'!CO$2,,$E28/$H28),0))</f>
        <v>0</v>
      </c>
      <c r="CP28" s="60">
        <f>IF(CP$5=$G28,-FV(Assumptions!$D$6,'Construction Schedule'!CP$2,,$E28/$H28),IF(AND($G28&lt;=CP$5,$I28&gt;=CP$5),-FV(Assumptions!$D$6,'Construction Schedule'!CP$2,,$E28/$H28),0))</f>
        <v>0</v>
      </c>
      <c r="CQ28" s="60">
        <f>IF(CQ$5=$G28,-FV(Assumptions!$D$6,'Construction Schedule'!CQ$2,,$E28/$H28),IF(AND($G28&lt;=CQ$5,$I28&gt;=CQ$5),-FV(Assumptions!$D$6,'Construction Schedule'!CQ$2,,$E28/$H28),0))</f>
        <v>0</v>
      </c>
      <c r="CR28" s="60">
        <f>IF(CR$5=$G28,-FV(Assumptions!$D$6,'Construction Schedule'!CR$2,,$E28/$H28),IF(AND($G28&lt;=CR$5,$I28&gt;=CR$5),-FV(Assumptions!$D$6,'Construction Schedule'!CR$2,,$E28/$H28),0))</f>
        <v>0</v>
      </c>
      <c r="CS28" s="60">
        <f>IF(CS$5=$G28,-FV(Assumptions!$D$6,'Construction Schedule'!CS$2,,$E28/$H28),IF(AND($G28&lt;=CS$5,$I28&gt;=CS$5),-FV(Assumptions!$D$6,'Construction Schedule'!CS$2,,$E28/$H28),0))</f>
        <v>0</v>
      </c>
      <c r="CT28" s="60">
        <f>IF(CT$5=$G28,-FV(Assumptions!$D$6,'Construction Schedule'!CT$2,,$E28/$H28),IF(AND($G28&lt;=CT$5,$I28&gt;=CT$5),-FV(Assumptions!$D$6,'Construction Schedule'!CT$2,,$E28/$H28),0))</f>
        <v>0</v>
      </c>
      <c r="CU28" s="60">
        <f>IF(CU$5=$G28,-FV(Assumptions!$D$6,'Construction Schedule'!CU$2,,$E28/$H28),IF(AND($G28&lt;=CU$5,$I28&gt;=CU$5),-FV(Assumptions!$D$6,'Construction Schedule'!CU$2,,$E28/$H28),0))</f>
        <v>0</v>
      </c>
      <c r="CV28" s="60">
        <f>IF(CV$5=$G28,-FV(Assumptions!$D$6,'Construction Schedule'!CV$2,,$E28/$H28),IF(AND($G28&lt;=CV$5,$I28&gt;=CV$5),-FV(Assumptions!$D$6,'Construction Schedule'!CV$2,,$E28/$H28),0))</f>
        <v>0</v>
      </c>
      <c r="CW28" s="60">
        <f>IF(CW$5=$G28,-FV(Assumptions!$D$6,'Construction Schedule'!CW$2,,$E28/$H28),IF(AND($G28&lt;=CW$5,$I28&gt;=CW$5),-FV(Assumptions!$D$6,'Construction Schedule'!CW$2,,$E28/$H28),0))</f>
        <v>0</v>
      </c>
      <c r="CX28" s="60">
        <f>IF(CX$5=$G28,-FV(Assumptions!$D$6,'Construction Schedule'!CX$2,,$E28/$H28),IF(AND($G28&lt;=CX$5,$I28&gt;=CX$5),-FV(Assumptions!$D$6,'Construction Schedule'!CX$2,,$E28/$H28),0))</f>
        <v>0</v>
      </c>
      <c r="CY28" s="60">
        <f>IF(CY$5=$G28,-FV(Assumptions!$D$6,'Construction Schedule'!CY$2,,$E28/$H28),IF(AND($G28&lt;=CY$5,$I28&gt;=CY$5),-FV(Assumptions!$D$6,'Construction Schedule'!CY$2,,$E28/$H28),0))</f>
        <v>0</v>
      </c>
      <c r="CZ28" s="60">
        <f>IF(CZ$5=$G28,-FV(Assumptions!$D$6,'Construction Schedule'!CZ$2,,$E28/$H28),IF(AND($G28&lt;=CZ$5,$I28&gt;=CZ$5),-FV(Assumptions!$D$6,'Construction Schedule'!CZ$2,,$E28/$H28),0))</f>
        <v>0</v>
      </c>
      <c r="DA28" s="60">
        <f>IF(DA$5=$G28,-FV(Assumptions!$D$6,'Construction Schedule'!DA$2,,$E28/$H28),IF(AND($G28&lt;=DA$5,$I28&gt;=DA$5),-FV(Assumptions!$D$6,'Construction Schedule'!DA$2,,$E28/$H28),0))</f>
        <v>0</v>
      </c>
      <c r="DB28" s="60">
        <f>IF(DB$5=$G28,-FV(Assumptions!$D$6,'Construction Schedule'!DB$2,,$E28/$H28),IF(AND($G28&lt;=DB$5,$I28&gt;=DB$5),-FV(Assumptions!$D$6,'Construction Schedule'!DB$2,,$E28/$H28),0))</f>
        <v>0</v>
      </c>
      <c r="DC28" s="60">
        <f>IF(DC$5=$G28,-FV(Assumptions!$D$6,'Construction Schedule'!DC$2,,$E28/$H28),IF(AND($G28&lt;=DC$5,$I28&gt;=DC$5),-FV(Assumptions!$D$6,'Construction Schedule'!DC$2,,$E28/$H28),0))</f>
        <v>0</v>
      </c>
      <c r="DD28" s="60">
        <f>IF(DD$5=$G28,-FV(Assumptions!$D$6,'Construction Schedule'!DD$2,,$E28/$H28),IF(AND($G28&lt;=DD$5,$I28&gt;=DD$5),-FV(Assumptions!$D$6,'Construction Schedule'!DD$2,,$E28/$H28),0))</f>
        <v>0</v>
      </c>
      <c r="DE28" s="60">
        <f>IF(DE$5=$G28,-FV(Assumptions!$D$6,'Construction Schedule'!DE$2,,$E28/$H28),IF(AND($G28&lt;=DE$5,$I28&gt;=DE$5),-FV(Assumptions!$D$6,'Construction Schedule'!DE$2,,$E28/$H28),0))</f>
        <v>0</v>
      </c>
      <c r="DF28" s="60">
        <f>IF(DF$5=$G28,-FV(Assumptions!$D$6,'Construction Schedule'!DF$2,,$E28/$H28),IF(AND($G28&lt;=DF$5,$I28&gt;=DF$5),-FV(Assumptions!$D$6,'Construction Schedule'!DF$2,,$E28/$H28),0))</f>
        <v>0</v>
      </c>
      <c r="DG28" s="60">
        <f>IF(DG$5=$G28,-FV(Assumptions!$D$6,'Construction Schedule'!DG$2,,$E28/$H28),IF(AND($G28&lt;=DG$5,$I28&gt;=DG$5),-FV(Assumptions!$D$6,'Construction Schedule'!DG$2,,$E28/$H28),0))</f>
        <v>0</v>
      </c>
      <c r="DH28" s="60">
        <f>IF(DH$5=$G28,-FV(Assumptions!$D$6,'Construction Schedule'!DH$2,,$E28/$H28),IF(AND($G28&lt;=DH$5,$I28&gt;=DH$5),-FV(Assumptions!$D$6,'Construction Schedule'!DH$2,,$E28/$H28),0))</f>
        <v>0</v>
      </c>
      <c r="DI28" s="60">
        <f>IF(DI$5=$G28,-FV(Assumptions!$D$6,'Construction Schedule'!DI$2,,$E28/$H28),IF(AND($G28&lt;=DI$5,$I28&gt;=DI$5),-FV(Assumptions!$D$6,'Construction Schedule'!DI$2,,$E28/$H28),0))</f>
        <v>0</v>
      </c>
      <c r="DJ28" s="60">
        <f>IF(DJ$5=$G28,-FV(Assumptions!$D$6,'Construction Schedule'!DJ$2,,$E28/$H28),IF(AND($G28&lt;=DJ$5,$I28&gt;=DJ$5),-FV(Assumptions!$D$6,'Construction Schedule'!DJ$2,,$E28/$H28),0))</f>
        <v>0</v>
      </c>
      <c r="DK28" s="60">
        <f>IF(DK$5=$G28,-FV(Assumptions!$D$6,'Construction Schedule'!DK$2,,$E28/$H28),IF(AND($G28&lt;=DK$5,$I28&gt;=DK$5),-FV(Assumptions!$D$6,'Construction Schedule'!DK$2,,$E28/$H28),0))</f>
        <v>0</v>
      </c>
      <c r="DL28" s="60">
        <f>IF(DL$5=$G28,-FV(Assumptions!$D$6,'Construction Schedule'!DL$2,,$E28/$H28),IF(AND($G28&lt;=DL$5,$I28&gt;=DL$5),-FV(Assumptions!$D$6,'Construction Schedule'!DL$2,,$E28/$H28),0))</f>
        <v>0</v>
      </c>
      <c r="DM28" s="60">
        <f>IF(DM$5=$G28,-FV(Assumptions!$D$6,'Construction Schedule'!DM$2,,$E28/$H28),IF(AND($G28&lt;=DM$5,$I28&gt;=DM$5),-FV(Assumptions!$D$6,'Construction Schedule'!DM$2,,$E28/$H28),0))</f>
        <v>0</v>
      </c>
      <c r="DN28" s="60">
        <f>IF(DN$5=$G28,-FV(Assumptions!$D$6,'Construction Schedule'!DN$2,,$E28/$H28),IF(AND($G28&lt;=DN$5,$I28&gt;=DN$5),-FV(Assumptions!$D$6,'Construction Schedule'!DN$2,,$E28/$H28),0))</f>
        <v>0</v>
      </c>
      <c r="DO28" s="60">
        <f>IF(DO$5=$G28,-FV(Assumptions!$D$6,'Construction Schedule'!DO$2,,$E28/$H28),IF(AND($G28&lt;=DO$5,$I28&gt;=DO$5),-FV(Assumptions!$D$6,'Construction Schedule'!DO$2,,$E28/$H28),0))</f>
        <v>0</v>
      </c>
      <c r="DP28" s="60">
        <f>IF(DP$5=$G28,-FV(Assumptions!$D$6,'Construction Schedule'!DP$2,,$E28/$H28),IF(AND($G28&lt;=DP$5,$I28&gt;=DP$5),-FV(Assumptions!$D$6,'Construction Schedule'!DP$2,,$E28/$H28),0))</f>
        <v>0</v>
      </c>
      <c r="DQ28" s="60">
        <f>IF(DQ$5=$G28,-FV(Assumptions!$D$6,'Construction Schedule'!DQ$2,,$E28/$H28),IF(AND($G28&lt;=DQ$5,$I28&gt;=DQ$5),-FV(Assumptions!$D$6,'Construction Schedule'!DQ$2,,$E28/$H28),0))</f>
        <v>0</v>
      </c>
      <c r="DR28" s="60">
        <f>IF(DR$5=$G28,-FV(Assumptions!$D$6,'Construction Schedule'!DR$2,,$E28/$H28),IF(AND($G28&lt;=DR$5,$I28&gt;=DR$5),-FV(Assumptions!$D$6,'Construction Schedule'!DR$2,,$E28/$H28),0))</f>
        <v>0</v>
      </c>
      <c r="DS28" s="60">
        <f>IF(DS$5=$G28,-FV(Assumptions!$D$6,'Construction Schedule'!DS$2,,$E28/$H28),IF(AND($G28&lt;=DS$5,$I28&gt;=DS$5),-FV(Assumptions!$D$6,'Construction Schedule'!DS$2,,$E28/$H28),0))</f>
        <v>0</v>
      </c>
      <c r="DT28" s="60">
        <f>IF(DT$5=$G28,-FV(Assumptions!$D$6,'Construction Schedule'!DT$2,,$E28/$H28),IF(AND($G28&lt;=DT$5,$I28&gt;=DT$5),-FV(Assumptions!$D$6,'Construction Schedule'!DT$2,,$E28/$H28),0))</f>
        <v>0</v>
      </c>
      <c r="DU28" s="60">
        <f>IF(DU$5=$G28,-FV(Assumptions!$D$6,'Construction Schedule'!DU$2,,$E28/$H28),IF(AND($G28&lt;=DU$5,$I28&gt;=DU$5),-FV(Assumptions!$D$6,'Construction Schedule'!DU$2,,$E28/$H28),0))</f>
        <v>0</v>
      </c>
      <c r="DV28" s="60">
        <f>IF(DV$5=$G28,-FV(Assumptions!$D$6,'Construction Schedule'!DV$2,,$E28/$H28),IF(AND($G28&lt;=DV$5,$I28&gt;=DV$5),-FV(Assumptions!$D$6,'Construction Schedule'!DV$2,,$E28/$H28),0))</f>
        <v>0</v>
      </c>
      <c r="DW28" s="60">
        <f>IF(DW$5=$G28,-FV(Assumptions!$D$6,'Construction Schedule'!DW$2,,$E28/$H28),IF(AND($G28&lt;=DW$5,$I28&gt;=DW$5),-FV(Assumptions!$D$6,'Construction Schedule'!DW$2,,$E28/$H28),0))</f>
        <v>0</v>
      </c>
      <c r="DX28" s="60">
        <f>IF(DX$5=$G28,-FV(Assumptions!$D$6,'Construction Schedule'!DX$2,,$E28/$H28),IF(AND($G28&lt;=DX$5,$I28&gt;=DX$5),-FV(Assumptions!$D$6,'Construction Schedule'!DX$2,,$E28/$H28),0))</f>
        <v>0</v>
      </c>
      <c r="DY28" s="60">
        <f>IF(DY$5=$G28,-FV(Assumptions!$D$6,'Construction Schedule'!DY$2,,$E28/$H28),IF(AND($G28&lt;=DY$5,$I28&gt;=DY$5),-FV(Assumptions!$D$6,'Construction Schedule'!DY$2,,$E28/$H28),0))</f>
        <v>0</v>
      </c>
      <c r="DZ28" s="60">
        <f>IF(DZ$5=$G28,-FV(Assumptions!$D$6,'Construction Schedule'!DZ$2,,$E28/$H28),IF(AND($G28&lt;=DZ$5,$I28&gt;=DZ$5),-FV(Assumptions!$D$6,'Construction Schedule'!DZ$2,,$E28/$H28),0))</f>
        <v>0</v>
      </c>
      <c r="EA28" s="60">
        <f>IF(EA$5=$G28,-FV(Assumptions!$D$6,'Construction Schedule'!EA$2,,$E28/$H28),IF(AND($G28&lt;=EA$5,$I28&gt;=EA$5),-FV(Assumptions!$D$6,'Construction Schedule'!EA$2,,$E28/$H28),0))</f>
        <v>0</v>
      </c>
      <c r="EB28" s="51" t="s">
        <v>2</v>
      </c>
    </row>
    <row r="29" spans="2:132" ht="17.25" x14ac:dyDescent="0.35">
      <c r="B29" s="51" t="s">
        <v>194</v>
      </c>
      <c r="E29" s="60">
        <v>1777500</v>
      </c>
      <c r="G29" s="56">
        <v>45778</v>
      </c>
      <c r="H29" s="129">
        <v>36</v>
      </c>
      <c r="I29" s="56">
        <f>EDATE(G29,(H29-1))</f>
        <v>46844</v>
      </c>
      <c r="K29" s="130"/>
      <c r="L29" s="60">
        <f>IF(L$5=$G29,-FV(Assumptions!$D$6,'Construction Schedule'!L$2,,$E29/$H29),IF(AND($G29&lt;=L$5,$I29&gt;=L$5),-FV(Assumptions!$D$6,'Construction Schedule'!L$2,,$E29/$H29),0))</f>
        <v>0</v>
      </c>
      <c r="M29" s="60">
        <f>IF(M$5=$G29,-FV(Assumptions!$D$6,'Construction Schedule'!M$2,,$E29/$H29),IF(AND($G29&lt;=M$5,$I29&gt;=M$5),-FV(Assumptions!$D$6,'Construction Schedule'!M$2,,$E29/$H29),0))</f>
        <v>0</v>
      </c>
      <c r="N29" s="60">
        <f>IF(N$5=$G29,-FV(Assumptions!$D$6,'Construction Schedule'!N$2,,$E29/$H29),IF(AND($G29&lt;=N$5,$I29&gt;=N$5),-FV(Assumptions!$D$6,'Construction Schedule'!N$2,,$E29/$H29),0))</f>
        <v>0</v>
      </c>
      <c r="O29" s="60">
        <f>IF(O$5=$G29,-FV(Assumptions!$D$6,'Construction Schedule'!O$2,,$E29/$H29),IF(AND($G29&lt;=O$5,$I29&gt;=O$5),-FV(Assumptions!$D$6,'Construction Schedule'!O$2,,$E29/$H29),0))</f>
        <v>0</v>
      </c>
      <c r="P29" s="60">
        <f>IF(P$5=$G29,-FV(Assumptions!$D$6,'Construction Schedule'!P$2,,$E29/$H29),IF(AND($G29&lt;=P$5,$I29&gt;=P$5),-FV(Assumptions!$D$6,'Construction Schedule'!P$2,,$E29/$H29),0))</f>
        <v>0</v>
      </c>
      <c r="Q29" s="60">
        <f>IF(Q$5=$G29,-FV(Assumptions!$D$6,'Construction Schedule'!Q$2,,$E29/$H29),IF(AND($G29&lt;=Q$5,$I29&gt;=Q$5),-FV(Assumptions!$D$6,'Construction Schedule'!Q$2,,$E29/$H29),0))</f>
        <v>0</v>
      </c>
      <c r="R29" s="60">
        <f>IF(R$5=$G29,-FV(Assumptions!$D$6,'Construction Schedule'!R$2,,$E29/$H29),IF(AND($G29&lt;=R$5,$I29&gt;=R$5),-FV(Assumptions!$D$6,'Construction Schedule'!R$2,,$E29/$H29),0))</f>
        <v>0</v>
      </c>
      <c r="S29" s="60">
        <f>IF(S$5=$G29,-FV(Assumptions!$D$6,'Construction Schedule'!S$2,,$E29/$H29),IF(AND($G29&lt;=S$5,$I29&gt;=S$5),-FV(Assumptions!$D$6,'Construction Schedule'!S$2,,$E29/$H29),0))</f>
        <v>0</v>
      </c>
      <c r="T29" s="60">
        <f>IF(T$5=$G29,-FV(Assumptions!$D$6,'Construction Schedule'!T$2,,$E29/$H29),IF(AND($G29&lt;=T$5,$I29&gt;=T$5),-FV(Assumptions!$D$6,'Construction Schedule'!T$2,,$E29/$H29),0))</f>
        <v>0</v>
      </c>
      <c r="U29" s="60">
        <f>IF(U$5=$G29,-FV(Assumptions!$D$6,'Construction Schedule'!U$2,,$E29/$H29),IF(AND($G29&lt;=U$5,$I29&gt;=U$5),-FV(Assumptions!$D$6,'Construction Schedule'!U$2,,$E29/$H29),0))</f>
        <v>0</v>
      </c>
      <c r="V29" s="60">
        <f>IF(V$5=$G29,-FV(Assumptions!$D$6,'Construction Schedule'!V$2,,$E29/$H29),IF(AND($G29&lt;=V$5,$I29&gt;=V$5),-FV(Assumptions!$D$6,'Construction Schedule'!V$2,,$E29/$H29),0))</f>
        <v>0</v>
      </c>
      <c r="W29" s="60">
        <f>IF(W$5=$G29,-FV(Assumptions!$D$6,'Construction Schedule'!W$2,,$E29/$H29),IF(AND($G29&lt;=W$5,$I29&gt;=W$5),-FV(Assumptions!$D$6,'Construction Schedule'!W$2,,$E29/$H29),0))</f>
        <v>0</v>
      </c>
      <c r="X29" s="60">
        <f>IF(X$5=$G29,-FV(Assumptions!$D$6,'Construction Schedule'!X$2,,$E29/$H29),IF(AND($G29&lt;=X$5,$I29&gt;=X$5),-FV(Assumptions!$D$6,'Construction Schedule'!X$2,,$E29/$H29),0))</f>
        <v>0</v>
      </c>
      <c r="Y29" s="60">
        <f>IF(Y$5=$G29,-FV(Assumptions!$D$6,'Construction Schedule'!Y$2,,$E29/$H29),IF(AND($G29&lt;=Y$5,$I29&gt;=Y$5),-FV(Assumptions!$D$6,'Construction Schedule'!Y$2,,$E29/$H29),0))</f>
        <v>50609.374999999993</v>
      </c>
      <c r="Z29" s="60">
        <f>IF(Z$5=$G29,-FV(Assumptions!$D$6,'Construction Schedule'!Z$2,,$E29/$H29),IF(AND($G29&lt;=Z$5,$I29&gt;=Z$5),-FV(Assumptions!$D$6,'Construction Schedule'!Z$2,,$E29/$H29),0))</f>
        <v>50609.374999999993</v>
      </c>
      <c r="AA29" s="60">
        <f>IF(AA$5=$G29,-FV(Assumptions!$D$6,'Construction Schedule'!AA$2,,$E29/$H29),IF(AND($G29&lt;=AA$5,$I29&gt;=AA$5),-FV(Assumptions!$D$6,'Construction Schedule'!AA$2,,$E29/$H29),0))</f>
        <v>50609.374999999993</v>
      </c>
      <c r="AB29" s="60">
        <f>IF(AB$5=$G29,-FV(Assumptions!$D$6,'Construction Schedule'!AB$2,,$E29/$H29),IF(AND($G29&lt;=AB$5,$I29&gt;=AB$5),-FV(Assumptions!$D$6,'Construction Schedule'!AB$2,,$E29/$H29),0))</f>
        <v>50609.374999999993</v>
      </c>
      <c r="AC29" s="60">
        <f>IF(AC$5=$G29,-FV(Assumptions!$D$6,'Construction Schedule'!AC$2,,$E29/$H29),IF(AND($G29&lt;=AC$5,$I29&gt;=AC$5),-FV(Assumptions!$D$6,'Construction Schedule'!AC$2,,$E29/$H29),0))</f>
        <v>50609.374999999993</v>
      </c>
      <c r="AD29" s="60">
        <f>IF(AD$5=$G29,-FV(Assumptions!$D$6,'Construction Schedule'!AD$2,,$E29/$H29),IF(AND($G29&lt;=AD$5,$I29&gt;=AD$5),-FV(Assumptions!$D$6,'Construction Schedule'!AD$2,,$E29/$H29),0))</f>
        <v>50609.374999999993</v>
      </c>
      <c r="AE29" s="60">
        <f>IF(AE$5=$G29,-FV(Assumptions!$D$6,'Construction Schedule'!AE$2,,$E29/$H29),IF(AND($G29&lt;=AE$5,$I29&gt;=AE$5),-FV(Assumptions!$D$6,'Construction Schedule'!AE$2,,$E29/$H29),0))</f>
        <v>50609.374999999993</v>
      </c>
      <c r="AF29" s="60">
        <f>IF(AF$5=$G29,-FV(Assumptions!$D$6,'Construction Schedule'!AF$2,,$E29/$H29),IF(AND($G29&lt;=AF$5,$I29&gt;=AF$5),-FV(Assumptions!$D$6,'Construction Schedule'!AF$2,,$E29/$H29),0))</f>
        <v>50609.374999999993</v>
      </c>
      <c r="AG29" s="60">
        <f>IF(AG$5=$G29,-FV(Assumptions!$D$6,'Construction Schedule'!AG$2,,$E29/$H29),IF(AND($G29&lt;=AG$5,$I29&gt;=AG$5),-FV(Assumptions!$D$6,'Construction Schedule'!AG$2,,$E29/$H29),0))</f>
        <v>50609.374999999993</v>
      </c>
      <c r="AH29" s="60">
        <f>IF(AH$5=$G29,-FV(Assumptions!$D$6,'Construction Schedule'!AH$2,,$E29/$H29),IF(AND($G29&lt;=AH$5,$I29&gt;=AH$5),-FV(Assumptions!$D$6,'Construction Schedule'!AH$2,,$E29/$H29),0))</f>
        <v>50609.374999999993</v>
      </c>
      <c r="AI29" s="60">
        <f>IF(AI$5=$G29,-FV(Assumptions!$D$6,'Construction Schedule'!AI$2,,$E29/$H29),IF(AND($G29&lt;=AI$5,$I29&gt;=AI$5),-FV(Assumptions!$D$6,'Construction Schedule'!AI$2,,$E29/$H29),0))</f>
        <v>50609.374999999993</v>
      </c>
      <c r="AJ29" s="60">
        <f>IF(AJ$5=$G29,-FV(Assumptions!$D$6,'Construction Schedule'!AJ$2,,$E29/$H29),IF(AND($G29&lt;=AJ$5,$I29&gt;=AJ$5),-FV(Assumptions!$D$6,'Construction Schedule'!AJ$2,,$E29/$H29),0))</f>
        <v>51874.609374999993</v>
      </c>
      <c r="AK29" s="60">
        <f>IF(AK$5=$G29,-FV(Assumptions!$D$6,'Construction Schedule'!AK$2,,$E29/$H29),IF(AND($G29&lt;=AK$5,$I29&gt;=AK$5),-FV(Assumptions!$D$6,'Construction Schedule'!AK$2,,$E29/$H29),0))</f>
        <v>51874.609374999993</v>
      </c>
      <c r="AL29" s="60">
        <f>IF(AL$5=$G29,-FV(Assumptions!$D$6,'Construction Schedule'!AL$2,,$E29/$H29),IF(AND($G29&lt;=AL$5,$I29&gt;=AL$5),-FV(Assumptions!$D$6,'Construction Schedule'!AL$2,,$E29/$H29),0))</f>
        <v>51874.609374999993</v>
      </c>
      <c r="AM29" s="60">
        <f>IF(AM$5=$G29,-FV(Assumptions!$D$6,'Construction Schedule'!AM$2,,$E29/$H29),IF(AND($G29&lt;=AM$5,$I29&gt;=AM$5),-FV(Assumptions!$D$6,'Construction Schedule'!AM$2,,$E29/$H29),0))</f>
        <v>51874.609374999993</v>
      </c>
      <c r="AN29" s="60">
        <f>IF(AN$5=$G29,-FV(Assumptions!$D$6,'Construction Schedule'!AN$2,,$E29/$H29),IF(AND($G29&lt;=AN$5,$I29&gt;=AN$5),-FV(Assumptions!$D$6,'Construction Schedule'!AN$2,,$E29/$H29),0))</f>
        <v>51874.609374999993</v>
      </c>
      <c r="AO29" s="60">
        <f>IF(AO$5=$G29,-FV(Assumptions!$D$6,'Construction Schedule'!AO$2,,$E29/$H29),IF(AND($G29&lt;=AO$5,$I29&gt;=AO$5),-FV(Assumptions!$D$6,'Construction Schedule'!AO$2,,$E29/$H29),0))</f>
        <v>51874.609374999993</v>
      </c>
      <c r="AP29" s="60">
        <f>IF(AP$5=$G29,-FV(Assumptions!$D$6,'Construction Schedule'!AP$2,,$E29/$H29),IF(AND($G29&lt;=AP$5,$I29&gt;=AP$5),-FV(Assumptions!$D$6,'Construction Schedule'!AP$2,,$E29/$H29),0))</f>
        <v>51874.609374999993</v>
      </c>
      <c r="AQ29" s="60">
        <f>IF(AQ$5=$G29,-FV(Assumptions!$D$6,'Construction Schedule'!AQ$2,,$E29/$H29),IF(AND($G29&lt;=AQ$5,$I29&gt;=AQ$5),-FV(Assumptions!$D$6,'Construction Schedule'!AQ$2,,$E29/$H29),0))</f>
        <v>51874.609374999993</v>
      </c>
      <c r="AR29" s="60">
        <f>IF(AR$5=$G29,-FV(Assumptions!$D$6,'Construction Schedule'!AR$2,,$E29/$H29),IF(AND($G29&lt;=AR$5,$I29&gt;=AR$5),-FV(Assumptions!$D$6,'Construction Schedule'!AR$2,,$E29/$H29),0))</f>
        <v>51874.609374999993</v>
      </c>
      <c r="AS29" s="60">
        <f>IF(AS$5=$G29,-FV(Assumptions!$D$6,'Construction Schedule'!AS$2,,$E29/$H29),IF(AND($G29&lt;=AS$5,$I29&gt;=AS$5),-FV(Assumptions!$D$6,'Construction Schedule'!AS$2,,$E29/$H29),0))</f>
        <v>51874.609374999993</v>
      </c>
      <c r="AT29" s="60">
        <f>IF(AT$5=$G29,-FV(Assumptions!$D$6,'Construction Schedule'!AT$2,,$E29/$H29),IF(AND($G29&lt;=AT$5,$I29&gt;=AT$5),-FV(Assumptions!$D$6,'Construction Schedule'!AT$2,,$E29/$H29),0))</f>
        <v>51874.609374999993</v>
      </c>
      <c r="AU29" s="60">
        <f>IF(AU$5=$G29,-FV(Assumptions!$D$6,'Construction Schedule'!AU$2,,$E29/$H29),IF(AND($G29&lt;=AU$5,$I29&gt;=AU$5),-FV(Assumptions!$D$6,'Construction Schedule'!AU$2,,$E29/$H29),0))</f>
        <v>51874.609374999993</v>
      </c>
      <c r="AV29" s="60">
        <f>IF(AV$5=$G29,-FV(Assumptions!$D$6,'Construction Schedule'!AV$2,,$E29/$H29),IF(AND($G29&lt;=AV$5,$I29&gt;=AV$5),-FV(Assumptions!$D$6,'Construction Schedule'!AV$2,,$E29/$H29),0))</f>
        <v>53171.474609374993</v>
      </c>
      <c r="AW29" s="60">
        <f>IF(AW$5=$G29,-FV(Assumptions!$D$6,'Construction Schedule'!AW$2,,$E29/$H29),IF(AND($G29&lt;=AW$5,$I29&gt;=AW$5),-FV(Assumptions!$D$6,'Construction Schedule'!AW$2,,$E29/$H29),0))</f>
        <v>53171.474609374993</v>
      </c>
      <c r="AX29" s="60">
        <f>IF(AX$5=$G29,-FV(Assumptions!$D$6,'Construction Schedule'!AX$2,,$E29/$H29),IF(AND($G29&lt;=AX$5,$I29&gt;=AX$5),-FV(Assumptions!$D$6,'Construction Schedule'!AX$2,,$E29/$H29),0))</f>
        <v>53171.474609374993</v>
      </c>
      <c r="AY29" s="60">
        <f>IF(AY$5=$G29,-FV(Assumptions!$D$6,'Construction Schedule'!AY$2,,$E29/$H29),IF(AND($G29&lt;=AY$5,$I29&gt;=AY$5),-FV(Assumptions!$D$6,'Construction Schedule'!AY$2,,$E29/$H29),0))</f>
        <v>53171.474609374993</v>
      </c>
      <c r="AZ29" s="60">
        <f>IF(AZ$5=$G29,-FV(Assumptions!$D$6,'Construction Schedule'!AZ$2,,$E29/$H29),IF(AND($G29&lt;=AZ$5,$I29&gt;=AZ$5),-FV(Assumptions!$D$6,'Construction Schedule'!AZ$2,,$E29/$H29),0))</f>
        <v>53171.474609374993</v>
      </c>
      <c r="BA29" s="60">
        <f>IF(BA$5=$G29,-FV(Assumptions!$D$6,'Construction Schedule'!BA$2,,$E29/$H29),IF(AND($G29&lt;=BA$5,$I29&gt;=BA$5),-FV(Assumptions!$D$6,'Construction Schedule'!BA$2,,$E29/$H29),0))</f>
        <v>53171.474609374993</v>
      </c>
      <c r="BB29" s="60">
        <f>IF(BB$5=$G29,-FV(Assumptions!$D$6,'Construction Schedule'!BB$2,,$E29/$H29),IF(AND($G29&lt;=BB$5,$I29&gt;=BB$5),-FV(Assumptions!$D$6,'Construction Schedule'!BB$2,,$E29/$H29),0))</f>
        <v>53171.474609374993</v>
      </c>
      <c r="BC29" s="60">
        <f>IF(BC$5=$G29,-FV(Assumptions!$D$6,'Construction Schedule'!BC$2,,$E29/$H29),IF(AND($G29&lt;=BC$5,$I29&gt;=BC$5),-FV(Assumptions!$D$6,'Construction Schedule'!BC$2,,$E29/$H29),0))</f>
        <v>53171.474609374993</v>
      </c>
      <c r="BD29" s="60">
        <f>IF(BD$5=$G29,-FV(Assumptions!$D$6,'Construction Schedule'!BD$2,,$E29/$H29),IF(AND($G29&lt;=BD$5,$I29&gt;=BD$5),-FV(Assumptions!$D$6,'Construction Schedule'!BD$2,,$E29/$H29),0))</f>
        <v>53171.474609374993</v>
      </c>
      <c r="BE29" s="60">
        <f>IF(BE$5=$G29,-FV(Assumptions!$D$6,'Construction Schedule'!BE$2,,$E29/$H29),IF(AND($G29&lt;=BE$5,$I29&gt;=BE$5),-FV(Assumptions!$D$6,'Construction Schedule'!BE$2,,$E29/$H29),0))</f>
        <v>53171.474609374993</v>
      </c>
      <c r="BF29" s="60">
        <f>IF(BF$5=$G29,-FV(Assumptions!$D$6,'Construction Schedule'!BF$2,,$E29/$H29),IF(AND($G29&lt;=BF$5,$I29&gt;=BF$5),-FV(Assumptions!$D$6,'Construction Schedule'!BF$2,,$E29/$H29),0))</f>
        <v>53171.474609374993</v>
      </c>
      <c r="BG29" s="60">
        <f>IF(BG$5=$G29,-FV(Assumptions!$D$6,'Construction Schedule'!BG$2,,$E29/$H29),IF(AND($G29&lt;=BG$5,$I29&gt;=BG$5),-FV(Assumptions!$D$6,'Construction Schedule'!BG$2,,$E29/$H29),0))</f>
        <v>53171.474609374993</v>
      </c>
      <c r="BH29" s="60">
        <f>IF(BH$5=$G29,-FV(Assumptions!$D$6,'Construction Schedule'!BH$2,,$E29/$H29),IF(AND($G29&lt;=BH$5,$I29&gt;=BH$5),-FV(Assumptions!$D$6,'Construction Schedule'!BH$2,,$E29/$H29),0))</f>
        <v>54500.76147460936</v>
      </c>
      <c r="BI29" s="60">
        <f>IF(BI$5=$G29,-FV(Assumptions!$D$6,'Construction Schedule'!BI$2,,$E29/$H29),IF(AND($G29&lt;=BI$5,$I29&gt;=BI$5),-FV(Assumptions!$D$6,'Construction Schedule'!BI$2,,$E29/$H29),0))</f>
        <v>0</v>
      </c>
      <c r="BJ29" s="60">
        <f>IF(BJ$5=$G29,-FV(Assumptions!$D$6,'Construction Schedule'!BJ$2,,$E29/$H29),IF(AND($G29&lt;=BJ$5,$I29&gt;=BJ$5),-FV(Assumptions!$D$6,'Construction Schedule'!BJ$2,,$E29/$H29),0))</f>
        <v>0</v>
      </c>
      <c r="BK29" s="60">
        <f>IF(BK$5=$G29,-FV(Assumptions!$D$6,'Construction Schedule'!BK$2,,$E29/$H29),IF(AND($G29&lt;=BK$5,$I29&gt;=BK$5),-FV(Assumptions!$D$6,'Construction Schedule'!BK$2,,$E29/$H29),0))</f>
        <v>0</v>
      </c>
      <c r="BL29" s="60">
        <f>IF(BL$5=$G29,-FV(Assumptions!$D$6,'Construction Schedule'!BL$2,,$E29/$H29),IF(AND($G29&lt;=BL$5,$I29&gt;=BL$5),-FV(Assumptions!$D$6,'Construction Schedule'!BL$2,,$E29/$H29),0))</f>
        <v>0</v>
      </c>
      <c r="BM29" s="60">
        <f>IF(BM$5=$G29,-FV(Assumptions!$D$6,'Construction Schedule'!BM$2,,$E29/$H29),IF(AND($G29&lt;=BM$5,$I29&gt;=BM$5),-FV(Assumptions!$D$6,'Construction Schedule'!BM$2,,$E29/$H29),0))</f>
        <v>0</v>
      </c>
      <c r="BN29" s="60">
        <f>IF(BN$5=$G29,-FV(Assumptions!$D$6,'Construction Schedule'!BN$2,,$E29/$H29),IF(AND($G29&lt;=BN$5,$I29&gt;=BN$5),-FV(Assumptions!$D$6,'Construction Schedule'!BN$2,,$E29/$H29),0))</f>
        <v>0</v>
      </c>
      <c r="BO29" s="60">
        <f>IF(BO$5=$G29,-FV(Assumptions!$D$6,'Construction Schedule'!BO$2,,$E29/$H29),IF(AND($G29&lt;=BO$5,$I29&gt;=BO$5),-FV(Assumptions!$D$6,'Construction Schedule'!BO$2,,$E29/$H29),0))</f>
        <v>0</v>
      </c>
      <c r="BP29" s="60">
        <f>IF(BP$5=$G29,-FV(Assumptions!$D$6,'Construction Schedule'!BP$2,,$E29/$H29),IF(AND($G29&lt;=BP$5,$I29&gt;=BP$5),-FV(Assumptions!$D$6,'Construction Schedule'!BP$2,,$E29/$H29),0))</f>
        <v>0</v>
      </c>
      <c r="BQ29" s="60">
        <f>IF(BQ$5=$G29,-FV(Assumptions!$D$6,'Construction Schedule'!BQ$2,,$E29/$H29),IF(AND($G29&lt;=BQ$5,$I29&gt;=BQ$5),-FV(Assumptions!$D$6,'Construction Schedule'!BQ$2,,$E29/$H29),0))</f>
        <v>0</v>
      </c>
      <c r="BR29" s="60">
        <f>IF(BR$5=$G29,-FV(Assumptions!$D$6,'Construction Schedule'!BR$2,,$E29/$H29),IF(AND($G29&lt;=BR$5,$I29&gt;=BR$5),-FV(Assumptions!$D$6,'Construction Schedule'!BR$2,,$E29/$H29),0))</f>
        <v>0</v>
      </c>
      <c r="BS29" s="60">
        <f>IF(BS$5=$G29,-FV(Assumptions!$D$6,'Construction Schedule'!BS$2,,$E29/$H29),IF(AND($G29&lt;=BS$5,$I29&gt;=BS$5),-FV(Assumptions!$D$6,'Construction Schedule'!BS$2,,$E29/$H29),0))</f>
        <v>0</v>
      </c>
      <c r="BT29" s="60">
        <f>IF(BT$5=$G29,-FV(Assumptions!$D$6,'Construction Schedule'!BT$2,,$E29/$H29),IF(AND($G29&lt;=BT$5,$I29&gt;=BT$5),-FV(Assumptions!$D$6,'Construction Schedule'!BT$2,,$E29/$H29),0))</f>
        <v>0</v>
      </c>
      <c r="BU29" s="60">
        <f>IF(BU$5=$G29,-FV(Assumptions!$D$6,'Construction Schedule'!BU$2,,$E29/$H29),IF(AND($G29&lt;=BU$5,$I29&gt;=BU$5),-FV(Assumptions!$D$6,'Construction Schedule'!BU$2,,$E29/$H29),0))</f>
        <v>0</v>
      </c>
      <c r="BV29" s="60">
        <f>IF(BV$5=$G29,-FV(Assumptions!$D$6,'Construction Schedule'!BV$2,,$E29/$H29),IF(AND($G29&lt;=BV$5,$I29&gt;=BV$5),-FV(Assumptions!$D$6,'Construction Schedule'!BV$2,,$E29/$H29),0))</f>
        <v>0</v>
      </c>
      <c r="BW29" s="60">
        <f>IF(BW$5=$G29,-FV(Assumptions!$D$6,'Construction Schedule'!BW$2,,$E29/$H29),IF(AND($G29&lt;=BW$5,$I29&gt;=BW$5),-FV(Assumptions!$D$6,'Construction Schedule'!BW$2,,$E29/$H29),0))</f>
        <v>0</v>
      </c>
      <c r="BX29" s="60">
        <f>IF(BX$5=$G29,-FV(Assumptions!$D$6,'Construction Schedule'!BX$2,,$E29/$H29),IF(AND($G29&lt;=BX$5,$I29&gt;=BX$5),-FV(Assumptions!$D$6,'Construction Schedule'!BX$2,,$E29/$H29),0))</f>
        <v>0</v>
      </c>
      <c r="BY29" s="60">
        <f>IF(BY$5=$G29,-FV(Assumptions!$D$6,'Construction Schedule'!BY$2,,$E29/$H29),IF(AND($G29&lt;=BY$5,$I29&gt;=BY$5),-FV(Assumptions!$D$6,'Construction Schedule'!BY$2,,$E29/$H29),0))</f>
        <v>0</v>
      </c>
      <c r="BZ29" s="60">
        <f>IF(BZ$5=$G29,-FV(Assumptions!$D$6,'Construction Schedule'!BZ$2,,$E29/$H29),IF(AND($G29&lt;=BZ$5,$I29&gt;=BZ$5),-FV(Assumptions!$D$6,'Construction Schedule'!BZ$2,,$E29/$H29),0))</f>
        <v>0</v>
      </c>
      <c r="CA29" s="60">
        <f>IF(CA$5=$G29,-FV(Assumptions!$D$6,'Construction Schedule'!CA$2,,$E29/$H29),IF(AND($G29&lt;=CA$5,$I29&gt;=CA$5),-FV(Assumptions!$D$6,'Construction Schedule'!CA$2,,$E29/$H29),0))</f>
        <v>0</v>
      </c>
      <c r="CB29" s="60">
        <f>IF(CB$5=$G29,-FV(Assumptions!$D$6,'Construction Schedule'!CB$2,,$E29/$H29),IF(AND($G29&lt;=CB$5,$I29&gt;=CB$5),-FV(Assumptions!$D$6,'Construction Schedule'!CB$2,,$E29/$H29),0))</f>
        <v>0</v>
      </c>
      <c r="CC29" s="60">
        <f>IF(CC$5=$G29,-FV(Assumptions!$D$6,'Construction Schedule'!CC$2,,$E29/$H29),IF(AND($G29&lt;=CC$5,$I29&gt;=CC$5),-FV(Assumptions!$D$6,'Construction Schedule'!CC$2,,$E29/$H29),0))</f>
        <v>0</v>
      </c>
      <c r="CD29" s="60">
        <f>IF(CD$5=$G29,-FV(Assumptions!$D$6,'Construction Schedule'!CD$2,,$E29/$H29),IF(AND($G29&lt;=CD$5,$I29&gt;=CD$5),-FV(Assumptions!$D$6,'Construction Schedule'!CD$2,,$E29/$H29),0))</f>
        <v>0</v>
      </c>
      <c r="CE29" s="60">
        <f>IF(CE$5=$G29,-FV(Assumptions!$D$6,'Construction Schedule'!CE$2,,$E29/$H29),IF(AND($G29&lt;=CE$5,$I29&gt;=CE$5),-FV(Assumptions!$D$6,'Construction Schedule'!CE$2,,$E29/$H29),0))</f>
        <v>0</v>
      </c>
      <c r="CF29" s="60">
        <f>IF(CF$5=$G29,-FV(Assumptions!$D$6,'Construction Schedule'!CF$2,,$E29/$H29),IF(AND($G29&lt;=CF$5,$I29&gt;=CF$5),-FV(Assumptions!$D$6,'Construction Schedule'!CF$2,,$E29/$H29),0))</f>
        <v>0</v>
      </c>
      <c r="CG29" s="60">
        <f>IF(CG$5=$G29,-FV(Assumptions!$D$6,'Construction Schedule'!CG$2,,$E29/$H29),IF(AND($G29&lt;=CG$5,$I29&gt;=CG$5),-FV(Assumptions!$D$6,'Construction Schedule'!CG$2,,$E29/$H29),0))</f>
        <v>0</v>
      </c>
      <c r="CH29" s="60">
        <f>IF(CH$5=$G29,-FV(Assumptions!$D$6,'Construction Schedule'!CH$2,,$E29/$H29),IF(AND($G29&lt;=CH$5,$I29&gt;=CH$5),-FV(Assumptions!$D$6,'Construction Schedule'!CH$2,,$E29/$H29),0))</f>
        <v>0</v>
      </c>
      <c r="CI29" s="60">
        <f>IF(CI$5=$G29,-FV(Assumptions!$D$6,'Construction Schedule'!CI$2,,$E29/$H29),IF(AND($G29&lt;=CI$5,$I29&gt;=CI$5),-FV(Assumptions!$D$6,'Construction Schedule'!CI$2,,$E29/$H29),0))</f>
        <v>0</v>
      </c>
      <c r="CJ29" s="60">
        <f>IF(CJ$5=$G29,-FV(Assumptions!$D$6,'Construction Schedule'!CJ$2,,$E29/$H29),IF(AND($G29&lt;=CJ$5,$I29&gt;=CJ$5),-FV(Assumptions!$D$6,'Construction Schedule'!CJ$2,,$E29/$H29),0))</f>
        <v>0</v>
      </c>
      <c r="CK29" s="60">
        <f>IF(CK$5=$G29,-FV(Assumptions!$D$6,'Construction Schedule'!CK$2,,$E29/$H29),IF(AND($G29&lt;=CK$5,$I29&gt;=CK$5),-FV(Assumptions!$D$6,'Construction Schedule'!CK$2,,$E29/$H29),0))</f>
        <v>0</v>
      </c>
      <c r="CL29" s="60">
        <f>IF(CL$5=$G29,-FV(Assumptions!$D$6,'Construction Schedule'!CL$2,,$E29/$H29),IF(AND($G29&lt;=CL$5,$I29&gt;=CL$5),-FV(Assumptions!$D$6,'Construction Schedule'!CL$2,,$E29/$H29),0))</f>
        <v>0</v>
      </c>
      <c r="CM29" s="60">
        <f>IF(CM$5=$G29,-FV(Assumptions!$D$6,'Construction Schedule'!CM$2,,$E29/$H29),IF(AND($G29&lt;=CM$5,$I29&gt;=CM$5),-FV(Assumptions!$D$6,'Construction Schedule'!CM$2,,$E29/$H29),0))</f>
        <v>0</v>
      </c>
      <c r="CN29" s="60">
        <f>IF(CN$5=$G29,-FV(Assumptions!$D$6,'Construction Schedule'!CN$2,,$E29/$H29),IF(AND($G29&lt;=CN$5,$I29&gt;=CN$5),-FV(Assumptions!$D$6,'Construction Schedule'!CN$2,,$E29/$H29),0))</f>
        <v>0</v>
      </c>
      <c r="CO29" s="60">
        <f>IF(CO$5=$G29,-FV(Assumptions!$D$6,'Construction Schedule'!CO$2,,$E29/$H29),IF(AND($G29&lt;=CO$5,$I29&gt;=CO$5),-FV(Assumptions!$D$6,'Construction Schedule'!CO$2,,$E29/$H29),0))</f>
        <v>0</v>
      </c>
      <c r="CP29" s="60">
        <f>IF(CP$5=$G29,-FV(Assumptions!$D$6,'Construction Schedule'!CP$2,,$E29/$H29),IF(AND($G29&lt;=CP$5,$I29&gt;=CP$5),-FV(Assumptions!$D$6,'Construction Schedule'!CP$2,,$E29/$H29),0))</f>
        <v>0</v>
      </c>
      <c r="CQ29" s="60">
        <f>IF(CQ$5=$G29,-FV(Assumptions!$D$6,'Construction Schedule'!CQ$2,,$E29/$H29),IF(AND($G29&lt;=CQ$5,$I29&gt;=CQ$5),-FV(Assumptions!$D$6,'Construction Schedule'!CQ$2,,$E29/$H29),0))</f>
        <v>0</v>
      </c>
      <c r="CR29" s="60">
        <f>IF(CR$5=$G29,-FV(Assumptions!$D$6,'Construction Schedule'!CR$2,,$E29/$H29),IF(AND($G29&lt;=CR$5,$I29&gt;=CR$5),-FV(Assumptions!$D$6,'Construction Schedule'!CR$2,,$E29/$H29),0))</f>
        <v>0</v>
      </c>
      <c r="CS29" s="60">
        <f>IF(CS$5=$G29,-FV(Assumptions!$D$6,'Construction Schedule'!CS$2,,$E29/$H29),IF(AND($G29&lt;=CS$5,$I29&gt;=CS$5),-FV(Assumptions!$D$6,'Construction Schedule'!CS$2,,$E29/$H29),0))</f>
        <v>0</v>
      </c>
      <c r="CT29" s="60">
        <f>IF(CT$5=$G29,-FV(Assumptions!$D$6,'Construction Schedule'!CT$2,,$E29/$H29),IF(AND($G29&lt;=CT$5,$I29&gt;=CT$5),-FV(Assumptions!$D$6,'Construction Schedule'!CT$2,,$E29/$H29),0))</f>
        <v>0</v>
      </c>
      <c r="CU29" s="60">
        <f>IF(CU$5=$G29,-FV(Assumptions!$D$6,'Construction Schedule'!CU$2,,$E29/$H29),IF(AND($G29&lt;=CU$5,$I29&gt;=CU$5),-FV(Assumptions!$D$6,'Construction Schedule'!CU$2,,$E29/$H29),0))</f>
        <v>0</v>
      </c>
      <c r="CV29" s="60">
        <f>IF(CV$5=$G29,-FV(Assumptions!$D$6,'Construction Schedule'!CV$2,,$E29/$H29),IF(AND($G29&lt;=CV$5,$I29&gt;=CV$5),-FV(Assumptions!$D$6,'Construction Schedule'!CV$2,,$E29/$H29),0))</f>
        <v>0</v>
      </c>
      <c r="CW29" s="60">
        <f>IF(CW$5=$G29,-FV(Assumptions!$D$6,'Construction Schedule'!CW$2,,$E29/$H29),IF(AND($G29&lt;=CW$5,$I29&gt;=CW$5),-FV(Assumptions!$D$6,'Construction Schedule'!CW$2,,$E29/$H29),0))</f>
        <v>0</v>
      </c>
      <c r="CX29" s="60">
        <f>IF(CX$5=$G29,-FV(Assumptions!$D$6,'Construction Schedule'!CX$2,,$E29/$H29),IF(AND($G29&lt;=CX$5,$I29&gt;=CX$5),-FV(Assumptions!$D$6,'Construction Schedule'!CX$2,,$E29/$H29),0))</f>
        <v>0</v>
      </c>
      <c r="CY29" s="60">
        <f>IF(CY$5=$G29,-FV(Assumptions!$D$6,'Construction Schedule'!CY$2,,$E29/$H29),IF(AND($G29&lt;=CY$5,$I29&gt;=CY$5),-FV(Assumptions!$D$6,'Construction Schedule'!CY$2,,$E29/$H29),0))</f>
        <v>0</v>
      </c>
      <c r="CZ29" s="60">
        <f>IF(CZ$5=$G29,-FV(Assumptions!$D$6,'Construction Schedule'!CZ$2,,$E29/$H29),IF(AND($G29&lt;=CZ$5,$I29&gt;=CZ$5),-FV(Assumptions!$D$6,'Construction Schedule'!CZ$2,,$E29/$H29),0))</f>
        <v>0</v>
      </c>
      <c r="DA29" s="60">
        <f>IF(DA$5=$G29,-FV(Assumptions!$D$6,'Construction Schedule'!DA$2,,$E29/$H29),IF(AND($G29&lt;=DA$5,$I29&gt;=DA$5),-FV(Assumptions!$D$6,'Construction Schedule'!DA$2,,$E29/$H29),0))</f>
        <v>0</v>
      </c>
      <c r="DB29" s="60">
        <f>IF(DB$5=$G29,-FV(Assumptions!$D$6,'Construction Schedule'!DB$2,,$E29/$H29),IF(AND($G29&lt;=DB$5,$I29&gt;=DB$5),-FV(Assumptions!$D$6,'Construction Schedule'!DB$2,,$E29/$H29),0))</f>
        <v>0</v>
      </c>
      <c r="DC29" s="60">
        <f>IF(DC$5=$G29,-FV(Assumptions!$D$6,'Construction Schedule'!DC$2,,$E29/$H29),IF(AND($G29&lt;=DC$5,$I29&gt;=DC$5),-FV(Assumptions!$D$6,'Construction Schedule'!DC$2,,$E29/$H29),0))</f>
        <v>0</v>
      </c>
      <c r="DD29" s="60">
        <f>IF(DD$5=$G29,-FV(Assumptions!$D$6,'Construction Schedule'!DD$2,,$E29/$H29),IF(AND($G29&lt;=DD$5,$I29&gt;=DD$5),-FV(Assumptions!$D$6,'Construction Schedule'!DD$2,,$E29/$H29),0))</f>
        <v>0</v>
      </c>
      <c r="DE29" s="60">
        <f>IF(DE$5=$G29,-FV(Assumptions!$D$6,'Construction Schedule'!DE$2,,$E29/$H29),IF(AND($G29&lt;=DE$5,$I29&gt;=DE$5),-FV(Assumptions!$D$6,'Construction Schedule'!DE$2,,$E29/$H29),0))</f>
        <v>0</v>
      </c>
      <c r="DF29" s="60">
        <f>IF(DF$5=$G29,-FV(Assumptions!$D$6,'Construction Schedule'!DF$2,,$E29/$H29),IF(AND($G29&lt;=DF$5,$I29&gt;=DF$5),-FV(Assumptions!$D$6,'Construction Schedule'!DF$2,,$E29/$H29),0))</f>
        <v>0</v>
      </c>
      <c r="DG29" s="60">
        <f>IF(DG$5=$G29,-FV(Assumptions!$D$6,'Construction Schedule'!DG$2,,$E29/$H29),IF(AND($G29&lt;=DG$5,$I29&gt;=DG$5),-FV(Assumptions!$D$6,'Construction Schedule'!DG$2,,$E29/$H29),0))</f>
        <v>0</v>
      </c>
      <c r="DH29" s="60">
        <f>IF(DH$5=$G29,-FV(Assumptions!$D$6,'Construction Schedule'!DH$2,,$E29/$H29),IF(AND($G29&lt;=DH$5,$I29&gt;=DH$5),-FV(Assumptions!$D$6,'Construction Schedule'!DH$2,,$E29/$H29),0))</f>
        <v>0</v>
      </c>
      <c r="DI29" s="60">
        <f>IF(DI$5=$G29,-FV(Assumptions!$D$6,'Construction Schedule'!DI$2,,$E29/$H29),IF(AND($G29&lt;=DI$5,$I29&gt;=DI$5),-FV(Assumptions!$D$6,'Construction Schedule'!DI$2,,$E29/$H29),0))</f>
        <v>0</v>
      </c>
      <c r="DJ29" s="60">
        <f>IF(DJ$5=$G29,-FV(Assumptions!$D$6,'Construction Schedule'!DJ$2,,$E29/$H29),IF(AND($G29&lt;=DJ$5,$I29&gt;=DJ$5),-FV(Assumptions!$D$6,'Construction Schedule'!DJ$2,,$E29/$H29),0))</f>
        <v>0</v>
      </c>
      <c r="DK29" s="60">
        <f>IF(DK$5=$G29,-FV(Assumptions!$D$6,'Construction Schedule'!DK$2,,$E29/$H29),IF(AND($G29&lt;=DK$5,$I29&gt;=DK$5),-FV(Assumptions!$D$6,'Construction Schedule'!DK$2,,$E29/$H29),0))</f>
        <v>0</v>
      </c>
      <c r="DL29" s="60">
        <f>IF(DL$5=$G29,-FV(Assumptions!$D$6,'Construction Schedule'!DL$2,,$E29/$H29),IF(AND($G29&lt;=DL$5,$I29&gt;=DL$5),-FV(Assumptions!$D$6,'Construction Schedule'!DL$2,,$E29/$H29),0))</f>
        <v>0</v>
      </c>
      <c r="DM29" s="60">
        <f>IF(DM$5=$G29,-FV(Assumptions!$D$6,'Construction Schedule'!DM$2,,$E29/$H29),IF(AND($G29&lt;=DM$5,$I29&gt;=DM$5),-FV(Assumptions!$D$6,'Construction Schedule'!DM$2,,$E29/$H29),0))</f>
        <v>0</v>
      </c>
      <c r="DN29" s="60">
        <f>IF(DN$5=$G29,-FV(Assumptions!$D$6,'Construction Schedule'!DN$2,,$E29/$H29),IF(AND($G29&lt;=DN$5,$I29&gt;=DN$5),-FV(Assumptions!$D$6,'Construction Schedule'!DN$2,,$E29/$H29),0))</f>
        <v>0</v>
      </c>
      <c r="DO29" s="60">
        <f>IF(DO$5=$G29,-FV(Assumptions!$D$6,'Construction Schedule'!DO$2,,$E29/$H29),IF(AND($G29&lt;=DO$5,$I29&gt;=DO$5),-FV(Assumptions!$D$6,'Construction Schedule'!DO$2,,$E29/$H29),0))</f>
        <v>0</v>
      </c>
      <c r="DP29" s="60">
        <f>IF(DP$5=$G29,-FV(Assumptions!$D$6,'Construction Schedule'!DP$2,,$E29/$H29),IF(AND($G29&lt;=DP$5,$I29&gt;=DP$5),-FV(Assumptions!$D$6,'Construction Schedule'!DP$2,,$E29/$H29),0))</f>
        <v>0</v>
      </c>
      <c r="DQ29" s="60">
        <f>IF(DQ$5=$G29,-FV(Assumptions!$D$6,'Construction Schedule'!DQ$2,,$E29/$H29),IF(AND($G29&lt;=DQ$5,$I29&gt;=DQ$5),-FV(Assumptions!$D$6,'Construction Schedule'!DQ$2,,$E29/$H29),0))</f>
        <v>0</v>
      </c>
      <c r="DR29" s="60">
        <f>IF(DR$5=$G29,-FV(Assumptions!$D$6,'Construction Schedule'!DR$2,,$E29/$H29),IF(AND($G29&lt;=DR$5,$I29&gt;=DR$5),-FV(Assumptions!$D$6,'Construction Schedule'!DR$2,,$E29/$H29),0))</f>
        <v>0</v>
      </c>
      <c r="DS29" s="60">
        <f>IF(DS$5=$G29,-FV(Assumptions!$D$6,'Construction Schedule'!DS$2,,$E29/$H29),IF(AND($G29&lt;=DS$5,$I29&gt;=DS$5),-FV(Assumptions!$D$6,'Construction Schedule'!DS$2,,$E29/$H29),0))</f>
        <v>0</v>
      </c>
      <c r="DT29" s="60">
        <f>IF(DT$5=$G29,-FV(Assumptions!$D$6,'Construction Schedule'!DT$2,,$E29/$H29),IF(AND($G29&lt;=DT$5,$I29&gt;=DT$5),-FV(Assumptions!$D$6,'Construction Schedule'!DT$2,,$E29/$H29),0))</f>
        <v>0</v>
      </c>
      <c r="DU29" s="60">
        <f>IF(DU$5=$G29,-FV(Assumptions!$D$6,'Construction Schedule'!DU$2,,$E29/$H29),IF(AND($G29&lt;=DU$5,$I29&gt;=DU$5),-FV(Assumptions!$D$6,'Construction Schedule'!DU$2,,$E29/$H29),0))</f>
        <v>0</v>
      </c>
      <c r="DV29" s="60">
        <f>IF(DV$5=$G29,-FV(Assumptions!$D$6,'Construction Schedule'!DV$2,,$E29/$H29),IF(AND($G29&lt;=DV$5,$I29&gt;=DV$5),-FV(Assumptions!$D$6,'Construction Schedule'!DV$2,,$E29/$H29),0))</f>
        <v>0</v>
      </c>
      <c r="DW29" s="60">
        <f>IF(DW$5=$G29,-FV(Assumptions!$D$6,'Construction Schedule'!DW$2,,$E29/$H29),IF(AND($G29&lt;=DW$5,$I29&gt;=DW$5),-FV(Assumptions!$D$6,'Construction Schedule'!DW$2,,$E29/$H29),0))</f>
        <v>0</v>
      </c>
      <c r="DX29" s="60">
        <f>IF(DX$5=$G29,-FV(Assumptions!$D$6,'Construction Schedule'!DX$2,,$E29/$H29),IF(AND($G29&lt;=DX$5,$I29&gt;=DX$5),-FV(Assumptions!$D$6,'Construction Schedule'!DX$2,,$E29/$H29),0))</f>
        <v>0</v>
      </c>
      <c r="DY29" s="60">
        <f>IF(DY$5=$G29,-FV(Assumptions!$D$6,'Construction Schedule'!DY$2,,$E29/$H29),IF(AND($G29&lt;=DY$5,$I29&gt;=DY$5),-FV(Assumptions!$D$6,'Construction Schedule'!DY$2,,$E29/$H29),0))</f>
        <v>0</v>
      </c>
      <c r="DZ29" s="60">
        <f>IF(DZ$5=$G29,-FV(Assumptions!$D$6,'Construction Schedule'!DZ$2,,$E29/$H29),IF(AND($G29&lt;=DZ$5,$I29&gt;=DZ$5),-FV(Assumptions!$D$6,'Construction Schedule'!DZ$2,,$E29/$H29),0))</f>
        <v>0</v>
      </c>
      <c r="EA29" s="60">
        <f>IF(EA$5=$G29,-FV(Assumptions!$D$6,'Construction Schedule'!EA$2,,$E29/$H29),IF(AND($G29&lt;=EA$5,$I29&gt;=EA$5),-FV(Assumptions!$D$6,'Construction Schedule'!EA$2,,$E29/$H29),0))</f>
        <v>0</v>
      </c>
      <c r="EB29" s="51" t="s">
        <v>2</v>
      </c>
    </row>
    <row r="30" spans="2:132" ht="17.25" x14ac:dyDescent="0.35">
      <c r="B30" s="51" t="s">
        <v>195</v>
      </c>
      <c r="E30" s="60">
        <v>1580000</v>
      </c>
      <c r="G30" s="56">
        <v>46753</v>
      </c>
      <c r="H30" s="129">
        <v>4</v>
      </c>
      <c r="I30" s="56">
        <f>EDATE(G30,(H30-1))</f>
        <v>46844</v>
      </c>
      <c r="K30" s="130"/>
      <c r="L30" s="60">
        <f>IF(L$5=$G30,-FV(Assumptions!$D$6,'Construction Schedule'!L$2,,$E30/$H30),IF(AND($G30&lt;=L$5,$I30&gt;=L$5),-FV(Assumptions!$D$6,'Construction Schedule'!L$2,,$E30/$H30),0))</f>
        <v>0</v>
      </c>
      <c r="M30" s="60">
        <f>IF(M$5=$G30,-FV(Assumptions!$D$6,'Construction Schedule'!M$2,,$E30/$H30),IF(AND($G30&lt;=M$5,$I30&gt;=M$5),-FV(Assumptions!$D$6,'Construction Schedule'!M$2,,$E30/$H30),0))</f>
        <v>0</v>
      </c>
      <c r="N30" s="60">
        <f>IF(N$5=$G30,-FV(Assumptions!$D$6,'Construction Schedule'!N$2,,$E30/$H30),IF(AND($G30&lt;=N$5,$I30&gt;=N$5),-FV(Assumptions!$D$6,'Construction Schedule'!N$2,,$E30/$H30),0))</f>
        <v>0</v>
      </c>
      <c r="O30" s="60">
        <f>IF(O$5=$G30,-FV(Assumptions!$D$6,'Construction Schedule'!O$2,,$E30/$H30),IF(AND($G30&lt;=O$5,$I30&gt;=O$5),-FV(Assumptions!$D$6,'Construction Schedule'!O$2,,$E30/$H30),0))</f>
        <v>0</v>
      </c>
      <c r="P30" s="60">
        <f>IF(P$5=$G30,-FV(Assumptions!$D$6,'Construction Schedule'!P$2,,$E30/$H30),IF(AND($G30&lt;=P$5,$I30&gt;=P$5),-FV(Assumptions!$D$6,'Construction Schedule'!P$2,,$E30/$H30),0))</f>
        <v>0</v>
      </c>
      <c r="Q30" s="60">
        <f>IF(Q$5=$G30,-FV(Assumptions!$D$6,'Construction Schedule'!Q$2,,$E30/$H30),IF(AND($G30&lt;=Q$5,$I30&gt;=Q$5),-FV(Assumptions!$D$6,'Construction Schedule'!Q$2,,$E30/$H30),0))</f>
        <v>0</v>
      </c>
      <c r="R30" s="60">
        <f>IF(R$5=$G30,-FV(Assumptions!$D$6,'Construction Schedule'!R$2,,$E30/$H30),IF(AND($G30&lt;=R$5,$I30&gt;=R$5),-FV(Assumptions!$D$6,'Construction Schedule'!R$2,,$E30/$H30),0))</f>
        <v>0</v>
      </c>
      <c r="S30" s="60">
        <f>IF(S$5=$G30,-FV(Assumptions!$D$6,'Construction Schedule'!S$2,,$E30/$H30),IF(AND($G30&lt;=S$5,$I30&gt;=S$5),-FV(Assumptions!$D$6,'Construction Schedule'!S$2,,$E30/$H30),0))</f>
        <v>0</v>
      </c>
      <c r="T30" s="60">
        <f>IF(T$5=$G30,-FV(Assumptions!$D$6,'Construction Schedule'!T$2,,$E30/$H30),IF(AND($G30&lt;=T$5,$I30&gt;=T$5),-FV(Assumptions!$D$6,'Construction Schedule'!T$2,,$E30/$H30),0))</f>
        <v>0</v>
      </c>
      <c r="U30" s="60">
        <f>IF(U$5=$G30,-FV(Assumptions!$D$6,'Construction Schedule'!U$2,,$E30/$H30),IF(AND($G30&lt;=U$5,$I30&gt;=U$5),-FV(Assumptions!$D$6,'Construction Schedule'!U$2,,$E30/$H30),0))</f>
        <v>0</v>
      </c>
      <c r="V30" s="60">
        <f>IF(V$5=$G30,-FV(Assumptions!$D$6,'Construction Schedule'!V$2,,$E30/$H30),IF(AND($G30&lt;=V$5,$I30&gt;=V$5),-FV(Assumptions!$D$6,'Construction Schedule'!V$2,,$E30/$H30),0))</f>
        <v>0</v>
      </c>
      <c r="W30" s="60">
        <f>IF(W$5=$G30,-FV(Assumptions!$D$6,'Construction Schedule'!W$2,,$E30/$H30),IF(AND($G30&lt;=W$5,$I30&gt;=W$5),-FV(Assumptions!$D$6,'Construction Schedule'!W$2,,$E30/$H30),0))</f>
        <v>0</v>
      </c>
      <c r="X30" s="60">
        <f>IF(X$5=$G30,-FV(Assumptions!$D$6,'Construction Schedule'!X$2,,$E30/$H30),IF(AND($G30&lt;=X$5,$I30&gt;=X$5),-FV(Assumptions!$D$6,'Construction Schedule'!X$2,,$E30/$H30),0))</f>
        <v>0</v>
      </c>
      <c r="Y30" s="60">
        <f>IF(Y$5=$G30,-FV(Assumptions!$D$6,'Construction Schedule'!Y$2,,$E30/$H30),IF(AND($G30&lt;=Y$5,$I30&gt;=Y$5),-FV(Assumptions!$D$6,'Construction Schedule'!Y$2,,$E30/$H30),0))</f>
        <v>0</v>
      </c>
      <c r="Z30" s="60">
        <f>IF(Z$5=$G30,-FV(Assumptions!$D$6,'Construction Schedule'!Z$2,,$E30/$H30),IF(AND($G30&lt;=Z$5,$I30&gt;=Z$5),-FV(Assumptions!$D$6,'Construction Schedule'!Z$2,,$E30/$H30),0))</f>
        <v>0</v>
      </c>
      <c r="AA30" s="60">
        <f>IF(AA$5=$G30,-FV(Assumptions!$D$6,'Construction Schedule'!AA$2,,$E30/$H30),IF(AND($G30&lt;=AA$5,$I30&gt;=AA$5),-FV(Assumptions!$D$6,'Construction Schedule'!AA$2,,$E30/$H30),0))</f>
        <v>0</v>
      </c>
      <c r="AB30" s="60">
        <f>IF(AB$5=$G30,-FV(Assumptions!$D$6,'Construction Schedule'!AB$2,,$E30/$H30),IF(AND($G30&lt;=AB$5,$I30&gt;=AB$5),-FV(Assumptions!$D$6,'Construction Schedule'!AB$2,,$E30/$H30),0))</f>
        <v>0</v>
      </c>
      <c r="AC30" s="60">
        <f>IF(AC$5=$G30,-FV(Assumptions!$D$6,'Construction Schedule'!AC$2,,$E30/$H30),IF(AND($G30&lt;=AC$5,$I30&gt;=AC$5),-FV(Assumptions!$D$6,'Construction Schedule'!AC$2,,$E30/$H30),0))</f>
        <v>0</v>
      </c>
      <c r="AD30" s="60">
        <f>IF(AD$5=$G30,-FV(Assumptions!$D$6,'Construction Schedule'!AD$2,,$E30/$H30),IF(AND($G30&lt;=AD$5,$I30&gt;=AD$5),-FV(Assumptions!$D$6,'Construction Schedule'!AD$2,,$E30/$H30),0))</f>
        <v>0</v>
      </c>
      <c r="AE30" s="60">
        <f>IF(AE$5=$G30,-FV(Assumptions!$D$6,'Construction Schedule'!AE$2,,$E30/$H30),IF(AND($G30&lt;=AE$5,$I30&gt;=AE$5),-FV(Assumptions!$D$6,'Construction Schedule'!AE$2,,$E30/$H30),0))</f>
        <v>0</v>
      </c>
      <c r="AF30" s="60">
        <f>IF(AF$5=$G30,-FV(Assumptions!$D$6,'Construction Schedule'!AF$2,,$E30/$H30),IF(AND($G30&lt;=AF$5,$I30&gt;=AF$5),-FV(Assumptions!$D$6,'Construction Schedule'!AF$2,,$E30/$H30),0))</f>
        <v>0</v>
      </c>
      <c r="AG30" s="60">
        <f>IF(AG$5=$G30,-FV(Assumptions!$D$6,'Construction Schedule'!AG$2,,$E30/$H30),IF(AND($G30&lt;=AG$5,$I30&gt;=AG$5),-FV(Assumptions!$D$6,'Construction Schedule'!AG$2,,$E30/$H30),0))</f>
        <v>0</v>
      </c>
      <c r="AH30" s="60">
        <f>IF(AH$5=$G30,-FV(Assumptions!$D$6,'Construction Schedule'!AH$2,,$E30/$H30),IF(AND($G30&lt;=AH$5,$I30&gt;=AH$5),-FV(Assumptions!$D$6,'Construction Schedule'!AH$2,,$E30/$H30),0))</f>
        <v>0</v>
      </c>
      <c r="AI30" s="60">
        <f>IF(AI$5=$G30,-FV(Assumptions!$D$6,'Construction Schedule'!AI$2,,$E30/$H30),IF(AND($G30&lt;=AI$5,$I30&gt;=AI$5),-FV(Assumptions!$D$6,'Construction Schedule'!AI$2,,$E30/$H30),0))</f>
        <v>0</v>
      </c>
      <c r="AJ30" s="60">
        <f>IF(AJ$5=$G30,-FV(Assumptions!$D$6,'Construction Schedule'!AJ$2,,$E30/$H30),IF(AND($G30&lt;=AJ$5,$I30&gt;=AJ$5),-FV(Assumptions!$D$6,'Construction Schedule'!AJ$2,,$E30/$H30),0))</f>
        <v>0</v>
      </c>
      <c r="AK30" s="60">
        <f>IF(AK$5=$G30,-FV(Assumptions!$D$6,'Construction Schedule'!AK$2,,$E30/$H30),IF(AND($G30&lt;=AK$5,$I30&gt;=AK$5),-FV(Assumptions!$D$6,'Construction Schedule'!AK$2,,$E30/$H30),0))</f>
        <v>0</v>
      </c>
      <c r="AL30" s="60">
        <f>IF(AL$5=$G30,-FV(Assumptions!$D$6,'Construction Schedule'!AL$2,,$E30/$H30),IF(AND($G30&lt;=AL$5,$I30&gt;=AL$5),-FV(Assumptions!$D$6,'Construction Schedule'!AL$2,,$E30/$H30),0))</f>
        <v>0</v>
      </c>
      <c r="AM30" s="60">
        <f>IF(AM$5=$G30,-FV(Assumptions!$D$6,'Construction Schedule'!AM$2,,$E30/$H30),IF(AND($G30&lt;=AM$5,$I30&gt;=AM$5),-FV(Assumptions!$D$6,'Construction Schedule'!AM$2,,$E30/$H30),0))</f>
        <v>0</v>
      </c>
      <c r="AN30" s="60">
        <f>IF(AN$5=$G30,-FV(Assumptions!$D$6,'Construction Schedule'!AN$2,,$E30/$H30),IF(AND($G30&lt;=AN$5,$I30&gt;=AN$5),-FV(Assumptions!$D$6,'Construction Schedule'!AN$2,,$E30/$H30),0))</f>
        <v>0</v>
      </c>
      <c r="AO30" s="60">
        <f>IF(AO$5=$G30,-FV(Assumptions!$D$6,'Construction Schedule'!AO$2,,$E30/$H30),IF(AND($G30&lt;=AO$5,$I30&gt;=AO$5),-FV(Assumptions!$D$6,'Construction Schedule'!AO$2,,$E30/$H30),0))</f>
        <v>0</v>
      </c>
      <c r="AP30" s="60">
        <f>IF(AP$5=$G30,-FV(Assumptions!$D$6,'Construction Schedule'!AP$2,,$E30/$H30),IF(AND($G30&lt;=AP$5,$I30&gt;=AP$5),-FV(Assumptions!$D$6,'Construction Schedule'!AP$2,,$E30/$H30),0))</f>
        <v>0</v>
      </c>
      <c r="AQ30" s="60">
        <f>IF(AQ$5=$G30,-FV(Assumptions!$D$6,'Construction Schedule'!AQ$2,,$E30/$H30),IF(AND($G30&lt;=AQ$5,$I30&gt;=AQ$5),-FV(Assumptions!$D$6,'Construction Schedule'!AQ$2,,$E30/$H30),0))</f>
        <v>0</v>
      </c>
      <c r="AR30" s="60">
        <f>IF(AR$5=$G30,-FV(Assumptions!$D$6,'Construction Schedule'!AR$2,,$E30/$H30),IF(AND($G30&lt;=AR$5,$I30&gt;=AR$5),-FV(Assumptions!$D$6,'Construction Schedule'!AR$2,,$E30/$H30),0))</f>
        <v>0</v>
      </c>
      <c r="AS30" s="60">
        <f>IF(AS$5=$G30,-FV(Assumptions!$D$6,'Construction Schedule'!AS$2,,$E30/$H30),IF(AND($G30&lt;=AS$5,$I30&gt;=AS$5),-FV(Assumptions!$D$6,'Construction Schedule'!AS$2,,$E30/$H30),0))</f>
        <v>0</v>
      </c>
      <c r="AT30" s="60">
        <f>IF(AT$5=$G30,-FV(Assumptions!$D$6,'Construction Schedule'!AT$2,,$E30/$H30),IF(AND($G30&lt;=AT$5,$I30&gt;=AT$5),-FV(Assumptions!$D$6,'Construction Schedule'!AT$2,,$E30/$H30),0))</f>
        <v>0</v>
      </c>
      <c r="AU30" s="60">
        <f>IF(AU$5=$G30,-FV(Assumptions!$D$6,'Construction Schedule'!AU$2,,$E30/$H30),IF(AND($G30&lt;=AU$5,$I30&gt;=AU$5),-FV(Assumptions!$D$6,'Construction Schedule'!AU$2,,$E30/$H30),0))</f>
        <v>0</v>
      </c>
      <c r="AV30" s="60">
        <f>IF(AV$5=$G30,-FV(Assumptions!$D$6,'Construction Schedule'!AV$2,,$E30/$H30),IF(AND($G30&lt;=AV$5,$I30&gt;=AV$5),-FV(Assumptions!$D$6,'Construction Schedule'!AV$2,,$E30/$H30),0))</f>
        <v>0</v>
      </c>
      <c r="AW30" s="60">
        <f>IF(AW$5=$G30,-FV(Assumptions!$D$6,'Construction Schedule'!AW$2,,$E30/$H30),IF(AND($G30&lt;=AW$5,$I30&gt;=AW$5),-FV(Assumptions!$D$6,'Construction Schedule'!AW$2,,$E30/$H30),0))</f>
        <v>0</v>
      </c>
      <c r="AX30" s="60">
        <f>IF(AX$5=$G30,-FV(Assumptions!$D$6,'Construction Schedule'!AX$2,,$E30/$H30),IF(AND($G30&lt;=AX$5,$I30&gt;=AX$5),-FV(Assumptions!$D$6,'Construction Schedule'!AX$2,,$E30/$H30),0))</f>
        <v>0</v>
      </c>
      <c r="AY30" s="60">
        <f>IF(AY$5=$G30,-FV(Assumptions!$D$6,'Construction Schedule'!AY$2,,$E30/$H30),IF(AND($G30&lt;=AY$5,$I30&gt;=AY$5),-FV(Assumptions!$D$6,'Construction Schedule'!AY$2,,$E30/$H30),0))</f>
        <v>0</v>
      </c>
      <c r="AZ30" s="60">
        <f>IF(AZ$5=$G30,-FV(Assumptions!$D$6,'Construction Schedule'!AZ$2,,$E30/$H30),IF(AND($G30&lt;=AZ$5,$I30&gt;=AZ$5),-FV(Assumptions!$D$6,'Construction Schedule'!AZ$2,,$E30/$H30),0))</f>
        <v>0</v>
      </c>
      <c r="BA30" s="60">
        <f>IF(BA$5=$G30,-FV(Assumptions!$D$6,'Construction Schedule'!BA$2,,$E30/$H30),IF(AND($G30&lt;=BA$5,$I30&gt;=BA$5),-FV(Assumptions!$D$6,'Construction Schedule'!BA$2,,$E30/$H30),0))</f>
        <v>0</v>
      </c>
      <c r="BB30" s="60">
        <f>IF(BB$5=$G30,-FV(Assumptions!$D$6,'Construction Schedule'!BB$2,,$E30/$H30),IF(AND($G30&lt;=BB$5,$I30&gt;=BB$5),-FV(Assumptions!$D$6,'Construction Schedule'!BB$2,,$E30/$H30),0))</f>
        <v>0</v>
      </c>
      <c r="BC30" s="60">
        <f>IF(BC$5=$G30,-FV(Assumptions!$D$6,'Construction Schedule'!BC$2,,$E30/$H30),IF(AND($G30&lt;=BC$5,$I30&gt;=BC$5),-FV(Assumptions!$D$6,'Construction Schedule'!BC$2,,$E30/$H30),0))</f>
        <v>0</v>
      </c>
      <c r="BD30" s="60">
        <f>IF(BD$5=$G30,-FV(Assumptions!$D$6,'Construction Schedule'!BD$2,,$E30/$H30),IF(AND($G30&lt;=BD$5,$I30&gt;=BD$5),-FV(Assumptions!$D$6,'Construction Schedule'!BD$2,,$E30/$H30),0))</f>
        <v>0</v>
      </c>
      <c r="BE30" s="60">
        <f>IF(BE$5=$G30,-FV(Assumptions!$D$6,'Construction Schedule'!BE$2,,$E30/$H30),IF(AND($G30&lt;=BE$5,$I30&gt;=BE$5),-FV(Assumptions!$D$6,'Construction Schedule'!BE$2,,$E30/$H30),0))</f>
        <v>425371.79687499994</v>
      </c>
      <c r="BF30" s="60">
        <f>IF(BF$5=$G30,-FV(Assumptions!$D$6,'Construction Schedule'!BF$2,,$E30/$H30),IF(AND($G30&lt;=BF$5,$I30&gt;=BF$5),-FV(Assumptions!$D$6,'Construction Schedule'!BF$2,,$E30/$H30),0))</f>
        <v>425371.79687499994</v>
      </c>
      <c r="BG30" s="60">
        <f>IF(BG$5=$G30,-FV(Assumptions!$D$6,'Construction Schedule'!BG$2,,$E30/$H30),IF(AND($G30&lt;=BG$5,$I30&gt;=BG$5),-FV(Assumptions!$D$6,'Construction Schedule'!BG$2,,$E30/$H30),0))</f>
        <v>425371.79687499994</v>
      </c>
      <c r="BH30" s="60">
        <f>IF(BH$5=$G30,-FV(Assumptions!$D$6,'Construction Schedule'!BH$2,,$E30/$H30),IF(AND($G30&lt;=BH$5,$I30&gt;=BH$5),-FV(Assumptions!$D$6,'Construction Schedule'!BH$2,,$E30/$H30),0))</f>
        <v>436006.09179687488</v>
      </c>
      <c r="BI30" s="60">
        <f>IF(BI$5=$G30,-FV(Assumptions!$D$6,'Construction Schedule'!BI$2,,$E30/$H30),IF(AND($G30&lt;=BI$5,$I30&gt;=BI$5),-FV(Assumptions!$D$6,'Construction Schedule'!BI$2,,$E30/$H30),0))</f>
        <v>0</v>
      </c>
      <c r="BJ30" s="60">
        <f>IF(BJ$5=$G30,-FV(Assumptions!$D$6,'Construction Schedule'!BJ$2,,$E30/$H30),IF(AND($G30&lt;=BJ$5,$I30&gt;=BJ$5),-FV(Assumptions!$D$6,'Construction Schedule'!BJ$2,,$E30/$H30),0))</f>
        <v>0</v>
      </c>
      <c r="BK30" s="60">
        <f>IF(BK$5=$G30,-FV(Assumptions!$D$6,'Construction Schedule'!BK$2,,$E30/$H30),IF(AND($G30&lt;=BK$5,$I30&gt;=BK$5),-FV(Assumptions!$D$6,'Construction Schedule'!BK$2,,$E30/$H30),0))</f>
        <v>0</v>
      </c>
      <c r="BL30" s="60">
        <f>IF(BL$5=$G30,-FV(Assumptions!$D$6,'Construction Schedule'!BL$2,,$E30/$H30),IF(AND($G30&lt;=BL$5,$I30&gt;=BL$5),-FV(Assumptions!$D$6,'Construction Schedule'!BL$2,,$E30/$H30),0))</f>
        <v>0</v>
      </c>
      <c r="BM30" s="60">
        <f>IF(BM$5=$G30,-FV(Assumptions!$D$6,'Construction Schedule'!BM$2,,$E30/$H30),IF(AND($G30&lt;=BM$5,$I30&gt;=BM$5),-FV(Assumptions!$D$6,'Construction Schedule'!BM$2,,$E30/$H30),0))</f>
        <v>0</v>
      </c>
      <c r="BN30" s="60">
        <f>IF(BN$5=$G30,-FV(Assumptions!$D$6,'Construction Schedule'!BN$2,,$E30/$H30),IF(AND($G30&lt;=BN$5,$I30&gt;=BN$5),-FV(Assumptions!$D$6,'Construction Schedule'!BN$2,,$E30/$H30),0))</f>
        <v>0</v>
      </c>
      <c r="BO30" s="60">
        <f>IF(BO$5=$G30,-FV(Assumptions!$D$6,'Construction Schedule'!BO$2,,$E30/$H30),IF(AND($G30&lt;=BO$5,$I30&gt;=BO$5),-FV(Assumptions!$D$6,'Construction Schedule'!BO$2,,$E30/$H30),0))</f>
        <v>0</v>
      </c>
      <c r="BP30" s="60">
        <f>IF(BP$5=$G30,-FV(Assumptions!$D$6,'Construction Schedule'!BP$2,,$E30/$H30),IF(AND($G30&lt;=BP$5,$I30&gt;=BP$5),-FV(Assumptions!$D$6,'Construction Schedule'!BP$2,,$E30/$H30),0))</f>
        <v>0</v>
      </c>
      <c r="BQ30" s="60">
        <f>IF(BQ$5=$G30,-FV(Assumptions!$D$6,'Construction Schedule'!BQ$2,,$E30/$H30),IF(AND($G30&lt;=BQ$5,$I30&gt;=BQ$5),-FV(Assumptions!$D$6,'Construction Schedule'!BQ$2,,$E30/$H30),0))</f>
        <v>0</v>
      </c>
      <c r="BR30" s="60">
        <f>IF(BR$5=$G30,-FV(Assumptions!$D$6,'Construction Schedule'!BR$2,,$E30/$H30),IF(AND($G30&lt;=BR$5,$I30&gt;=BR$5),-FV(Assumptions!$D$6,'Construction Schedule'!BR$2,,$E30/$H30),0))</f>
        <v>0</v>
      </c>
      <c r="BS30" s="60">
        <f>IF(BS$5=$G30,-FV(Assumptions!$D$6,'Construction Schedule'!BS$2,,$E30/$H30),IF(AND($G30&lt;=BS$5,$I30&gt;=BS$5),-FV(Assumptions!$D$6,'Construction Schedule'!BS$2,,$E30/$H30),0))</f>
        <v>0</v>
      </c>
      <c r="BT30" s="60">
        <f>IF(BT$5=$G30,-FV(Assumptions!$D$6,'Construction Schedule'!BT$2,,$E30/$H30),IF(AND($G30&lt;=BT$5,$I30&gt;=BT$5),-FV(Assumptions!$D$6,'Construction Schedule'!BT$2,,$E30/$H30),0))</f>
        <v>0</v>
      </c>
      <c r="BU30" s="60">
        <f>IF(BU$5=$G30,-FV(Assumptions!$D$6,'Construction Schedule'!BU$2,,$E30/$H30),IF(AND($G30&lt;=BU$5,$I30&gt;=BU$5),-FV(Assumptions!$D$6,'Construction Schedule'!BU$2,,$E30/$H30),0))</f>
        <v>0</v>
      </c>
      <c r="BV30" s="60">
        <f>IF(BV$5=$G30,-FV(Assumptions!$D$6,'Construction Schedule'!BV$2,,$E30/$H30),IF(AND($G30&lt;=BV$5,$I30&gt;=BV$5),-FV(Assumptions!$D$6,'Construction Schedule'!BV$2,,$E30/$H30),0))</f>
        <v>0</v>
      </c>
      <c r="BW30" s="60">
        <f>IF(BW$5=$G30,-FV(Assumptions!$D$6,'Construction Schedule'!BW$2,,$E30/$H30),IF(AND($G30&lt;=BW$5,$I30&gt;=BW$5),-FV(Assumptions!$D$6,'Construction Schedule'!BW$2,,$E30/$H30),0))</f>
        <v>0</v>
      </c>
      <c r="BX30" s="60">
        <f>IF(BX$5=$G30,-FV(Assumptions!$D$6,'Construction Schedule'!BX$2,,$E30/$H30),IF(AND($G30&lt;=BX$5,$I30&gt;=BX$5),-FV(Assumptions!$D$6,'Construction Schedule'!BX$2,,$E30/$H30),0))</f>
        <v>0</v>
      </c>
      <c r="BY30" s="60">
        <f>IF(BY$5=$G30,-FV(Assumptions!$D$6,'Construction Schedule'!BY$2,,$E30/$H30),IF(AND($G30&lt;=BY$5,$I30&gt;=BY$5),-FV(Assumptions!$D$6,'Construction Schedule'!BY$2,,$E30/$H30),0))</f>
        <v>0</v>
      </c>
      <c r="BZ30" s="60">
        <f>IF(BZ$5=$G30,-FV(Assumptions!$D$6,'Construction Schedule'!BZ$2,,$E30/$H30),IF(AND($G30&lt;=BZ$5,$I30&gt;=BZ$5),-FV(Assumptions!$D$6,'Construction Schedule'!BZ$2,,$E30/$H30),0))</f>
        <v>0</v>
      </c>
      <c r="CA30" s="60">
        <f>IF(CA$5=$G30,-FV(Assumptions!$D$6,'Construction Schedule'!CA$2,,$E30/$H30),IF(AND($G30&lt;=CA$5,$I30&gt;=CA$5),-FV(Assumptions!$D$6,'Construction Schedule'!CA$2,,$E30/$H30),0))</f>
        <v>0</v>
      </c>
      <c r="CB30" s="60">
        <f>IF(CB$5=$G30,-FV(Assumptions!$D$6,'Construction Schedule'!CB$2,,$E30/$H30),IF(AND($G30&lt;=CB$5,$I30&gt;=CB$5),-FV(Assumptions!$D$6,'Construction Schedule'!CB$2,,$E30/$H30),0))</f>
        <v>0</v>
      </c>
      <c r="CC30" s="60">
        <f>IF(CC$5=$G30,-FV(Assumptions!$D$6,'Construction Schedule'!CC$2,,$E30/$H30),IF(AND($G30&lt;=CC$5,$I30&gt;=CC$5),-FV(Assumptions!$D$6,'Construction Schedule'!CC$2,,$E30/$H30),0))</f>
        <v>0</v>
      </c>
      <c r="CD30" s="60">
        <f>IF(CD$5=$G30,-FV(Assumptions!$D$6,'Construction Schedule'!CD$2,,$E30/$H30),IF(AND($G30&lt;=CD$5,$I30&gt;=CD$5),-FV(Assumptions!$D$6,'Construction Schedule'!CD$2,,$E30/$H30),0))</f>
        <v>0</v>
      </c>
      <c r="CE30" s="60">
        <f>IF(CE$5=$G30,-FV(Assumptions!$D$6,'Construction Schedule'!CE$2,,$E30/$H30),IF(AND($G30&lt;=CE$5,$I30&gt;=CE$5),-FV(Assumptions!$D$6,'Construction Schedule'!CE$2,,$E30/$H30),0))</f>
        <v>0</v>
      </c>
      <c r="CF30" s="60">
        <f>IF(CF$5=$G30,-FV(Assumptions!$D$6,'Construction Schedule'!CF$2,,$E30/$H30),IF(AND($G30&lt;=CF$5,$I30&gt;=CF$5),-FV(Assumptions!$D$6,'Construction Schedule'!CF$2,,$E30/$H30),0))</f>
        <v>0</v>
      </c>
      <c r="CG30" s="60">
        <f>IF(CG$5=$G30,-FV(Assumptions!$D$6,'Construction Schedule'!CG$2,,$E30/$H30),IF(AND($G30&lt;=CG$5,$I30&gt;=CG$5),-FV(Assumptions!$D$6,'Construction Schedule'!CG$2,,$E30/$H30),0))</f>
        <v>0</v>
      </c>
      <c r="CH30" s="60">
        <f>IF(CH$5=$G30,-FV(Assumptions!$D$6,'Construction Schedule'!CH$2,,$E30/$H30),IF(AND($G30&lt;=CH$5,$I30&gt;=CH$5),-FV(Assumptions!$D$6,'Construction Schedule'!CH$2,,$E30/$H30),0))</f>
        <v>0</v>
      </c>
      <c r="CI30" s="60">
        <f>IF(CI$5=$G30,-FV(Assumptions!$D$6,'Construction Schedule'!CI$2,,$E30/$H30),IF(AND($G30&lt;=CI$5,$I30&gt;=CI$5),-FV(Assumptions!$D$6,'Construction Schedule'!CI$2,,$E30/$H30),0))</f>
        <v>0</v>
      </c>
      <c r="CJ30" s="60">
        <f>IF(CJ$5=$G30,-FV(Assumptions!$D$6,'Construction Schedule'!CJ$2,,$E30/$H30),IF(AND($G30&lt;=CJ$5,$I30&gt;=CJ$5),-FV(Assumptions!$D$6,'Construction Schedule'!CJ$2,,$E30/$H30),0))</f>
        <v>0</v>
      </c>
      <c r="CK30" s="60">
        <f>IF(CK$5=$G30,-FV(Assumptions!$D$6,'Construction Schedule'!CK$2,,$E30/$H30),IF(AND($G30&lt;=CK$5,$I30&gt;=CK$5),-FV(Assumptions!$D$6,'Construction Schedule'!CK$2,,$E30/$H30),0))</f>
        <v>0</v>
      </c>
      <c r="CL30" s="60">
        <f>IF(CL$5=$G30,-FV(Assumptions!$D$6,'Construction Schedule'!CL$2,,$E30/$H30),IF(AND($G30&lt;=CL$5,$I30&gt;=CL$5),-FV(Assumptions!$D$6,'Construction Schedule'!CL$2,,$E30/$H30),0))</f>
        <v>0</v>
      </c>
      <c r="CM30" s="60">
        <f>IF(CM$5=$G30,-FV(Assumptions!$D$6,'Construction Schedule'!CM$2,,$E30/$H30),IF(AND($G30&lt;=CM$5,$I30&gt;=CM$5),-FV(Assumptions!$D$6,'Construction Schedule'!CM$2,,$E30/$H30),0))</f>
        <v>0</v>
      </c>
      <c r="CN30" s="60">
        <f>IF(CN$5=$G30,-FV(Assumptions!$D$6,'Construction Schedule'!CN$2,,$E30/$H30),IF(AND($G30&lt;=CN$5,$I30&gt;=CN$5),-FV(Assumptions!$D$6,'Construction Schedule'!CN$2,,$E30/$H30),0))</f>
        <v>0</v>
      </c>
      <c r="CO30" s="60">
        <f>IF(CO$5=$G30,-FV(Assumptions!$D$6,'Construction Schedule'!CO$2,,$E30/$H30),IF(AND($G30&lt;=CO$5,$I30&gt;=CO$5),-FV(Assumptions!$D$6,'Construction Schedule'!CO$2,,$E30/$H30),0))</f>
        <v>0</v>
      </c>
      <c r="CP30" s="60">
        <f>IF(CP$5=$G30,-FV(Assumptions!$D$6,'Construction Schedule'!CP$2,,$E30/$H30),IF(AND($G30&lt;=CP$5,$I30&gt;=CP$5),-FV(Assumptions!$D$6,'Construction Schedule'!CP$2,,$E30/$H30),0))</f>
        <v>0</v>
      </c>
      <c r="CQ30" s="60">
        <f>IF(CQ$5=$G30,-FV(Assumptions!$D$6,'Construction Schedule'!CQ$2,,$E30/$H30),IF(AND($G30&lt;=CQ$5,$I30&gt;=CQ$5),-FV(Assumptions!$D$6,'Construction Schedule'!CQ$2,,$E30/$H30),0))</f>
        <v>0</v>
      </c>
      <c r="CR30" s="60">
        <f>IF(CR$5=$G30,-FV(Assumptions!$D$6,'Construction Schedule'!CR$2,,$E30/$H30),IF(AND($G30&lt;=CR$5,$I30&gt;=CR$5),-FV(Assumptions!$D$6,'Construction Schedule'!CR$2,,$E30/$H30),0))</f>
        <v>0</v>
      </c>
      <c r="CS30" s="60">
        <f>IF(CS$5=$G30,-FV(Assumptions!$D$6,'Construction Schedule'!CS$2,,$E30/$H30),IF(AND($G30&lt;=CS$5,$I30&gt;=CS$5),-FV(Assumptions!$D$6,'Construction Schedule'!CS$2,,$E30/$H30),0))</f>
        <v>0</v>
      </c>
      <c r="CT30" s="60">
        <f>IF(CT$5=$G30,-FV(Assumptions!$D$6,'Construction Schedule'!CT$2,,$E30/$H30),IF(AND($G30&lt;=CT$5,$I30&gt;=CT$5),-FV(Assumptions!$D$6,'Construction Schedule'!CT$2,,$E30/$H30),0))</f>
        <v>0</v>
      </c>
      <c r="CU30" s="60">
        <f>IF(CU$5=$G30,-FV(Assumptions!$D$6,'Construction Schedule'!CU$2,,$E30/$H30),IF(AND($G30&lt;=CU$5,$I30&gt;=CU$5),-FV(Assumptions!$D$6,'Construction Schedule'!CU$2,,$E30/$H30),0))</f>
        <v>0</v>
      </c>
      <c r="CV30" s="60">
        <f>IF(CV$5=$G30,-FV(Assumptions!$D$6,'Construction Schedule'!CV$2,,$E30/$H30),IF(AND($G30&lt;=CV$5,$I30&gt;=CV$5),-FV(Assumptions!$D$6,'Construction Schedule'!CV$2,,$E30/$H30),0))</f>
        <v>0</v>
      </c>
      <c r="CW30" s="60">
        <f>IF(CW$5=$G30,-FV(Assumptions!$D$6,'Construction Schedule'!CW$2,,$E30/$H30),IF(AND($G30&lt;=CW$5,$I30&gt;=CW$5),-FV(Assumptions!$D$6,'Construction Schedule'!CW$2,,$E30/$H30),0))</f>
        <v>0</v>
      </c>
      <c r="CX30" s="60">
        <f>IF(CX$5=$G30,-FV(Assumptions!$D$6,'Construction Schedule'!CX$2,,$E30/$H30),IF(AND($G30&lt;=CX$5,$I30&gt;=CX$5),-FV(Assumptions!$D$6,'Construction Schedule'!CX$2,,$E30/$H30),0))</f>
        <v>0</v>
      </c>
      <c r="CY30" s="60">
        <f>IF(CY$5=$G30,-FV(Assumptions!$D$6,'Construction Schedule'!CY$2,,$E30/$H30),IF(AND($G30&lt;=CY$5,$I30&gt;=CY$5),-FV(Assumptions!$D$6,'Construction Schedule'!CY$2,,$E30/$H30),0))</f>
        <v>0</v>
      </c>
      <c r="CZ30" s="60">
        <f>IF(CZ$5=$G30,-FV(Assumptions!$D$6,'Construction Schedule'!CZ$2,,$E30/$H30),IF(AND($G30&lt;=CZ$5,$I30&gt;=CZ$5),-FV(Assumptions!$D$6,'Construction Schedule'!CZ$2,,$E30/$H30),0))</f>
        <v>0</v>
      </c>
      <c r="DA30" s="60">
        <f>IF(DA$5=$G30,-FV(Assumptions!$D$6,'Construction Schedule'!DA$2,,$E30/$H30),IF(AND($G30&lt;=DA$5,$I30&gt;=DA$5),-FV(Assumptions!$D$6,'Construction Schedule'!DA$2,,$E30/$H30),0))</f>
        <v>0</v>
      </c>
      <c r="DB30" s="60">
        <f>IF(DB$5=$G30,-FV(Assumptions!$D$6,'Construction Schedule'!DB$2,,$E30/$H30),IF(AND($G30&lt;=DB$5,$I30&gt;=DB$5),-FV(Assumptions!$D$6,'Construction Schedule'!DB$2,,$E30/$H30),0))</f>
        <v>0</v>
      </c>
      <c r="DC30" s="60">
        <f>IF(DC$5=$G30,-FV(Assumptions!$D$6,'Construction Schedule'!DC$2,,$E30/$H30),IF(AND($G30&lt;=DC$5,$I30&gt;=DC$5),-FV(Assumptions!$D$6,'Construction Schedule'!DC$2,,$E30/$H30),0))</f>
        <v>0</v>
      </c>
      <c r="DD30" s="60">
        <f>IF(DD$5=$G30,-FV(Assumptions!$D$6,'Construction Schedule'!DD$2,,$E30/$H30),IF(AND($G30&lt;=DD$5,$I30&gt;=DD$5),-FV(Assumptions!$D$6,'Construction Schedule'!DD$2,,$E30/$H30),0))</f>
        <v>0</v>
      </c>
      <c r="DE30" s="60">
        <f>IF(DE$5=$G30,-FV(Assumptions!$D$6,'Construction Schedule'!DE$2,,$E30/$H30),IF(AND($G30&lt;=DE$5,$I30&gt;=DE$5),-FV(Assumptions!$D$6,'Construction Schedule'!DE$2,,$E30/$H30),0))</f>
        <v>0</v>
      </c>
      <c r="DF30" s="60">
        <f>IF(DF$5=$G30,-FV(Assumptions!$D$6,'Construction Schedule'!DF$2,,$E30/$H30),IF(AND($G30&lt;=DF$5,$I30&gt;=DF$5),-FV(Assumptions!$D$6,'Construction Schedule'!DF$2,,$E30/$H30),0))</f>
        <v>0</v>
      </c>
      <c r="DG30" s="60">
        <f>IF(DG$5=$G30,-FV(Assumptions!$D$6,'Construction Schedule'!DG$2,,$E30/$H30),IF(AND($G30&lt;=DG$5,$I30&gt;=DG$5),-FV(Assumptions!$D$6,'Construction Schedule'!DG$2,,$E30/$H30),0))</f>
        <v>0</v>
      </c>
      <c r="DH30" s="60">
        <f>IF(DH$5=$G30,-FV(Assumptions!$D$6,'Construction Schedule'!DH$2,,$E30/$H30),IF(AND($G30&lt;=DH$5,$I30&gt;=DH$5),-FV(Assumptions!$D$6,'Construction Schedule'!DH$2,,$E30/$H30),0))</f>
        <v>0</v>
      </c>
      <c r="DI30" s="60">
        <f>IF(DI$5=$G30,-FV(Assumptions!$D$6,'Construction Schedule'!DI$2,,$E30/$H30),IF(AND($G30&lt;=DI$5,$I30&gt;=DI$5),-FV(Assumptions!$D$6,'Construction Schedule'!DI$2,,$E30/$H30),0))</f>
        <v>0</v>
      </c>
      <c r="DJ30" s="60">
        <f>IF(DJ$5=$G30,-FV(Assumptions!$D$6,'Construction Schedule'!DJ$2,,$E30/$H30),IF(AND($G30&lt;=DJ$5,$I30&gt;=DJ$5),-FV(Assumptions!$D$6,'Construction Schedule'!DJ$2,,$E30/$H30),0))</f>
        <v>0</v>
      </c>
      <c r="DK30" s="60">
        <f>IF(DK$5=$G30,-FV(Assumptions!$D$6,'Construction Schedule'!DK$2,,$E30/$H30),IF(AND($G30&lt;=DK$5,$I30&gt;=DK$5),-FV(Assumptions!$D$6,'Construction Schedule'!DK$2,,$E30/$H30),0))</f>
        <v>0</v>
      </c>
      <c r="DL30" s="60">
        <f>IF(DL$5=$G30,-FV(Assumptions!$D$6,'Construction Schedule'!DL$2,,$E30/$H30),IF(AND($G30&lt;=DL$5,$I30&gt;=DL$5),-FV(Assumptions!$D$6,'Construction Schedule'!DL$2,,$E30/$H30),0))</f>
        <v>0</v>
      </c>
      <c r="DM30" s="60">
        <f>IF(DM$5=$G30,-FV(Assumptions!$D$6,'Construction Schedule'!DM$2,,$E30/$H30),IF(AND($G30&lt;=DM$5,$I30&gt;=DM$5),-FV(Assumptions!$D$6,'Construction Schedule'!DM$2,,$E30/$H30),0))</f>
        <v>0</v>
      </c>
      <c r="DN30" s="60">
        <f>IF(DN$5=$G30,-FV(Assumptions!$D$6,'Construction Schedule'!DN$2,,$E30/$H30),IF(AND($G30&lt;=DN$5,$I30&gt;=DN$5),-FV(Assumptions!$D$6,'Construction Schedule'!DN$2,,$E30/$H30),0))</f>
        <v>0</v>
      </c>
      <c r="DO30" s="60">
        <f>IF(DO$5=$G30,-FV(Assumptions!$D$6,'Construction Schedule'!DO$2,,$E30/$H30),IF(AND($G30&lt;=DO$5,$I30&gt;=DO$5),-FV(Assumptions!$D$6,'Construction Schedule'!DO$2,,$E30/$H30),0))</f>
        <v>0</v>
      </c>
      <c r="DP30" s="60">
        <f>IF(DP$5=$G30,-FV(Assumptions!$D$6,'Construction Schedule'!DP$2,,$E30/$H30),IF(AND($G30&lt;=DP$5,$I30&gt;=DP$5),-FV(Assumptions!$D$6,'Construction Schedule'!DP$2,,$E30/$H30),0))</f>
        <v>0</v>
      </c>
      <c r="DQ30" s="60">
        <f>IF(DQ$5=$G30,-FV(Assumptions!$D$6,'Construction Schedule'!DQ$2,,$E30/$H30),IF(AND($G30&lt;=DQ$5,$I30&gt;=DQ$5),-FV(Assumptions!$D$6,'Construction Schedule'!DQ$2,,$E30/$H30),0))</f>
        <v>0</v>
      </c>
      <c r="DR30" s="60">
        <f>IF(DR$5=$G30,-FV(Assumptions!$D$6,'Construction Schedule'!DR$2,,$E30/$H30),IF(AND($G30&lt;=DR$5,$I30&gt;=DR$5),-FV(Assumptions!$D$6,'Construction Schedule'!DR$2,,$E30/$H30),0))</f>
        <v>0</v>
      </c>
      <c r="DS30" s="60">
        <f>IF(DS$5=$G30,-FV(Assumptions!$D$6,'Construction Schedule'!DS$2,,$E30/$H30),IF(AND($G30&lt;=DS$5,$I30&gt;=DS$5),-FV(Assumptions!$D$6,'Construction Schedule'!DS$2,,$E30/$H30),0))</f>
        <v>0</v>
      </c>
      <c r="DT30" s="60">
        <f>IF(DT$5=$G30,-FV(Assumptions!$D$6,'Construction Schedule'!DT$2,,$E30/$H30),IF(AND($G30&lt;=DT$5,$I30&gt;=DT$5),-FV(Assumptions!$D$6,'Construction Schedule'!DT$2,,$E30/$H30),0))</f>
        <v>0</v>
      </c>
      <c r="DU30" s="60">
        <f>IF(DU$5=$G30,-FV(Assumptions!$D$6,'Construction Schedule'!DU$2,,$E30/$H30),IF(AND($G30&lt;=DU$5,$I30&gt;=DU$5),-FV(Assumptions!$D$6,'Construction Schedule'!DU$2,,$E30/$H30),0))</f>
        <v>0</v>
      </c>
      <c r="DV30" s="60">
        <f>IF(DV$5=$G30,-FV(Assumptions!$D$6,'Construction Schedule'!DV$2,,$E30/$H30),IF(AND($G30&lt;=DV$5,$I30&gt;=DV$5),-FV(Assumptions!$D$6,'Construction Schedule'!DV$2,,$E30/$H30),0))</f>
        <v>0</v>
      </c>
      <c r="DW30" s="60">
        <f>IF(DW$5=$G30,-FV(Assumptions!$D$6,'Construction Schedule'!DW$2,,$E30/$H30),IF(AND($G30&lt;=DW$5,$I30&gt;=DW$5),-FV(Assumptions!$D$6,'Construction Schedule'!DW$2,,$E30/$H30),0))</f>
        <v>0</v>
      </c>
      <c r="DX30" s="60">
        <f>IF(DX$5=$G30,-FV(Assumptions!$D$6,'Construction Schedule'!DX$2,,$E30/$H30),IF(AND($G30&lt;=DX$5,$I30&gt;=DX$5),-FV(Assumptions!$D$6,'Construction Schedule'!DX$2,,$E30/$H30),0))</f>
        <v>0</v>
      </c>
      <c r="DY30" s="60">
        <f>IF(DY$5=$G30,-FV(Assumptions!$D$6,'Construction Schedule'!DY$2,,$E30/$H30),IF(AND($G30&lt;=DY$5,$I30&gt;=DY$5),-FV(Assumptions!$D$6,'Construction Schedule'!DY$2,,$E30/$H30),0))</f>
        <v>0</v>
      </c>
      <c r="DZ30" s="60">
        <f>IF(DZ$5=$G30,-FV(Assumptions!$D$6,'Construction Schedule'!DZ$2,,$E30/$H30),IF(AND($G30&lt;=DZ$5,$I30&gt;=DZ$5),-FV(Assumptions!$D$6,'Construction Schedule'!DZ$2,,$E30/$H30),0))</f>
        <v>0</v>
      </c>
      <c r="EA30" s="60">
        <f>IF(EA$5=$G30,-FV(Assumptions!$D$6,'Construction Schedule'!EA$2,,$E30/$H30),IF(AND($G30&lt;=EA$5,$I30&gt;=EA$5),-FV(Assumptions!$D$6,'Construction Schedule'!EA$2,,$E30/$H30),0))</f>
        <v>0</v>
      </c>
      <c r="EB30" s="51" t="s">
        <v>2</v>
      </c>
    </row>
    <row r="31" spans="2:132" ht="17.25" x14ac:dyDescent="0.35">
      <c r="D31" s="51" t="s">
        <v>183</v>
      </c>
      <c r="E31" s="136">
        <f>SUM(E27:E30)</f>
        <v>4206750</v>
      </c>
      <c r="F31" s="138"/>
      <c r="I31" s="56"/>
      <c r="K31" s="13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51" t="s">
        <v>2</v>
      </c>
    </row>
    <row r="32" spans="2:132" ht="17.25" x14ac:dyDescent="0.35">
      <c r="B32" s="115" t="s">
        <v>196</v>
      </c>
      <c r="I32" s="56"/>
      <c r="K32" s="13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51" t="s">
        <v>2</v>
      </c>
    </row>
    <row r="33" spans="2:132" ht="17.25" x14ac:dyDescent="0.35">
      <c r="B33" s="51" t="s">
        <v>197</v>
      </c>
      <c r="E33" s="60">
        <v>3950000</v>
      </c>
      <c r="G33" s="56">
        <v>45658</v>
      </c>
      <c r="H33" s="129">
        <v>40</v>
      </c>
      <c r="I33" s="56">
        <f t="shared" ref="I33:I38" si="6">EDATE(G33,(H33-1))</f>
        <v>46844</v>
      </c>
      <c r="K33" s="130"/>
      <c r="L33" s="60">
        <f>IF(L$5=$G33,-FV(Assumptions!$D$6,'Construction Schedule'!L$2,,$E33/$H33),IF(AND($G33&lt;=L$5,$I33&gt;=L$5),-FV(Assumptions!$D$6,'Construction Schedule'!L$2,,$E33/$H33),0))</f>
        <v>0</v>
      </c>
      <c r="M33" s="60">
        <f>IF(M$5=$G33,-FV(Assumptions!$D$6,'Construction Schedule'!M$2,,$E33/$H33),IF(AND($G33&lt;=M$5,$I33&gt;=M$5),-FV(Assumptions!$D$6,'Construction Schedule'!M$2,,$E33/$H33),0))</f>
        <v>0</v>
      </c>
      <c r="N33" s="60">
        <f>IF(N$5=$G33,-FV(Assumptions!$D$6,'Construction Schedule'!N$2,,$E33/$H33),IF(AND($G33&lt;=N$5,$I33&gt;=N$5),-FV(Assumptions!$D$6,'Construction Schedule'!N$2,,$E33/$H33),0))</f>
        <v>0</v>
      </c>
      <c r="O33" s="60">
        <f>IF(O$5=$G33,-FV(Assumptions!$D$6,'Construction Schedule'!O$2,,$E33/$H33),IF(AND($G33&lt;=O$5,$I33&gt;=O$5),-FV(Assumptions!$D$6,'Construction Schedule'!O$2,,$E33/$H33),0))</f>
        <v>0</v>
      </c>
      <c r="P33" s="60">
        <f>IF(P$5=$G33,-FV(Assumptions!$D$6,'Construction Schedule'!P$2,,$E33/$H33),IF(AND($G33&lt;=P$5,$I33&gt;=P$5),-FV(Assumptions!$D$6,'Construction Schedule'!P$2,,$E33/$H33),0))</f>
        <v>0</v>
      </c>
      <c r="Q33" s="60">
        <f>IF(Q$5=$G33,-FV(Assumptions!$D$6,'Construction Schedule'!Q$2,,$E33/$H33),IF(AND($G33&lt;=Q$5,$I33&gt;=Q$5),-FV(Assumptions!$D$6,'Construction Schedule'!Q$2,,$E33/$H33),0))</f>
        <v>0</v>
      </c>
      <c r="R33" s="60">
        <f>IF(R$5=$G33,-FV(Assumptions!$D$6,'Construction Schedule'!R$2,,$E33/$H33),IF(AND($G33&lt;=R$5,$I33&gt;=R$5),-FV(Assumptions!$D$6,'Construction Schedule'!R$2,,$E33/$H33),0))</f>
        <v>0</v>
      </c>
      <c r="S33" s="60">
        <f>IF(S$5=$G33,-FV(Assumptions!$D$6,'Construction Schedule'!S$2,,$E33/$H33),IF(AND($G33&lt;=S$5,$I33&gt;=S$5),-FV(Assumptions!$D$6,'Construction Schedule'!S$2,,$E33/$H33),0))</f>
        <v>0</v>
      </c>
      <c r="T33" s="60">
        <f>IF(T$5=$G33,-FV(Assumptions!$D$6,'Construction Schedule'!T$2,,$E33/$H33),IF(AND($G33&lt;=T$5,$I33&gt;=T$5),-FV(Assumptions!$D$6,'Construction Schedule'!T$2,,$E33/$H33),0))</f>
        <v>0</v>
      </c>
      <c r="U33" s="60">
        <f>IF(U$5=$G33,-FV(Assumptions!$D$6,'Construction Schedule'!U$2,,$E33/$H33),IF(AND($G33&lt;=U$5,$I33&gt;=U$5),-FV(Assumptions!$D$6,'Construction Schedule'!U$2,,$E33/$H33),0))</f>
        <v>98750</v>
      </c>
      <c r="V33" s="60">
        <f>IF(V$5=$G33,-FV(Assumptions!$D$6,'Construction Schedule'!V$2,,$E33/$H33),IF(AND($G33&lt;=V$5,$I33&gt;=V$5),-FV(Assumptions!$D$6,'Construction Schedule'!V$2,,$E33/$H33),0))</f>
        <v>98750</v>
      </c>
      <c r="W33" s="60">
        <f>IF(W$5=$G33,-FV(Assumptions!$D$6,'Construction Schedule'!W$2,,$E33/$H33),IF(AND($G33&lt;=W$5,$I33&gt;=W$5),-FV(Assumptions!$D$6,'Construction Schedule'!W$2,,$E33/$H33),0))</f>
        <v>98750</v>
      </c>
      <c r="X33" s="60">
        <f>IF(X$5=$G33,-FV(Assumptions!$D$6,'Construction Schedule'!X$2,,$E33/$H33),IF(AND($G33&lt;=X$5,$I33&gt;=X$5),-FV(Assumptions!$D$6,'Construction Schedule'!X$2,,$E33/$H33),0))</f>
        <v>101218.74999999999</v>
      </c>
      <c r="Y33" s="60">
        <f>IF(Y$5=$G33,-FV(Assumptions!$D$6,'Construction Schedule'!Y$2,,$E33/$H33),IF(AND($G33&lt;=Y$5,$I33&gt;=Y$5),-FV(Assumptions!$D$6,'Construction Schedule'!Y$2,,$E33/$H33),0))</f>
        <v>101218.74999999999</v>
      </c>
      <c r="Z33" s="60">
        <f>IF(Z$5=$G33,-FV(Assumptions!$D$6,'Construction Schedule'!Z$2,,$E33/$H33),IF(AND($G33&lt;=Z$5,$I33&gt;=Z$5),-FV(Assumptions!$D$6,'Construction Schedule'!Z$2,,$E33/$H33),0))</f>
        <v>101218.74999999999</v>
      </c>
      <c r="AA33" s="60">
        <f>IF(AA$5=$G33,-FV(Assumptions!$D$6,'Construction Schedule'!AA$2,,$E33/$H33),IF(AND($G33&lt;=AA$5,$I33&gt;=AA$5),-FV(Assumptions!$D$6,'Construction Schedule'!AA$2,,$E33/$H33),0))</f>
        <v>101218.74999999999</v>
      </c>
      <c r="AB33" s="60">
        <f>IF(AB$5=$G33,-FV(Assumptions!$D$6,'Construction Schedule'!AB$2,,$E33/$H33),IF(AND($G33&lt;=AB$5,$I33&gt;=AB$5),-FV(Assumptions!$D$6,'Construction Schedule'!AB$2,,$E33/$H33),0))</f>
        <v>101218.74999999999</v>
      </c>
      <c r="AC33" s="60">
        <f>IF(AC$5=$G33,-FV(Assumptions!$D$6,'Construction Schedule'!AC$2,,$E33/$H33),IF(AND($G33&lt;=AC$5,$I33&gt;=AC$5),-FV(Assumptions!$D$6,'Construction Schedule'!AC$2,,$E33/$H33),0))</f>
        <v>101218.74999999999</v>
      </c>
      <c r="AD33" s="60">
        <f>IF(AD$5=$G33,-FV(Assumptions!$D$6,'Construction Schedule'!AD$2,,$E33/$H33),IF(AND($G33&lt;=AD$5,$I33&gt;=AD$5),-FV(Assumptions!$D$6,'Construction Schedule'!AD$2,,$E33/$H33),0))</f>
        <v>101218.74999999999</v>
      </c>
      <c r="AE33" s="60">
        <f>IF(AE$5=$G33,-FV(Assumptions!$D$6,'Construction Schedule'!AE$2,,$E33/$H33),IF(AND($G33&lt;=AE$5,$I33&gt;=AE$5),-FV(Assumptions!$D$6,'Construction Schedule'!AE$2,,$E33/$H33),0))</f>
        <v>101218.74999999999</v>
      </c>
      <c r="AF33" s="60">
        <f>IF(AF$5=$G33,-FV(Assumptions!$D$6,'Construction Schedule'!AF$2,,$E33/$H33),IF(AND($G33&lt;=AF$5,$I33&gt;=AF$5),-FV(Assumptions!$D$6,'Construction Schedule'!AF$2,,$E33/$H33),0))</f>
        <v>101218.74999999999</v>
      </c>
      <c r="AG33" s="60">
        <f>IF(AG$5=$G33,-FV(Assumptions!$D$6,'Construction Schedule'!AG$2,,$E33/$H33),IF(AND($G33&lt;=AG$5,$I33&gt;=AG$5),-FV(Assumptions!$D$6,'Construction Schedule'!AG$2,,$E33/$H33),0))</f>
        <v>101218.74999999999</v>
      </c>
      <c r="AH33" s="60">
        <f>IF(AH$5=$G33,-FV(Assumptions!$D$6,'Construction Schedule'!AH$2,,$E33/$H33),IF(AND($G33&lt;=AH$5,$I33&gt;=AH$5),-FV(Assumptions!$D$6,'Construction Schedule'!AH$2,,$E33/$H33),0))</f>
        <v>101218.74999999999</v>
      </c>
      <c r="AI33" s="60">
        <f>IF(AI$5=$G33,-FV(Assumptions!$D$6,'Construction Schedule'!AI$2,,$E33/$H33),IF(AND($G33&lt;=AI$5,$I33&gt;=AI$5),-FV(Assumptions!$D$6,'Construction Schedule'!AI$2,,$E33/$H33),0))</f>
        <v>101218.74999999999</v>
      </c>
      <c r="AJ33" s="60">
        <f>IF(AJ$5=$G33,-FV(Assumptions!$D$6,'Construction Schedule'!AJ$2,,$E33/$H33),IF(AND($G33&lt;=AJ$5,$I33&gt;=AJ$5),-FV(Assumptions!$D$6,'Construction Schedule'!AJ$2,,$E33/$H33),0))</f>
        <v>103749.21874999999</v>
      </c>
      <c r="AK33" s="60">
        <f>IF(AK$5=$G33,-FV(Assumptions!$D$6,'Construction Schedule'!AK$2,,$E33/$H33),IF(AND($G33&lt;=AK$5,$I33&gt;=AK$5),-FV(Assumptions!$D$6,'Construction Schedule'!AK$2,,$E33/$H33),0))</f>
        <v>103749.21874999999</v>
      </c>
      <c r="AL33" s="60">
        <f>IF(AL$5=$G33,-FV(Assumptions!$D$6,'Construction Schedule'!AL$2,,$E33/$H33),IF(AND($G33&lt;=AL$5,$I33&gt;=AL$5),-FV(Assumptions!$D$6,'Construction Schedule'!AL$2,,$E33/$H33),0))</f>
        <v>103749.21874999999</v>
      </c>
      <c r="AM33" s="60">
        <f>IF(AM$5=$G33,-FV(Assumptions!$D$6,'Construction Schedule'!AM$2,,$E33/$H33),IF(AND($G33&lt;=AM$5,$I33&gt;=AM$5),-FV(Assumptions!$D$6,'Construction Schedule'!AM$2,,$E33/$H33),0))</f>
        <v>103749.21874999999</v>
      </c>
      <c r="AN33" s="60">
        <f>IF(AN$5=$G33,-FV(Assumptions!$D$6,'Construction Schedule'!AN$2,,$E33/$H33),IF(AND($G33&lt;=AN$5,$I33&gt;=AN$5),-FV(Assumptions!$D$6,'Construction Schedule'!AN$2,,$E33/$H33),0))</f>
        <v>103749.21874999999</v>
      </c>
      <c r="AO33" s="60">
        <f>IF(AO$5=$G33,-FV(Assumptions!$D$6,'Construction Schedule'!AO$2,,$E33/$H33),IF(AND($G33&lt;=AO$5,$I33&gt;=AO$5),-FV(Assumptions!$D$6,'Construction Schedule'!AO$2,,$E33/$H33),0))</f>
        <v>103749.21874999999</v>
      </c>
      <c r="AP33" s="60">
        <f>IF(AP$5=$G33,-FV(Assumptions!$D$6,'Construction Schedule'!AP$2,,$E33/$H33),IF(AND($G33&lt;=AP$5,$I33&gt;=AP$5),-FV(Assumptions!$D$6,'Construction Schedule'!AP$2,,$E33/$H33),0))</f>
        <v>103749.21874999999</v>
      </c>
      <c r="AQ33" s="60">
        <f>IF(AQ$5=$G33,-FV(Assumptions!$D$6,'Construction Schedule'!AQ$2,,$E33/$H33),IF(AND($G33&lt;=AQ$5,$I33&gt;=AQ$5),-FV(Assumptions!$D$6,'Construction Schedule'!AQ$2,,$E33/$H33),0))</f>
        <v>103749.21874999999</v>
      </c>
      <c r="AR33" s="60">
        <f>IF(AR$5=$G33,-FV(Assumptions!$D$6,'Construction Schedule'!AR$2,,$E33/$H33),IF(AND($G33&lt;=AR$5,$I33&gt;=AR$5),-FV(Assumptions!$D$6,'Construction Schedule'!AR$2,,$E33/$H33),0))</f>
        <v>103749.21874999999</v>
      </c>
      <c r="AS33" s="60">
        <f>IF(AS$5=$G33,-FV(Assumptions!$D$6,'Construction Schedule'!AS$2,,$E33/$H33),IF(AND($G33&lt;=AS$5,$I33&gt;=AS$5),-FV(Assumptions!$D$6,'Construction Schedule'!AS$2,,$E33/$H33),0))</f>
        <v>103749.21874999999</v>
      </c>
      <c r="AT33" s="60">
        <f>IF(AT$5=$G33,-FV(Assumptions!$D$6,'Construction Schedule'!AT$2,,$E33/$H33),IF(AND($G33&lt;=AT$5,$I33&gt;=AT$5),-FV(Assumptions!$D$6,'Construction Schedule'!AT$2,,$E33/$H33),0))</f>
        <v>103749.21874999999</v>
      </c>
      <c r="AU33" s="60">
        <f>IF(AU$5=$G33,-FV(Assumptions!$D$6,'Construction Schedule'!AU$2,,$E33/$H33),IF(AND($G33&lt;=AU$5,$I33&gt;=AU$5),-FV(Assumptions!$D$6,'Construction Schedule'!AU$2,,$E33/$H33),0))</f>
        <v>103749.21874999999</v>
      </c>
      <c r="AV33" s="60">
        <f>IF(AV$5=$G33,-FV(Assumptions!$D$6,'Construction Schedule'!AV$2,,$E33/$H33),IF(AND($G33&lt;=AV$5,$I33&gt;=AV$5),-FV(Assumptions!$D$6,'Construction Schedule'!AV$2,,$E33/$H33),0))</f>
        <v>106342.94921874999</v>
      </c>
      <c r="AW33" s="60">
        <f>IF(AW$5=$G33,-FV(Assumptions!$D$6,'Construction Schedule'!AW$2,,$E33/$H33),IF(AND($G33&lt;=AW$5,$I33&gt;=AW$5),-FV(Assumptions!$D$6,'Construction Schedule'!AW$2,,$E33/$H33),0))</f>
        <v>106342.94921874999</v>
      </c>
      <c r="AX33" s="60">
        <f>IF(AX$5=$G33,-FV(Assumptions!$D$6,'Construction Schedule'!AX$2,,$E33/$H33),IF(AND($G33&lt;=AX$5,$I33&gt;=AX$5),-FV(Assumptions!$D$6,'Construction Schedule'!AX$2,,$E33/$H33),0))</f>
        <v>106342.94921874999</v>
      </c>
      <c r="AY33" s="60">
        <f>IF(AY$5=$G33,-FV(Assumptions!$D$6,'Construction Schedule'!AY$2,,$E33/$H33),IF(AND($G33&lt;=AY$5,$I33&gt;=AY$5),-FV(Assumptions!$D$6,'Construction Schedule'!AY$2,,$E33/$H33),0))</f>
        <v>106342.94921874999</v>
      </c>
      <c r="AZ33" s="60">
        <f>IF(AZ$5=$G33,-FV(Assumptions!$D$6,'Construction Schedule'!AZ$2,,$E33/$H33),IF(AND($G33&lt;=AZ$5,$I33&gt;=AZ$5),-FV(Assumptions!$D$6,'Construction Schedule'!AZ$2,,$E33/$H33),0))</f>
        <v>106342.94921874999</v>
      </c>
      <c r="BA33" s="60">
        <f>IF(BA$5=$G33,-FV(Assumptions!$D$6,'Construction Schedule'!BA$2,,$E33/$H33),IF(AND($G33&lt;=BA$5,$I33&gt;=BA$5),-FV(Assumptions!$D$6,'Construction Schedule'!BA$2,,$E33/$H33),0))</f>
        <v>106342.94921874999</v>
      </c>
      <c r="BB33" s="60">
        <f>IF(BB$5=$G33,-FV(Assumptions!$D$6,'Construction Schedule'!BB$2,,$E33/$H33),IF(AND($G33&lt;=BB$5,$I33&gt;=BB$5),-FV(Assumptions!$D$6,'Construction Schedule'!BB$2,,$E33/$H33),0))</f>
        <v>106342.94921874999</v>
      </c>
      <c r="BC33" s="60">
        <f>IF(BC$5=$G33,-FV(Assumptions!$D$6,'Construction Schedule'!BC$2,,$E33/$H33),IF(AND($G33&lt;=BC$5,$I33&gt;=BC$5),-FV(Assumptions!$D$6,'Construction Schedule'!BC$2,,$E33/$H33),0))</f>
        <v>106342.94921874999</v>
      </c>
      <c r="BD33" s="60">
        <f>IF(BD$5=$G33,-FV(Assumptions!$D$6,'Construction Schedule'!BD$2,,$E33/$H33),IF(AND($G33&lt;=BD$5,$I33&gt;=BD$5),-FV(Assumptions!$D$6,'Construction Schedule'!BD$2,,$E33/$H33),0))</f>
        <v>106342.94921874999</v>
      </c>
      <c r="BE33" s="60">
        <f>IF(BE$5=$G33,-FV(Assumptions!$D$6,'Construction Schedule'!BE$2,,$E33/$H33),IF(AND($G33&lt;=BE$5,$I33&gt;=BE$5),-FV(Assumptions!$D$6,'Construction Schedule'!BE$2,,$E33/$H33),0))</f>
        <v>106342.94921874999</v>
      </c>
      <c r="BF33" s="60">
        <f>IF(BF$5=$G33,-FV(Assumptions!$D$6,'Construction Schedule'!BF$2,,$E33/$H33),IF(AND($G33&lt;=BF$5,$I33&gt;=BF$5),-FV(Assumptions!$D$6,'Construction Schedule'!BF$2,,$E33/$H33),0))</f>
        <v>106342.94921874999</v>
      </c>
      <c r="BG33" s="60">
        <f>IF(BG$5=$G33,-FV(Assumptions!$D$6,'Construction Schedule'!BG$2,,$E33/$H33),IF(AND($G33&lt;=BG$5,$I33&gt;=BG$5),-FV(Assumptions!$D$6,'Construction Schedule'!BG$2,,$E33/$H33),0))</f>
        <v>106342.94921874999</v>
      </c>
      <c r="BH33" s="60">
        <f>IF(BH$5=$G33,-FV(Assumptions!$D$6,'Construction Schedule'!BH$2,,$E33/$H33),IF(AND($G33&lt;=BH$5,$I33&gt;=BH$5),-FV(Assumptions!$D$6,'Construction Schedule'!BH$2,,$E33/$H33),0))</f>
        <v>109001.52294921872</v>
      </c>
      <c r="BI33" s="60">
        <f>IF(BI$5=$G33,-FV(Assumptions!$D$6,'Construction Schedule'!BI$2,,$E33/$H33),IF(AND($G33&lt;=BI$5,$I33&gt;=BI$5),-FV(Assumptions!$D$6,'Construction Schedule'!BI$2,,$E33/$H33),0))</f>
        <v>0</v>
      </c>
      <c r="BJ33" s="60">
        <f>IF(BJ$5=$G33,-FV(Assumptions!$D$6,'Construction Schedule'!BJ$2,,$E33/$H33),IF(AND($G33&lt;=BJ$5,$I33&gt;=BJ$5),-FV(Assumptions!$D$6,'Construction Schedule'!BJ$2,,$E33/$H33),0))</f>
        <v>0</v>
      </c>
      <c r="BK33" s="60">
        <f>IF(BK$5=$G33,-FV(Assumptions!$D$6,'Construction Schedule'!BK$2,,$E33/$H33),IF(AND($G33&lt;=BK$5,$I33&gt;=BK$5),-FV(Assumptions!$D$6,'Construction Schedule'!BK$2,,$E33/$H33),0))</f>
        <v>0</v>
      </c>
      <c r="BL33" s="60">
        <f>IF(BL$5=$G33,-FV(Assumptions!$D$6,'Construction Schedule'!BL$2,,$E33/$H33),IF(AND($G33&lt;=BL$5,$I33&gt;=BL$5),-FV(Assumptions!$D$6,'Construction Schedule'!BL$2,,$E33/$H33),0))</f>
        <v>0</v>
      </c>
      <c r="BM33" s="60">
        <f>IF(BM$5=$G33,-FV(Assumptions!$D$6,'Construction Schedule'!BM$2,,$E33/$H33),IF(AND($G33&lt;=BM$5,$I33&gt;=BM$5),-FV(Assumptions!$D$6,'Construction Schedule'!BM$2,,$E33/$H33),0))</f>
        <v>0</v>
      </c>
      <c r="BN33" s="60">
        <f>IF(BN$5=$G33,-FV(Assumptions!$D$6,'Construction Schedule'!BN$2,,$E33/$H33),IF(AND($G33&lt;=BN$5,$I33&gt;=BN$5),-FV(Assumptions!$D$6,'Construction Schedule'!BN$2,,$E33/$H33),0))</f>
        <v>0</v>
      </c>
      <c r="BO33" s="60">
        <f>IF(BO$5=$G33,-FV(Assumptions!$D$6,'Construction Schedule'!BO$2,,$E33/$H33),IF(AND($G33&lt;=BO$5,$I33&gt;=BO$5),-FV(Assumptions!$D$6,'Construction Schedule'!BO$2,,$E33/$H33),0))</f>
        <v>0</v>
      </c>
      <c r="BP33" s="60">
        <f>IF(BP$5=$G33,-FV(Assumptions!$D$6,'Construction Schedule'!BP$2,,$E33/$H33),IF(AND($G33&lt;=BP$5,$I33&gt;=BP$5),-FV(Assumptions!$D$6,'Construction Schedule'!BP$2,,$E33/$H33),0))</f>
        <v>0</v>
      </c>
      <c r="BQ33" s="60">
        <f>IF(BQ$5=$G33,-FV(Assumptions!$D$6,'Construction Schedule'!BQ$2,,$E33/$H33),IF(AND($G33&lt;=BQ$5,$I33&gt;=BQ$5),-FV(Assumptions!$D$6,'Construction Schedule'!BQ$2,,$E33/$H33),0))</f>
        <v>0</v>
      </c>
      <c r="BR33" s="60">
        <f>IF(BR$5=$G33,-FV(Assumptions!$D$6,'Construction Schedule'!BR$2,,$E33/$H33),IF(AND($G33&lt;=BR$5,$I33&gt;=BR$5),-FV(Assumptions!$D$6,'Construction Schedule'!BR$2,,$E33/$H33),0))</f>
        <v>0</v>
      </c>
      <c r="BS33" s="60">
        <f>IF(BS$5=$G33,-FV(Assumptions!$D$6,'Construction Schedule'!BS$2,,$E33/$H33),IF(AND($G33&lt;=BS$5,$I33&gt;=BS$5),-FV(Assumptions!$D$6,'Construction Schedule'!BS$2,,$E33/$H33),0))</f>
        <v>0</v>
      </c>
      <c r="BT33" s="60">
        <f>IF(BT$5=$G33,-FV(Assumptions!$D$6,'Construction Schedule'!BT$2,,$E33/$H33),IF(AND($G33&lt;=BT$5,$I33&gt;=BT$5),-FV(Assumptions!$D$6,'Construction Schedule'!BT$2,,$E33/$H33),0))</f>
        <v>0</v>
      </c>
      <c r="BU33" s="60">
        <f>IF(BU$5=$G33,-FV(Assumptions!$D$6,'Construction Schedule'!BU$2,,$E33/$H33),IF(AND($G33&lt;=BU$5,$I33&gt;=BU$5),-FV(Assumptions!$D$6,'Construction Schedule'!BU$2,,$E33/$H33),0))</f>
        <v>0</v>
      </c>
      <c r="BV33" s="60">
        <f>IF(BV$5=$G33,-FV(Assumptions!$D$6,'Construction Schedule'!BV$2,,$E33/$H33),IF(AND($G33&lt;=BV$5,$I33&gt;=BV$5),-FV(Assumptions!$D$6,'Construction Schedule'!BV$2,,$E33/$H33),0))</f>
        <v>0</v>
      </c>
      <c r="BW33" s="60">
        <f>IF(BW$5=$G33,-FV(Assumptions!$D$6,'Construction Schedule'!BW$2,,$E33/$H33),IF(AND($G33&lt;=BW$5,$I33&gt;=BW$5),-FV(Assumptions!$D$6,'Construction Schedule'!BW$2,,$E33/$H33),0))</f>
        <v>0</v>
      </c>
      <c r="BX33" s="60">
        <f>IF(BX$5=$G33,-FV(Assumptions!$D$6,'Construction Schedule'!BX$2,,$E33/$H33),IF(AND($G33&lt;=BX$5,$I33&gt;=BX$5),-FV(Assumptions!$D$6,'Construction Schedule'!BX$2,,$E33/$H33),0))</f>
        <v>0</v>
      </c>
      <c r="BY33" s="60">
        <f>IF(BY$5=$G33,-FV(Assumptions!$D$6,'Construction Schedule'!BY$2,,$E33/$H33),IF(AND($G33&lt;=BY$5,$I33&gt;=BY$5),-FV(Assumptions!$D$6,'Construction Schedule'!BY$2,,$E33/$H33),0))</f>
        <v>0</v>
      </c>
      <c r="BZ33" s="60">
        <f>IF(BZ$5=$G33,-FV(Assumptions!$D$6,'Construction Schedule'!BZ$2,,$E33/$H33),IF(AND($G33&lt;=BZ$5,$I33&gt;=BZ$5),-FV(Assumptions!$D$6,'Construction Schedule'!BZ$2,,$E33/$H33),0))</f>
        <v>0</v>
      </c>
      <c r="CA33" s="60">
        <f>IF(CA$5=$G33,-FV(Assumptions!$D$6,'Construction Schedule'!CA$2,,$E33/$H33),IF(AND($G33&lt;=CA$5,$I33&gt;=CA$5),-FV(Assumptions!$D$6,'Construction Schedule'!CA$2,,$E33/$H33),0))</f>
        <v>0</v>
      </c>
      <c r="CB33" s="60">
        <f>IF(CB$5=$G33,-FV(Assumptions!$D$6,'Construction Schedule'!CB$2,,$E33/$H33),IF(AND($G33&lt;=CB$5,$I33&gt;=CB$5),-FV(Assumptions!$D$6,'Construction Schedule'!CB$2,,$E33/$H33),0))</f>
        <v>0</v>
      </c>
      <c r="CC33" s="60">
        <f>IF(CC$5=$G33,-FV(Assumptions!$D$6,'Construction Schedule'!CC$2,,$E33/$H33),IF(AND($G33&lt;=CC$5,$I33&gt;=CC$5),-FV(Assumptions!$D$6,'Construction Schedule'!CC$2,,$E33/$H33),0))</f>
        <v>0</v>
      </c>
      <c r="CD33" s="60">
        <f>IF(CD$5=$G33,-FV(Assumptions!$D$6,'Construction Schedule'!CD$2,,$E33/$H33),IF(AND($G33&lt;=CD$5,$I33&gt;=CD$5),-FV(Assumptions!$D$6,'Construction Schedule'!CD$2,,$E33/$H33),0))</f>
        <v>0</v>
      </c>
      <c r="CE33" s="60">
        <f>IF(CE$5=$G33,-FV(Assumptions!$D$6,'Construction Schedule'!CE$2,,$E33/$H33),IF(AND($G33&lt;=CE$5,$I33&gt;=CE$5),-FV(Assumptions!$D$6,'Construction Schedule'!CE$2,,$E33/$H33),0))</f>
        <v>0</v>
      </c>
      <c r="CF33" s="60">
        <f>IF(CF$5=$G33,-FV(Assumptions!$D$6,'Construction Schedule'!CF$2,,$E33/$H33),IF(AND($G33&lt;=CF$5,$I33&gt;=CF$5),-FV(Assumptions!$D$6,'Construction Schedule'!CF$2,,$E33/$H33),0))</f>
        <v>0</v>
      </c>
      <c r="CG33" s="60">
        <f>IF(CG$5=$G33,-FV(Assumptions!$D$6,'Construction Schedule'!CG$2,,$E33/$H33),IF(AND($G33&lt;=CG$5,$I33&gt;=CG$5),-FV(Assumptions!$D$6,'Construction Schedule'!CG$2,,$E33/$H33),0))</f>
        <v>0</v>
      </c>
      <c r="CH33" s="60">
        <f>IF(CH$5=$G33,-FV(Assumptions!$D$6,'Construction Schedule'!CH$2,,$E33/$H33),IF(AND($G33&lt;=CH$5,$I33&gt;=CH$5),-FV(Assumptions!$D$6,'Construction Schedule'!CH$2,,$E33/$H33),0))</f>
        <v>0</v>
      </c>
      <c r="CI33" s="60">
        <f>IF(CI$5=$G33,-FV(Assumptions!$D$6,'Construction Schedule'!CI$2,,$E33/$H33),IF(AND($G33&lt;=CI$5,$I33&gt;=CI$5),-FV(Assumptions!$D$6,'Construction Schedule'!CI$2,,$E33/$H33),0))</f>
        <v>0</v>
      </c>
      <c r="CJ33" s="60">
        <f>IF(CJ$5=$G33,-FV(Assumptions!$D$6,'Construction Schedule'!CJ$2,,$E33/$H33),IF(AND($G33&lt;=CJ$5,$I33&gt;=CJ$5),-FV(Assumptions!$D$6,'Construction Schedule'!CJ$2,,$E33/$H33),0))</f>
        <v>0</v>
      </c>
      <c r="CK33" s="60">
        <f>IF(CK$5=$G33,-FV(Assumptions!$D$6,'Construction Schedule'!CK$2,,$E33/$H33),IF(AND($G33&lt;=CK$5,$I33&gt;=CK$5),-FV(Assumptions!$D$6,'Construction Schedule'!CK$2,,$E33/$H33),0))</f>
        <v>0</v>
      </c>
      <c r="CL33" s="60">
        <f>IF(CL$5=$G33,-FV(Assumptions!$D$6,'Construction Schedule'!CL$2,,$E33/$H33),IF(AND($G33&lt;=CL$5,$I33&gt;=CL$5),-FV(Assumptions!$D$6,'Construction Schedule'!CL$2,,$E33/$H33),0))</f>
        <v>0</v>
      </c>
      <c r="CM33" s="60">
        <f>IF(CM$5=$G33,-FV(Assumptions!$D$6,'Construction Schedule'!CM$2,,$E33/$H33),IF(AND($G33&lt;=CM$5,$I33&gt;=CM$5),-FV(Assumptions!$D$6,'Construction Schedule'!CM$2,,$E33/$H33),0))</f>
        <v>0</v>
      </c>
      <c r="CN33" s="60">
        <f>IF(CN$5=$G33,-FV(Assumptions!$D$6,'Construction Schedule'!CN$2,,$E33/$H33),IF(AND($G33&lt;=CN$5,$I33&gt;=CN$5),-FV(Assumptions!$D$6,'Construction Schedule'!CN$2,,$E33/$H33),0))</f>
        <v>0</v>
      </c>
      <c r="CO33" s="60">
        <f>IF(CO$5=$G33,-FV(Assumptions!$D$6,'Construction Schedule'!CO$2,,$E33/$H33),IF(AND($G33&lt;=CO$5,$I33&gt;=CO$5),-FV(Assumptions!$D$6,'Construction Schedule'!CO$2,,$E33/$H33),0))</f>
        <v>0</v>
      </c>
      <c r="CP33" s="60">
        <f>IF(CP$5=$G33,-FV(Assumptions!$D$6,'Construction Schedule'!CP$2,,$E33/$H33),IF(AND($G33&lt;=CP$5,$I33&gt;=CP$5),-FV(Assumptions!$D$6,'Construction Schedule'!CP$2,,$E33/$H33),0))</f>
        <v>0</v>
      </c>
      <c r="CQ33" s="60">
        <f>IF(CQ$5=$G33,-FV(Assumptions!$D$6,'Construction Schedule'!CQ$2,,$E33/$H33),IF(AND($G33&lt;=CQ$5,$I33&gt;=CQ$5),-FV(Assumptions!$D$6,'Construction Schedule'!CQ$2,,$E33/$H33),0))</f>
        <v>0</v>
      </c>
      <c r="CR33" s="60">
        <f>IF(CR$5=$G33,-FV(Assumptions!$D$6,'Construction Schedule'!CR$2,,$E33/$H33),IF(AND($G33&lt;=CR$5,$I33&gt;=CR$5),-FV(Assumptions!$D$6,'Construction Schedule'!CR$2,,$E33/$H33),0))</f>
        <v>0</v>
      </c>
      <c r="CS33" s="60">
        <f>IF(CS$5=$G33,-FV(Assumptions!$D$6,'Construction Schedule'!CS$2,,$E33/$H33),IF(AND($G33&lt;=CS$5,$I33&gt;=CS$5),-FV(Assumptions!$D$6,'Construction Schedule'!CS$2,,$E33/$H33),0))</f>
        <v>0</v>
      </c>
      <c r="CT33" s="60">
        <f>IF(CT$5=$G33,-FV(Assumptions!$D$6,'Construction Schedule'!CT$2,,$E33/$H33),IF(AND($G33&lt;=CT$5,$I33&gt;=CT$5),-FV(Assumptions!$D$6,'Construction Schedule'!CT$2,,$E33/$H33),0))</f>
        <v>0</v>
      </c>
      <c r="CU33" s="60">
        <f>IF(CU$5=$G33,-FV(Assumptions!$D$6,'Construction Schedule'!CU$2,,$E33/$H33),IF(AND($G33&lt;=CU$5,$I33&gt;=CU$5),-FV(Assumptions!$D$6,'Construction Schedule'!CU$2,,$E33/$H33),0))</f>
        <v>0</v>
      </c>
      <c r="CV33" s="60">
        <f>IF(CV$5=$G33,-FV(Assumptions!$D$6,'Construction Schedule'!CV$2,,$E33/$H33),IF(AND($G33&lt;=CV$5,$I33&gt;=CV$5),-FV(Assumptions!$D$6,'Construction Schedule'!CV$2,,$E33/$H33),0))</f>
        <v>0</v>
      </c>
      <c r="CW33" s="60">
        <f>IF(CW$5=$G33,-FV(Assumptions!$D$6,'Construction Schedule'!CW$2,,$E33/$H33),IF(AND($G33&lt;=CW$5,$I33&gt;=CW$5),-FV(Assumptions!$D$6,'Construction Schedule'!CW$2,,$E33/$H33),0))</f>
        <v>0</v>
      </c>
      <c r="CX33" s="60">
        <f>IF(CX$5=$G33,-FV(Assumptions!$D$6,'Construction Schedule'!CX$2,,$E33/$H33),IF(AND($G33&lt;=CX$5,$I33&gt;=CX$5),-FV(Assumptions!$D$6,'Construction Schedule'!CX$2,,$E33/$H33),0))</f>
        <v>0</v>
      </c>
      <c r="CY33" s="60">
        <f>IF(CY$5=$G33,-FV(Assumptions!$D$6,'Construction Schedule'!CY$2,,$E33/$H33),IF(AND($G33&lt;=CY$5,$I33&gt;=CY$5),-FV(Assumptions!$D$6,'Construction Schedule'!CY$2,,$E33/$H33),0))</f>
        <v>0</v>
      </c>
      <c r="CZ33" s="60">
        <f>IF(CZ$5=$G33,-FV(Assumptions!$D$6,'Construction Schedule'!CZ$2,,$E33/$H33),IF(AND($G33&lt;=CZ$5,$I33&gt;=CZ$5),-FV(Assumptions!$D$6,'Construction Schedule'!CZ$2,,$E33/$H33),0))</f>
        <v>0</v>
      </c>
      <c r="DA33" s="60">
        <f>IF(DA$5=$G33,-FV(Assumptions!$D$6,'Construction Schedule'!DA$2,,$E33/$H33),IF(AND($G33&lt;=DA$5,$I33&gt;=DA$5),-FV(Assumptions!$D$6,'Construction Schedule'!DA$2,,$E33/$H33),0))</f>
        <v>0</v>
      </c>
      <c r="DB33" s="60">
        <f>IF(DB$5=$G33,-FV(Assumptions!$D$6,'Construction Schedule'!DB$2,,$E33/$H33),IF(AND($G33&lt;=DB$5,$I33&gt;=DB$5),-FV(Assumptions!$D$6,'Construction Schedule'!DB$2,,$E33/$H33),0))</f>
        <v>0</v>
      </c>
      <c r="DC33" s="60">
        <f>IF(DC$5=$G33,-FV(Assumptions!$D$6,'Construction Schedule'!DC$2,,$E33/$H33),IF(AND($G33&lt;=DC$5,$I33&gt;=DC$5),-FV(Assumptions!$D$6,'Construction Schedule'!DC$2,,$E33/$H33),0))</f>
        <v>0</v>
      </c>
      <c r="DD33" s="60">
        <f>IF(DD$5=$G33,-FV(Assumptions!$D$6,'Construction Schedule'!DD$2,,$E33/$H33),IF(AND($G33&lt;=DD$5,$I33&gt;=DD$5),-FV(Assumptions!$D$6,'Construction Schedule'!DD$2,,$E33/$H33),0))</f>
        <v>0</v>
      </c>
      <c r="DE33" s="60">
        <f>IF(DE$5=$G33,-FV(Assumptions!$D$6,'Construction Schedule'!DE$2,,$E33/$H33),IF(AND($G33&lt;=DE$5,$I33&gt;=DE$5),-FV(Assumptions!$D$6,'Construction Schedule'!DE$2,,$E33/$H33),0))</f>
        <v>0</v>
      </c>
      <c r="DF33" s="60">
        <f>IF(DF$5=$G33,-FV(Assumptions!$D$6,'Construction Schedule'!DF$2,,$E33/$H33),IF(AND($G33&lt;=DF$5,$I33&gt;=DF$5),-FV(Assumptions!$D$6,'Construction Schedule'!DF$2,,$E33/$H33),0))</f>
        <v>0</v>
      </c>
      <c r="DG33" s="60">
        <f>IF(DG$5=$G33,-FV(Assumptions!$D$6,'Construction Schedule'!DG$2,,$E33/$H33),IF(AND($G33&lt;=DG$5,$I33&gt;=DG$5),-FV(Assumptions!$D$6,'Construction Schedule'!DG$2,,$E33/$H33),0))</f>
        <v>0</v>
      </c>
      <c r="DH33" s="60">
        <f>IF(DH$5=$G33,-FV(Assumptions!$D$6,'Construction Schedule'!DH$2,,$E33/$H33),IF(AND($G33&lt;=DH$5,$I33&gt;=DH$5),-FV(Assumptions!$D$6,'Construction Schedule'!DH$2,,$E33/$H33),0))</f>
        <v>0</v>
      </c>
      <c r="DI33" s="60">
        <f>IF(DI$5=$G33,-FV(Assumptions!$D$6,'Construction Schedule'!DI$2,,$E33/$H33),IF(AND($G33&lt;=DI$5,$I33&gt;=DI$5),-FV(Assumptions!$D$6,'Construction Schedule'!DI$2,,$E33/$H33),0))</f>
        <v>0</v>
      </c>
      <c r="DJ33" s="60">
        <f>IF(DJ$5=$G33,-FV(Assumptions!$D$6,'Construction Schedule'!DJ$2,,$E33/$H33),IF(AND($G33&lt;=DJ$5,$I33&gt;=DJ$5),-FV(Assumptions!$D$6,'Construction Schedule'!DJ$2,,$E33/$H33),0))</f>
        <v>0</v>
      </c>
      <c r="DK33" s="60">
        <f>IF(DK$5=$G33,-FV(Assumptions!$D$6,'Construction Schedule'!DK$2,,$E33/$H33),IF(AND($G33&lt;=DK$5,$I33&gt;=DK$5),-FV(Assumptions!$D$6,'Construction Schedule'!DK$2,,$E33/$H33),0))</f>
        <v>0</v>
      </c>
      <c r="DL33" s="60">
        <f>IF(DL$5=$G33,-FV(Assumptions!$D$6,'Construction Schedule'!DL$2,,$E33/$H33),IF(AND($G33&lt;=DL$5,$I33&gt;=DL$5),-FV(Assumptions!$D$6,'Construction Schedule'!DL$2,,$E33/$H33),0))</f>
        <v>0</v>
      </c>
      <c r="DM33" s="60">
        <f>IF(DM$5=$G33,-FV(Assumptions!$D$6,'Construction Schedule'!DM$2,,$E33/$H33),IF(AND($G33&lt;=DM$5,$I33&gt;=DM$5),-FV(Assumptions!$D$6,'Construction Schedule'!DM$2,,$E33/$H33),0))</f>
        <v>0</v>
      </c>
      <c r="DN33" s="60">
        <f>IF(DN$5=$G33,-FV(Assumptions!$D$6,'Construction Schedule'!DN$2,,$E33/$H33),IF(AND($G33&lt;=DN$5,$I33&gt;=DN$5),-FV(Assumptions!$D$6,'Construction Schedule'!DN$2,,$E33/$H33),0))</f>
        <v>0</v>
      </c>
      <c r="DO33" s="60">
        <f>IF(DO$5=$G33,-FV(Assumptions!$D$6,'Construction Schedule'!DO$2,,$E33/$H33),IF(AND($G33&lt;=DO$5,$I33&gt;=DO$5),-FV(Assumptions!$D$6,'Construction Schedule'!DO$2,,$E33/$H33),0))</f>
        <v>0</v>
      </c>
      <c r="DP33" s="60">
        <f>IF(DP$5=$G33,-FV(Assumptions!$D$6,'Construction Schedule'!DP$2,,$E33/$H33),IF(AND($G33&lt;=DP$5,$I33&gt;=DP$5),-FV(Assumptions!$D$6,'Construction Schedule'!DP$2,,$E33/$H33),0))</f>
        <v>0</v>
      </c>
      <c r="DQ33" s="60">
        <f>IF(DQ$5=$G33,-FV(Assumptions!$D$6,'Construction Schedule'!DQ$2,,$E33/$H33),IF(AND($G33&lt;=DQ$5,$I33&gt;=DQ$5),-FV(Assumptions!$D$6,'Construction Schedule'!DQ$2,,$E33/$H33),0))</f>
        <v>0</v>
      </c>
      <c r="DR33" s="60">
        <f>IF(DR$5=$G33,-FV(Assumptions!$D$6,'Construction Schedule'!DR$2,,$E33/$H33),IF(AND($G33&lt;=DR$5,$I33&gt;=DR$5),-FV(Assumptions!$D$6,'Construction Schedule'!DR$2,,$E33/$H33),0))</f>
        <v>0</v>
      </c>
      <c r="DS33" s="60">
        <f>IF(DS$5=$G33,-FV(Assumptions!$D$6,'Construction Schedule'!DS$2,,$E33/$H33),IF(AND($G33&lt;=DS$5,$I33&gt;=DS$5),-FV(Assumptions!$D$6,'Construction Schedule'!DS$2,,$E33/$H33),0))</f>
        <v>0</v>
      </c>
      <c r="DT33" s="60">
        <f>IF(DT$5=$G33,-FV(Assumptions!$D$6,'Construction Schedule'!DT$2,,$E33/$H33),IF(AND($G33&lt;=DT$5,$I33&gt;=DT$5),-FV(Assumptions!$D$6,'Construction Schedule'!DT$2,,$E33/$H33),0))</f>
        <v>0</v>
      </c>
      <c r="DU33" s="60">
        <f>IF(DU$5=$G33,-FV(Assumptions!$D$6,'Construction Schedule'!DU$2,,$E33/$H33),IF(AND($G33&lt;=DU$5,$I33&gt;=DU$5),-FV(Assumptions!$D$6,'Construction Schedule'!DU$2,,$E33/$H33),0))</f>
        <v>0</v>
      </c>
      <c r="DV33" s="60">
        <f>IF(DV$5=$G33,-FV(Assumptions!$D$6,'Construction Schedule'!DV$2,,$E33/$H33),IF(AND($G33&lt;=DV$5,$I33&gt;=DV$5),-FV(Assumptions!$D$6,'Construction Schedule'!DV$2,,$E33/$H33),0))</f>
        <v>0</v>
      </c>
      <c r="DW33" s="60">
        <f>IF(DW$5=$G33,-FV(Assumptions!$D$6,'Construction Schedule'!DW$2,,$E33/$H33),IF(AND($G33&lt;=DW$5,$I33&gt;=DW$5),-FV(Assumptions!$D$6,'Construction Schedule'!DW$2,,$E33/$H33),0))</f>
        <v>0</v>
      </c>
      <c r="DX33" s="60">
        <f>IF(DX$5=$G33,-FV(Assumptions!$D$6,'Construction Schedule'!DX$2,,$E33/$H33),IF(AND($G33&lt;=DX$5,$I33&gt;=DX$5),-FV(Assumptions!$D$6,'Construction Schedule'!DX$2,,$E33/$H33),0))</f>
        <v>0</v>
      </c>
      <c r="DY33" s="60">
        <f>IF(DY$5=$G33,-FV(Assumptions!$D$6,'Construction Schedule'!DY$2,,$E33/$H33),IF(AND($G33&lt;=DY$5,$I33&gt;=DY$5),-FV(Assumptions!$D$6,'Construction Schedule'!DY$2,,$E33/$H33),0))</f>
        <v>0</v>
      </c>
      <c r="DZ33" s="60">
        <f>IF(DZ$5=$G33,-FV(Assumptions!$D$6,'Construction Schedule'!DZ$2,,$E33/$H33),IF(AND($G33&lt;=DZ$5,$I33&gt;=DZ$5),-FV(Assumptions!$D$6,'Construction Schedule'!DZ$2,,$E33/$H33),0))</f>
        <v>0</v>
      </c>
      <c r="EA33" s="60">
        <f>IF(EA$5=$G33,-FV(Assumptions!$D$6,'Construction Schedule'!EA$2,,$E33/$H33),IF(AND($G33&lt;=EA$5,$I33&gt;=EA$5),-FV(Assumptions!$D$6,'Construction Schedule'!EA$2,,$E33/$H33),0))</f>
        <v>0</v>
      </c>
      <c r="EB33" s="51" t="s">
        <v>2</v>
      </c>
    </row>
    <row r="34" spans="2:132" ht="17.25" x14ac:dyDescent="0.35">
      <c r="B34" s="51" t="s">
        <v>198</v>
      </c>
      <c r="E34" s="60">
        <v>27650000</v>
      </c>
      <c r="G34" s="56">
        <v>45658</v>
      </c>
      <c r="H34" s="129">
        <v>40</v>
      </c>
      <c r="I34" s="56">
        <f t="shared" si="6"/>
        <v>46844</v>
      </c>
      <c r="K34" s="130"/>
      <c r="L34" s="60">
        <f>IF(L$5=$G34,-FV(Assumptions!$D$6,'Construction Schedule'!L$2,,$E34/$H34),IF(AND($G34&lt;=L$5,$I34&gt;=L$5),-FV(Assumptions!$D$6,'Construction Schedule'!L$2,,$E34/$H34),0))</f>
        <v>0</v>
      </c>
      <c r="M34" s="60">
        <f>IF(M$5=$G34,-FV(Assumptions!$D$6,'Construction Schedule'!M$2,,$E34/$H34),IF(AND($G34&lt;=M$5,$I34&gt;=M$5),-FV(Assumptions!$D$6,'Construction Schedule'!M$2,,$E34/$H34),0))</f>
        <v>0</v>
      </c>
      <c r="N34" s="60">
        <f>IF(N$5=$G34,-FV(Assumptions!$D$6,'Construction Schedule'!N$2,,$E34/$H34),IF(AND($G34&lt;=N$5,$I34&gt;=N$5),-FV(Assumptions!$D$6,'Construction Schedule'!N$2,,$E34/$H34),0))</f>
        <v>0</v>
      </c>
      <c r="O34" s="60">
        <f>IF(O$5=$G34,-FV(Assumptions!$D$6,'Construction Schedule'!O$2,,$E34/$H34),IF(AND($G34&lt;=O$5,$I34&gt;=O$5),-FV(Assumptions!$D$6,'Construction Schedule'!O$2,,$E34/$H34),0))</f>
        <v>0</v>
      </c>
      <c r="P34" s="60">
        <f>IF(P$5=$G34,-FV(Assumptions!$D$6,'Construction Schedule'!P$2,,$E34/$H34),IF(AND($G34&lt;=P$5,$I34&gt;=P$5),-FV(Assumptions!$D$6,'Construction Schedule'!P$2,,$E34/$H34),0))</f>
        <v>0</v>
      </c>
      <c r="Q34" s="60">
        <f>IF(Q$5=$G34,-FV(Assumptions!$D$6,'Construction Schedule'!Q$2,,$E34/$H34),IF(AND($G34&lt;=Q$5,$I34&gt;=Q$5),-FV(Assumptions!$D$6,'Construction Schedule'!Q$2,,$E34/$H34),0))</f>
        <v>0</v>
      </c>
      <c r="R34" s="60">
        <f>IF(R$5=$G34,-FV(Assumptions!$D$6,'Construction Schedule'!R$2,,$E34/$H34),IF(AND($G34&lt;=R$5,$I34&gt;=R$5),-FV(Assumptions!$D$6,'Construction Schedule'!R$2,,$E34/$H34),0))</f>
        <v>0</v>
      </c>
      <c r="S34" s="60">
        <f>IF(S$5=$G34,-FV(Assumptions!$D$6,'Construction Schedule'!S$2,,$E34/$H34),IF(AND($G34&lt;=S$5,$I34&gt;=S$5),-FV(Assumptions!$D$6,'Construction Schedule'!S$2,,$E34/$H34),0))</f>
        <v>0</v>
      </c>
      <c r="T34" s="60">
        <f>IF(T$5=$G34,-FV(Assumptions!$D$6,'Construction Schedule'!T$2,,$E34/$H34),IF(AND($G34&lt;=T$5,$I34&gt;=T$5),-FV(Assumptions!$D$6,'Construction Schedule'!T$2,,$E34/$H34),0))</f>
        <v>0</v>
      </c>
      <c r="U34" s="60">
        <f>IF(U$5=$G34,-FV(Assumptions!$D$6,'Construction Schedule'!U$2,,$E34/$H34),IF(AND($G34&lt;=U$5,$I34&gt;=U$5),-FV(Assumptions!$D$6,'Construction Schedule'!U$2,,$E34/$H34),0))</f>
        <v>691250</v>
      </c>
      <c r="V34" s="60">
        <f>IF(V$5=$G34,-FV(Assumptions!$D$6,'Construction Schedule'!V$2,,$E34/$H34),IF(AND($G34&lt;=V$5,$I34&gt;=V$5),-FV(Assumptions!$D$6,'Construction Schedule'!V$2,,$E34/$H34),0))</f>
        <v>691250</v>
      </c>
      <c r="W34" s="60">
        <f>IF(W$5=$G34,-FV(Assumptions!$D$6,'Construction Schedule'!W$2,,$E34/$H34),IF(AND($G34&lt;=W$5,$I34&gt;=W$5),-FV(Assumptions!$D$6,'Construction Schedule'!W$2,,$E34/$H34),0))</f>
        <v>691250</v>
      </c>
      <c r="X34" s="60">
        <f>IF(X$5=$G34,-FV(Assumptions!$D$6,'Construction Schedule'!X$2,,$E34/$H34),IF(AND($G34&lt;=X$5,$I34&gt;=X$5),-FV(Assumptions!$D$6,'Construction Schedule'!X$2,,$E34/$H34),0))</f>
        <v>708531.24999999988</v>
      </c>
      <c r="Y34" s="60">
        <f>IF(Y$5=$G34,-FV(Assumptions!$D$6,'Construction Schedule'!Y$2,,$E34/$H34),IF(AND($G34&lt;=Y$5,$I34&gt;=Y$5),-FV(Assumptions!$D$6,'Construction Schedule'!Y$2,,$E34/$H34),0))</f>
        <v>708531.24999999988</v>
      </c>
      <c r="Z34" s="60">
        <f>IF(Z$5=$G34,-FV(Assumptions!$D$6,'Construction Schedule'!Z$2,,$E34/$H34),IF(AND($G34&lt;=Z$5,$I34&gt;=Z$5),-FV(Assumptions!$D$6,'Construction Schedule'!Z$2,,$E34/$H34),0))</f>
        <v>708531.24999999988</v>
      </c>
      <c r="AA34" s="60">
        <f>IF(AA$5=$G34,-FV(Assumptions!$D$6,'Construction Schedule'!AA$2,,$E34/$H34),IF(AND($G34&lt;=AA$5,$I34&gt;=AA$5),-FV(Assumptions!$D$6,'Construction Schedule'!AA$2,,$E34/$H34),0))</f>
        <v>708531.24999999988</v>
      </c>
      <c r="AB34" s="60">
        <f>IF(AB$5=$G34,-FV(Assumptions!$D$6,'Construction Schedule'!AB$2,,$E34/$H34),IF(AND($G34&lt;=AB$5,$I34&gt;=AB$5),-FV(Assumptions!$D$6,'Construction Schedule'!AB$2,,$E34/$H34),0))</f>
        <v>708531.24999999988</v>
      </c>
      <c r="AC34" s="60">
        <f>IF(AC$5=$G34,-FV(Assumptions!$D$6,'Construction Schedule'!AC$2,,$E34/$H34),IF(AND($G34&lt;=AC$5,$I34&gt;=AC$5),-FV(Assumptions!$D$6,'Construction Schedule'!AC$2,,$E34/$H34),0))</f>
        <v>708531.24999999988</v>
      </c>
      <c r="AD34" s="60">
        <f>IF(AD$5=$G34,-FV(Assumptions!$D$6,'Construction Schedule'!AD$2,,$E34/$H34),IF(AND($G34&lt;=AD$5,$I34&gt;=AD$5),-FV(Assumptions!$D$6,'Construction Schedule'!AD$2,,$E34/$H34),0))</f>
        <v>708531.24999999988</v>
      </c>
      <c r="AE34" s="60">
        <f>IF(AE$5=$G34,-FV(Assumptions!$D$6,'Construction Schedule'!AE$2,,$E34/$H34),IF(AND($G34&lt;=AE$5,$I34&gt;=AE$5),-FV(Assumptions!$D$6,'Construction Schedule'!AE$2,,$E34/$H34),0))</f>
        <v>708531.24999999988</v>
      </c>
      <c r="AF34" s="60">
        <f>IF(AF$5=$G34,-FV(Assumptions!$D$6,'Construction Schedule'!AF$2,,$E34/$H34),IF(AND($G34&lt;=AF$5,$I34&gt;=AF$5),-FV(Assumptions!$D$6,'Construction Schedule'!AF$2,,$E34/$H34),0))</f>
        <v>708531.24999999988</v>
      </c>
      <c r="AG34" s="60">
        <f>IF(AG$5=$G34,-FV(Assumptions!$D$6,'Construction Schedule'!AG$2,,$E34/$H34),IF(AND($G34&lt;=AG$5,$I34&gt;=AG$5),-FV(Assumptions!$D$6,'Construction Schedule'!AG$2,,$E34/$H34),0))</f>
        <v>708531.24999999988</v>
      </c>
      <c r="AH34" s="60">
        <f>IF(AH$5=$G34,-FV(Assumptions!$D$6,'Construction Schedule'!AH$2,,$E34/$H34),IF(AND($G34&lt;=AH$5,$I34&gt;=AH$5),-FV(Assumptions!$D$6,'Construction Schedule'!AH$2,,$E34/$H34),0))</f>
        <v>708531.24999999988</v>
      </c>
      <c r="AI34" s="60">
        <f>IF(AI$5=$G34,-FV(Assumptions!$D$6,'Construction Schedule'!AI$2,,$E34/$H34),IF(AND($G34&lt;=AI$5,$I34&gt;=AI$5),-FV(Assumptions!$D$6,'Construction Schedule'!AI$2,,$E34/$H34),0))</f>
        <v>708531.24999999988</v>
      </c>
      <c r="AJ34" s="60">
        <f>IF(AJ$5=$G34,-FV(Assumptions!$D$6,'Construction Schedule'!AJ$2,,$E34/$H34),IF(AND($G34&lt;=AJ$5,$I34&gt;=AJ$5),-FV(Assumptions!$D$6,'Construction Schedule'!AJ$2,,$E34/$H34),0))</f>
        <v>726244.53125</v>
      </c>
      <c r="AK34" s="60">
        <f>IF(AK$5=$G34,-FV(Assumptions!$D$6,'Construction Schedule'!AK$2,,$E34/$H34),IF(AND($G34&lt;=AK$5,$I34&gt;=AK$5),-FV(Assumptions!$D$6,'Construction Schedule'!AK$2,,$E34/$H34),0))</f>
        <v>726244.53125</v>
      </c>
      <c r="AL34" s="60">
        <f>IF(AL$5=$G34,-FV(Assumptions!$D$6,'Construction Schedule'!AL$2,,$E34/$H34),IF(AND($G34&lt;=AL$5,$I34&gt;=AL$5),-FV(Assumptions!$D$6,'Construction Schedule'!AL$2,,$E34/$H34),0))</f>
        <v>726244.53125</v>
      </c>
      <c r="AM34" s="60">
        <f>IF(AM$5=$G34,-FV(Assumptions!$D$6,'Construction Schedule'!AM$2,,$E34/$H34),IF(AND($G34&lt;=AM$5,$I34&gt;=AM$5),-FV(Assumptions!$D$6,'Construction Schedule'!AM$2,,$E34/$H34),0))</f>
        <v>726244.53125</v>
      </c>
      <c r="AN34" s="60">
        <f>IF(AN$5=$G34,-FV(Assumptions!$D$6,'Construction Schedule'!AN$2,,$E34/$H34),IF(AND($G34&lt;=AN$5,$I34&gt;=AN$5),-FV(Assumptions!$D$6,'Construction Schedule'!AN$2,,$E34/$H34),0))</f>
        <v>726244.53125</v>
      </c>
      <c r="AO34" s="60">
        <f>IF(AO$5=$G34,-FV(Assumptions!$D$6,'Construction Schedule'!AO$2,,$E34/$H34),IF(AND($G34&lt;=AO$5,$I34&gt;=AO$5),-FV(Assumptions!$D$6,'Construction Schedule'!AO$2,,$E34/$H34),0))</f>
        <v>726244.53125</v>
      </c>
      <c r="AP34" s="60">
        <f>IF(AP$5=$G34,-FV(Assumptions!$D$6,'Construction Schedule'!AP$2,,$E34/$H34),IF(AND($G34&lt;=AP$5,$I34&gt;=AP$5),-FV(Assumptions!$D$6,'Construction Schedule'!AP$2,,$E34/$H34),0))</f>
        <v>726244.53125</v>
      </c>
      <c r="AQ34" s="60">
        <f>IF(AQ$5=$G34,-FV(Assumptions!$D$6,'Construction Schedule'!AQ$2,,$E34/$H34),IF(AND($G34&lt;=AQ$5,$I34&gt;=AQ$5),-FV(Assumptions!$D$6,'Construction Schedule'!AQ$2,,$E34/$H34),0))</f>
        <v>726244.53125</v>
      </c>
      <c r="AR34" s="60">
        <f>IF(AR$5=$G34,-FV(Assumptions!$D$6,'Construction Schedule'!AR$2,,$E34/$H34),IF(AND($G34&lt;=AR$5,$I34&gt;=AR$5),-FV(Assumptions!$D$6,'Construction Schedule'!AR$2,,$E34/$H34),0))</f>
        <v>726244.53125</v>
      </c>
      <c r="AS34" s="60">
        <f>IF(AS$5=$G34,-FV(Assumptions!$D$6,'Construction Schedule'!AS$2,,$E34/$H34),IF(AND($G34&lt;=AS$5,$I34&gt;=AS$5),-FV(Assumptions!$D$6,'Construction Schedule'!AS$2,,$E34/$H34),0))</f>
        <v>726244.53125</v>
      </c>
      <c r="AT34" s="60">
        <f>IF(AT$5=$G34,-FV(Assumptions!$D$6,'Construction Schedule'!AT$2,,$E34/$H34),IF(AND($G34&lt;=AT$5,$I34&gt;=AT$5),-FV(Assumptions!$D$6,'Construction Schedule'!AT$2,,$E34/$H34),0))</f>
        <v>726244.53125</v>
      </c>
      <c r="AU34" s="60">
        <f>IF(AU$5=$G34,-FV(Assumptions!$D$6,'Construction Schedule'!AU$2,,$E34/$H34),IF(AND($G34&lt;=AU$5,$I34&gt;=AU$5),-FV(Assumptions!$D$6,'Construction Schedule'!AU$2,,$E34/$H34),0))</f>
        <v>726244.53125</v>
      </c>
      <c r="AV34" s="60">
        <f>IF(AV$5=$G34,-FV(Assumptions!$D$6,'Construction Schedule'!AV$2,,$E34/$H34),IF(AND($G34&lt;=AV$5,$I34&gt;=AV$5),-FV(Assumptions!$D$6,'Construction Schedule'!AV$2,,$E34/$H34),0))</f>
        <v>744400.64453124988</v>
      </c>
      <c r="AW34" s="60">
        <f>IF(AW$5=$G34,-FV(Assumptions!$D$6,'Construction Schedule'!AW$2,,$E34/$H34),IF(AND($G34&lt;=AW$5,$I34&gt;=AW$5),-FV(Assumptions!$D$6,'Construction Schedule'!AW$2,,$E34/$H34),0))</f>
        <v>744400.64453124988</v>
      </c>
      <c r="AX34" s="60">
        <f>IF(AX$5=$G34,-FV(Assumptions!$D$6,'Construction Schedule'!AX$2,,$E34/$H34),IF(AND($G34&lt;=AX$5,$I34&gt;=AX$5),-FV(Assumptions!$D$6,'Construction Schedule'!AX$2,,$E34/$H34),0))</f>
        <v>744400.64453124988</v>
      </c>
      <c r="AY34" s="60">
        <f>IF(AY$5=$G34,-FV(Assumptions!$D$6,'Construction Schedule'!AY$2,,$E34/$H34),IF(AND($G34&lt;=AY$5,$I34&gt;=AY$5),-FV(Assumptions!$D$6,'Construction Schedule'!AY$2,,$E34/$H34),0))</f>
        <v>744400.64453124988</v>
      </c>
      <c r="AZ34" s="60">
        <f>IF(AZ$5=$G34,-FV(Assumptions!$D$6,'Construction Schedule'!AZ$2,,$E34/$H34),IF(AND($G34&lt;=AZ$5,$I34&gt;=AZ$5),-FV(Assumptions!$D$6,'Construction Schedule'!AZ$2,,$E34/$H34),0))</f>
        <v>744400.64453124988</v>
      </c>
      <c r="BA34" s="60">
        <f>IF(BA$5=$G34,-FV(Assumptions!$D$6,'Construction Schedule'!BA$2,,$E34/$H34),IF(AND($G34&lt;=BA$5,$I34&gt;=BA$5),-FV(Assumptions!$D$6,'Construction Schedule'!BA$2,,$E34/$H34),0))</f>
        <v>744400.64453124988</v>
      </c>
      <c r="BB34" s="60">
        <f>IF(BB$5=$G34,-FV(Assumptions!$D$6,'Construction Schedule'!BB$2,,$E34/$H34),IF(AND($G34&lt;=BB$5,$I34&gt;=BB$5),-FV(Assumptions!$D$6,'Construction Schedule'!BB$2,,$E34/$H34),0))</f>
        <v>744400.64453124988</v>
      </c>
      <c r="BC34" s="60">
        <f>IF(BC$5=$G34,-FV(Assumptions!$D$6,'Construction Schedule'!BC$2,,$E34/$H34),IF(AND($G34&lt;=BC$5,$I34&gt;=BC$5),-FV(Assumptions!$D$6,'Construction Schedule'!BC$2,,$E34/$H34),0))</f>
        <v>744400.64453124988</v>
      </c>
      <c r="BD34" s="60">
        <f>IF(BD$5=$G34,-FV(Assumptions!$D$6,'Construction Schedule'!BD$2,,$E34/$H34),IF(AND($G34&lt;=BD$5,$I34&gt;=BD$5),-FV(Assumptions!$D$6,'Construction Schedule'!BD$2,,$E34/$H34),0))</f>
        <v>744400.64453124988</v>
      </c>
      <c r="BE34" s="60">
        <f>IF(BE$5=$G34,-FV(Assumptions!$D$6,'Construction Schedule'!BE$2,,$E34/$H34),IF(AND($G34&lt;=BE$5,$I34&gt;=BE$5),-FV(Assumptions!$D$6,'Construction Schedule'!BE$2,,$E34/$H34),0))</f>
        <v>744400.64453124988</v>
      </c>
      <c r="BF34" s="60">
        <f>IF(BF$5=$G34,-FV(Assumptions!$D$6,'Construction Schedule'!BF$2,,$E34/$H34),IF(AND($G34&lt;=BF$5,$I34&gt;=BF$5),-FV(Assumptions!$D$6,'Construction Schedule'!BF$2,,$E34/$H34),0))</f>
        <v>744400.64453124988</v>
      </c>
      <c r="BG34" s="60">
        <f>IF(BG$5=$G34,-FV(Assumptions!$D$6,'Construction Schedule'!BG$2,,$E34/$H34),IF(AND($G34&lt;=BG$5,$I34&gt;=BG$5),-FV(Assumptions!$D$6,'Construction Schedule'!BG$2,,$E34/$H34),0))</f>
        <v>744400.64453124988</v>
      </c>
      <c r="BH34" s="60">
        <f>IF(BH$5=$G34,-FV(Assumptions!$D$6,'Construction Schedule'!BH$2,,$E34/$H34),IF(AND($G34&lt;=BH$5,$I34&gt;=BH$5),-FV(Assumptions!$D$6,'Construction Schedule'!BH$2,,$E34/$H34),0))</f>
        <v>763010.66064453113</v>
      </c>
      <c r="BI34" s="60">
        <f>IF(BI$5=$G34,-FV(Assumptions!$D$6,'Construction Schedule'!BI$2,,$E34/$H34),IF(AND($G34&lt;=BI$5,$I34&gt;=BI$5),-FV(Assumptions!$D$6,'Construction Schedule'!BI$2,,$E34/$H34),0))</f>
        <v>0</v>
      </c>
      <c r="BJ34" s="60">
        <f>IF(BJ$5=$G34,-FV(Assumptions!$D$6,'Construction Schedule'!BJ$2,,$E34/$H34),IF(AND($G34&lt;=BJ$5,$I34&gt;=BJ$5),-FV(Assumptions!$D$6,'Construction Schedule'!BJ$2,,$E34/$H34),0))</f>
        <v>0</v>
      </c>
      <c r="BK34" s="60">
        <f>IF(BK$5=$G34,-FV(Assumptions!$D$6,'Construction Schedule'!BK$2,,$E34/$H34),IF(AND($G34&lt;=BK$5,$I34&gt;=BK$5),-FV(Assumptions!$D$6,'Construction Schedule'!BK$2,,$E34/$H34),0))</f>
        <v>0</v>
      </c>
      <c r="BL34" s="60">
        <f>IF(BL$5=$G34,-FV(Assumptions!$D$6,'Construction Schedule'!BL$2,,$E34/$H34),IF(AND($G34&lt;=BL$5,$I34&gt;=BL$5),-FV(Assumptions!$D$6,'Construction Schedule'!BL$2,,$E34/$H34),0))</f>
        <v>0</v>
      </c>
      <c r="BM34" s="60">
        <f>IF(BM$5=$G34,-FV(Assumptions!$D$6,'Construction Schedule'!BM$2,,$E34/$H34),IF(AND($G34&lt;=BM$5,$I34&gt;=BM$5),-FV(Assumptions!$D$6,'Construction Schedule'!BM$2,,$E34/$H34),0))</f>
        <v>0</v>
      </c>
      <c r="BN34" s="60">
        <f>IF(BN$5=$G34,-FV(Assumptions!$D$6,'Construction Schedule'!BN$2,,$E34/$H34),IF(AND($G34&lt;=BN$5,$I34&gt;=BN$5),-FV(Assumptions!$D$6,'Construction Schedule'!BN$2,,$E34/$H34),0))</f>
        <v>0</v>
      </c>
      <c r="BO34" s="60">
        <f>IF(BO$5=$G34,-FV(Assumptions!$D$6,'Construction Schedule'!BO$2,,$E34/$H34),IF(AND($G34&lt;=BO$5,$I34&gt;=BO$5),-FV(Assumptions!$D$6,'Construction Schedule'!BO$2,,$E34/$H34),0))</f>
        <v>0</v>
      </c>
      <c r="BP34" s="60">
        <f>IF(BP$5=$G34,-FV(Assumptions!$D$6,'Construction Schedule'!BP$2,,$E34/$H34),IF(AND($G34&lt;=BP$5,$I34&gt;=BP$5),-FV(Assumptions!$D$6,'Construction Schedule'!BP$2,,$E34/$H34),0))</f>
        <v>0</v>
      </c>
      <c r="BQ34" s="60">
        <f>IF(BQ$5=$G34,-FV(Assumptions!$D$6,'Construction Schedule'!BQ$2,,$E34/$H34),IF(AND($G34&lt;=BQ$5,$I34&gt;=BQ$5),-FV(Assumptions!$D$6,'Construction Schedule'!BQ$2,,$E34/$H34),0))</f>
        <v>0</v>
      </c>
      <c r="BR34" s="60">
        <f>IF(BR$5=$G34,-FV(Assumptions!$D$6,'Construction Schedule'!BR$2,,$E34/$H34),IF(AND($G34&lt;=BR$5,$I34&gt;=BR$5),-FV(Assumptions!$D$6,'Construction Schedule'!BR$2,,$E34/$H34),0))</f>
        <v>0</v>
      </c>
      <c r="BS34" s="60">
        <f>IF(BS$5=$G34,-FV(Assumptions!$D$6,'Construction Schedule'!BS$2,,$E34/$H34),IF(AND($G34&lt;=BS$5,$I34&gt;=BS$5),-FV(Assumptions!$D$6,'Construction Schedule'!BS$2,,$E34/$H34),0))</f>
        <v>0</v>
      </c>
      <c r="BT34" s="60">
        <f>IF(BT$5=$G34,-FV(Assumptions!$D$6,'Construction Schedule'!BT$2,,$E34/$H34),IF(AND($G34&lt;=BT$5,$I34&gt;=BT$5),-FV(Assumptions!$D$6,'Construction Schedule'!BT$2,,$E34/$H34),0))</f>
        <v>0</v>
      </c>
      <c r="BU34" s="60">
        <f>IF(BU$5=$G34,-FV(Assumptions!$D$6,'Construction Schedule'!BU$2,,$E34/$H34),IF(AND($G34&lt;=BU$5,$I34&gt;=BU$5),-FV(Assumptions!$D$6,'Construction Schedule'!BU$2,,$E34/$H34),0))</f>
        <v>0</v>
      </c>
      <c r="BV34" s="60">
        <f>IF(BV$5=$G34,-FV(Assumptions!$D$6,'Construction Schedule'!BV$2,,$E34/$H34),IF(AND($G34&lt;=BV$5,$I34&gt;=BV$5),-FV(Assumptions!$D$6,'Construction Schedule'!BV$2,,$E34/$H34),0))</f>
        <v>0</v>
      </c>
      <c r="BW34" s="60">
        <f>IF(BW$5=$G34,-FV(Assumptions!$D$6,'Construction Schedule'!BW$2,,$E34/$H34),IF(AND($G34&lt;=BW$5,$I34&gt;=BW$5),-FV(Assumptions!$D$6,'Construction Schedule'!BW$2,,$E34/$H34),0))</f>
        <v>0</v>
      </c>
      <c r="BX34" s="60">
        <f>IF(BX$5=$G34,-FV(Assumptions!$D$6,'Construction Schedule'!BX$2,,$E34/$H34),IF(AND($G34&lt;=BX$5,$I34&gt;=BX$5),-FV(Assumptions!$D$6,'Construction Schedule'!BX$2,,$E34/$H34),0))</f>
        <v>0</v>
      </c>
      <c r="BY34" s="60">
        <f>IF(BY$5=$G34,-FV(Assumptions!$D$6,'Construction Schedule'!BY$2,,$E34/$H34),IF(AND($G34&lt;=BY$5,$I34&gt;=BY$5),-FV(Assumptions!$D$6,'Construction Schedule'!BY$2,,$E34/$H34),0))</f>
        <v>0</v>
      </c>
      <c r="BZ34" s="60">
        <f>IF(BZ$5=$G34,-FV(Assumptions!$D$6,'Construction Schedule'!BZ$2,,$E34/$H34),IF(AND($G34&lt;=BZ$5,$I34&gt;=BZ$5),-FV(Assumptions!$D$6,'Construction Schedule'!BZ$2,,$E34/$H34),0))</f>
        <v>0</v>
      </c>
      <c r="CA34" s="60">
        <f>IF(CA$5=$G34,-FV(Assumptions!$D$6,'Construction Schedule'!CA$2,,$E34/$H34),IF(AND($G34&lt;=CA$5,$I34&gt;=CA$5),-FV(Assumptions!$D$6,'Construction Schedule'!CA$2,,$E34/$H34),0))</f>
        <v>0</v>
      </c>
      <c r="CB34" s="60">
        <f>IF(CB$5=$G34,-FV(Assumptions!$D$6,'Construction Schedule'!CB$2,,$E34/$H34),IF(AND($G34&lt;=CB$5,$I34&gt;=CB$5),-FV(Assumptions!$D$6,'Construction Schedule'!CB$2,,$E34/$H34),0))</f>
        <v>0</v>
      </c>
      <c r="CC34" s="60">
        <f>IF(CC$5=$G34,-FV(Assumptions!$D$6,'Construction Schedule'!CC$2,,$E34/$H34),IF(AND($G34&lt;=CC$5,$I34&gt;=CC$5),-FV(Assumptions!$D$6,'Construction Schedule'!CC$2,,$E34/$H34),0))</f>
        <v>0</v>
      </c>
      <c r="CD34" s="60">
        <f>IF(CD$5=$G34,-FV(Assumptions!$D$6,'Construction Schedule'!CD$2,,$E34/$H34),IF(AND($G34&lt;=CD$5,$I34&gt;=CD$5),-FV(Assumptions!$D$6,'Construction Schedule'!CD$2,,$E34/$H34),0))</f>
        <v>0</v>
      </c>
      <c r="CE34" s="60">
        <f>IF(CE$5=$G34,-FV(Assumptions!$D$6,'Construction Schedule'!CE$2,,$E34/$H34),IF(AND($G34&lt;=CE$5,$I34&gt;=CE$5),-FV(Assumptions!$D$6,'Construction Schedule'!CE$2,,$E34/$H34),0))</f>
        <v>0</v>
      </c>
      <c r="CF34" s="60">
        <f>IF(CF$5=$G34,-FV(Assumptions!$D$6,'Construction Schedule'!CF$2,,$E34/$H34),IF(AND($G34&lt;=CF$5,$I34&gt;=CF$5),-FV(Assumptions!$D$6,'Construction Schedule'!CF$2,,$E34/$H34),0))</f>
        <v>0</v>
      </c>
      <c r="CG34" s="60">
        <f>IF(CG$5=$G34,-FV(Assumptions!$D$6,'Construction Schedule'!CG$2,,$E34/$H34),IF(AND($G34&lt;=CG$5,$I34&gt;=CG$5),-FV(Assumptions!$D$6,'Construction Schedule'!CG$2,,$E34/$H34),0))</f>
        <v>0</v>
      </c>
      <c r="CH34" s="60">
        <f>IF(CH$5=$G34,-FV(Assumptions!$D$6,'Construction Schedule'!CH$2,,$E34/$H34),IF(AND($G34&lt;=CH$5,$I34&gt;=CH$5),-FV(Assumptions!$D$6,'Construction Schedule'!CH$2,,$E34/$H34),0))</f>
        <v>0</v>
      </c>
      <c r="CI34" s="60">
        <f>IF(CI$5=$G34,-FV(Assumptions!$D$6,'Construction Schedule'!CI$2,,$E34/$H34),IF(AND($G34&lt;=CI$5,$I34&gt;=CI$5),-FV(Assumptions!$D$6,'Construction Schedule'!CI$2,,$E34/$H34),0))</f>
        <v>0</v>
      </c>
      <c r="CJ34" s="60">
        <f>IF(CJ$5=$G34,-FV(Assumptions!$D$6,'Construction Schedule'!CJ$2,,$E34/$H34),IF(AND($G34&lt;=CJ$5,$I34&gt;=CJ$5),-FV(Assumptions!$D$6,'Construction Schedule'!CJ$2,,$E34/$H34),0))</f>
        <v>0</v>
      </c>
      <c r="CK34" s="60">
        <f>IF(CK$5=$G34,-FV(Assumptions!$D$6,'Construction Schedule'!CK$2,,$E34/$H34),IF(AND($G34&lt;=CK$5,$I34&gt;=CK$5),-FV(Assumptions!$D$6,'Construction Schedule'!CK$2,,$E34/$H34),0))</f>
        <v>0</v>
      </c>
      <c r="CL34" s="60">
        <f>IF(CL$5=$G34,-FV(Assumptions!$D$6,'Construction Schedule'!CL$2,,$E34/$H34),IF(AND($G34&lt;=CL$5,$I34&gt;=CL$5),-FV(Assumptions!$D$6,'Construction Schedule'!CL$2,,$E34/$H34),0))</f>
        <v>0</v>
      </c>
      <c r="CM34" s="60">
        <f>IF(CM$5=$G34,-FV(Assumptions!$D$6,'Construction Schedule'!CM$2,,$E34/$H34),IF(AND($G34&lt;=CM$5,$I34&gt;=CM$5),-FV(Assumptions!$D$6,'Construction Schedule'!CM$2,,$E34/$H34),0))</f>
        <v>0</v>
      </c>
      <c r="CN34" s="60">
        <f>IF(CN$5=$G34,-FV(Assumptions!$D$6,'Construction Schedule'!CN$2,,$E34/$H34),IF(AND($G34&lt;=CN$5,$I34&gt;=CN$5),-FV(Assumptions!$D$6,'Construction Schedule'!CN$2,,$E34/$H34),0))</f>
        <v>0</v>
      </c>
      <c r="CO34" s="60">
        <f>IF(CO$5=$G34,-FV(Assumptions!$D$6,'Construction Schedule'!CO$2,,$E34/$H34),IF(AND($G34&lt;=CO$5,$I34&gt;=CO$5),-FV(Assumptions!$D$6,'Construction Schedule'!CO$2,,$E34/$H34),0))</f>
        <v>0</v>
      </c>
      <c r="CP34" s="60">
        <f>IF(CP$5=$G34,-FV(Assumptions!$D$6,'Construction Schedule'!CP$2,,$E34/$H34),IF(AND($G34&lt;=CP$5,$I34&gt;=CP$5),-FV(Assumptions!$D$6,'Construction Schedule'!CP$2,,$E34/$H34),0))</f>
        <v>0</v>
      </c>
      <c r="CQ34" s="60">
        <f>IF(CQ$5=$G34,-FV(Assumptions!$D$6,'Construction Schedule'!CQ$2,,$E34/$H34),IF(AND($G34&lt;=CQ$5,$I34&gt;=CQ$5),-FV(Assumptions!$D$6,'Construction Schedule'!CQ$2,,$E34/$H34),0))</f>
        <v>0</v>
      </c>
      <c r="CR34" s="60">
        <f>IF(CR$5=$G34,-FV(Assumptions!$D$6,'Construction Schedule'!CR$2,,$E34/$H34),IF(AND($G34&lt;=CR$5,$I34&gt;=CR$5),-FV(Assumptions!$D$6,'Construction Schedule'!CR$2,,$E34/$H34),0))</f>
        <v>0</v>
      </c>
      <c r="CS34" s="60">
        <f>IF(CS$5=$G34,-FV(Assumptions!$D$6,'Construction Schedule'!CS$2,,$E34/$H34),IF(AND($G34&lt;=CS$5,$I34&gt;=CS$5),-FV(Assumptions!$D$6,'Construction Schedule'!CS$2,,$E34/$H34),0))</f>
        <v>0</v>
      </c>
      <c r="CT34" s="60">
        <f>IF(CT$5=$G34,-FV(Assumptions!$D$6,'Construction Schedule'!CT$2,,$E34/$H34),IF(AND($G34&lt;=CT$5,$I34&gt;=CT$5),-FV(Assumptions!$D$6,'Construction Schedule'!CT$2,,$E34/$H34),0))</f>
        <v>0</v>
      </c>
      <c r="CU34" s="60">
        <f>IF(CU$5=$G34,-FV(Assumptions!$D$6,'Construction Schedule'!CU$2,,$E34/$H34),IF(AND($G34&lt;=CU$5,$I34&gt;=CU$5),-FV(Assumptions!$D$6,'Construction Schedule'!CU$2,,$E34/$H34),0))</f>
        <v>0</v>
      </c>
      <c r="CV34" s="60">
        <f>IF(CV$5=$G34,-FV(Assumptions!$D$6,'Construction Schedule'!CV$2,,$E34/$H34),IF(AND($G34&lt;=CV$5,$I34&gt;=CV$5),-FV(Assumptions!$D$6,'Construction Schedule'!CV$2,,$E34/$H34),0))</f>
        <v>0</v>
      </c>
      <c r="CW34" s="60">
        <f>IF(CW$5=$G34,-FV(Assumptions!$D$6,'Construction Schedule'!CW$2,,$E34/$H34),IF(AND($G34&lt;=CW$5,$I34&gt;=CW$5),-FV(Assumptions!$D$6,'Construction Schedule'!CW$2,,$E34/$H34),0))</f>
        <v>0</v>
      </c>
      <c r="CX34" s="60">
        <f>IF(CX$5=$G34,-FV(Assumptions!$D$6,'Construction Schedule'!CX$2,,$E34/$H34),IF(AND($G34&lt;=CX$5,$I34&gt;=CX$5),-FV(Assumptions!$D$6,'Construction Schedule'!CX$2,,$E34/$H34),0))</f>
        <v>0</v>
      </c>
      <c r="CY34" s="60">
        <f>IF(CY$5=$G34,-FV(Assumptions!$D$6,'Construction Schedule'!CY$2,,$E34/$H34),IF(AND($G34&lt;=CY$5,$I34&gt;=CY$5),-FV(Assumptions!$D$6,'Construction Schedule'!CY$2,,$E34/$H34),0))</f>
        <v>0</v>
      </c>
      <c r="CZ34" s="60">
        <f>IF(CZ$5=$G34,-FV(Assumptions!$D$6,'Construction Schedule'!CZ$2,,$E34/$H34),IF(AND($G34&lt;=CZ$5,$I34&gt;=CZ$5),-FV(Assumptions!$D$6,'Construction Schedule'!CZ$2,,$E34/$H34),0))</f>
        <v>0</v>
      </c>
      <c r="DA34" s="60">
        <f>IF(DA$5=$G34,-FV(Assumptions!$D$6,'Construction Schedule'!DA$2,,$E34/$H34),IF(AND($G34&lt;=DA$5,$I34&gt;=DA$5),-FV(Assumptions!$D$6,'Construction Schedule'!DA$2,,$E34/$H34),0))</f>
        <v>0</v>
      </c>
      <c r="DB34" s="60">
        <f>IF(DB$5=$G34,-FV(Assumptions!$D$6,'Construction Schedule'!DB$2,,$E34/$H34),IF(AND($G34&lt;=DB$5,$I34&gt;=DB$5),-FV(Assumptions!$D$6,'Construction Schedule'!DB$2,,$E34/$H34),0))</f>
        <v>0</v>
      </c>
      <c r="DC34" s="60">
        <f>IF(DC$5=$G34,-FV(Assumptions!$D$6,'Construction Schedule'!DC$2,,$E34/$H34),IF(AND($G34&lt;=DC$5,$I34&gt;=DC$5),-FV(Assumptions!$D$6,'Construction Schedule'!DC$2,,$E34/$H34),0))</f>
        <v>0</v>
      </c>
      <c r="DD34" s="60">
        <f>IF(DD$5=$G34,-FV(Assumptions!$D$6,'Construction Schedule'!DD$2,,$E34/$H34),IF(AND($G34&lt;=DD$5,$I34&gt;=DD$5),-FV(Assumptions!$D$6,'Construction Schedule'!DD$2,,$E34/$H34),0))</f>
        <v>0</v>
      </c>
      <c r="DE34" s="60">
        <f>IF(DE$5=$G34,-FV(Assumptions!$D$6,'Construction Schedule'!DE$2,,$E34/$H34),IF(AND($G34&lt;=DE$5,$I34&gt;=DE$5),-FV(Assumptions!$D$6,'Construction Schedule'!DE$2,,$E34/$H34),0))</f>
        <v>0</v>
      </c>
      <c r="DF34" s="60">
        <f>IF(DF$5=$G34,-FV(Assumptions!$D$6,'Construction Schedule'!DF$2,,$E34/$H34),IF(AND($G34&lt;=DF$5,$I34&gt;=DF$5),-FV(Assumptions!$D$6,'Construction Schedule'!DF$2,,$E34/$H34),0))</f>
        <v>0</v>
      </c>
      <c r="DG34" s="60">
        <f>IF(DG$5=$G34,-FV(Assumptions!$D$6,'Construction Schedule'!DG$2,,$E34/$H34),IF(AND($G34&lt;=DG$5,$I34&gt;=DG$5),-FV(Assumptions!$D$6,'Construction Schedule'!DG$2,,$E34/$H34),0))</f>
        <v>0</v>
      </c>
      <c r="DH34" s="60">
        <f>IF(DH$5=$G34,-FV(Assumptions!$D$6,'Construction Schedule'!DH$2,,$E34/$H34),IF(AND($G34&lt;=DH$5,$I34&gt;=DH$5),-FV(Assumptions!$D$6,'Construction Schedule'!DH$2,,$E34/$H34),0))</f>
        <v>0</v>
      </c>
      <c r="DI34" s="60">
        <f>IF(DI$5=$G34,-FV(Assumptions!$D$6,'Construction Schedule'!DI$2,,$E34/$H34),IF(AND($G34&lt;=DI$5,$I34&gt;=DI$5),-FV(Assumptions!$D$6,'Construction Schedule'!DI$2,,$E34/$H34),0))</f>
        <v>0</v>
      </c>
      <c r="DJ34" s="60">
        <f>IF(DJ$5=$G34,-FV(Assumptions!$D$6,'Construction Schedule'!DJ$2,,$E34/$H34),IF(AND($G34&lt;=DJ$5,$I34&gt;=DJ$5),-FV(Assumptions!$D$6,'Construction Schedule'!DJ$2,,$E34/$H34),0))</f>
        <v>0</v>
      </c>
      <c r="DK34" s="60">
        <f>IF(DK$5=$G34,-FV(Assumptions!$D$6,'Construction Schedule'!DK$2,,$E34/$H34),IF(AND($G34&lt;=DK$5,$I34&gt;=DK$5),-FV(Assumptions!$D$6,'Construction Schedule'!DK$2,,$E34/$H34),0))</f>
        <v>0</v>
      </c>
      <c r="DL34" s="60">
        <f>IF(DL$5=$G34,-FV(Assumptions!$D$6,'Construction Schedule'!DL$2,,$E34/$H34),IF(AND($G34&lt;=DL$5,$I34&gt;=DL$5),-FV(Assumptions!$D$6,'Construction Schedule'!DL$2,,$E34/$H34),0))</f>
        <v>0</v>
      </c>
      <c r="DM34" s="60">
        <f>IF(DM$5=$G34,-FV(Assumptions!$D$6,'Construction Schedule'!DM$2,,$E34/$H34),IF(AND($G34&lt;=DM$5,$I34&gt;=DM$5),-FV(Assumptions!$D$6,'Construction Schedule'!DM$2,,$E34/$H34),0))</f>
        <v>0</v>
      </c>
      <c r="DN34" s="60">
        <f>IF(DN$5=$G34,-FV(Assumptions!$D$6,'Construction Schedule'!DN$2,,$E34/$H34),IF(AND($G34&lt;=DN$5,$I34&gt;=DN$5),-FV(Assumptions!$D$6,'Construction Schedule'!DN$2,,$E34/$H34),0))</f>
        <v>0</v>
      </c>
      <c r="DO34" s="60">
        <f>IF(DO$5=$G34,-FV(Assumptions!$D$6,'Construction Schedule'!DO$2,,$E34/$H34),IF(AND($G34&lt;=DO$5,$I34&gt;=DO$5),-FV(Assumptions!$D$6,'Construction Schedule'!DO$2,,$E34/$H34),0))</f>
        <v>0</v>
      </c>
      <c r="DP34" s="60">
        <f>IF(DP$5=$G34,-FV(Assumptions!$D$6,'Construction Schedule'!DP$2,,$E34/$H34),IF(AND($G34&lt;=DP$5,$I34&gt;=DP$5),-FV(Assumptions!$D$6,'Construction Schedule'!DP$2,,$E34/$H34),0))</f>
        <v>0</v>
      </c>
      <c r="DQ34" s="60">
        <f>IF(DQ$5=$G34,-FV(Assumptions!$D$6,'Construction Schedule'!DQ$2,,$E34/$H34),IF(AND($G34&lt;=DQ$5,$I34&gt;=DQ$5),-FV(Assumptions!$D$6,'Construction Schedule'!DQ$2,,$E34/$H34),0))</f>
        <v>0</v>
      </c>
      <c r="DR34" s="60">
        <f>IF(DR$5=$G34,-FV(Assumptions!$D$6,'Construction Schedule'!DR$2,,$E34/$H34),IF(AND($G34&lt;=DR$5,$I34&gt;=DR$5),-FV(Assumptions!$D$6,'Construction Schedule'!DR$2,,$E34/$H34),0))</f>
        <v>0</v>
      </c>
      <c r="DS34" s="60">
        <f>IF(DS$5=$G34,-FV(Assumptions!$D$6,'Construction Schedule'!DS$2,,$E34/$H34),IF(AND($G34&lt;=DS$5,$I34&gt;=DS$5),-FV(Assumptions!$D$6,'Construction Schedule'!DS$2,,$E34/$H34),0))</f>
        <v>0</v>
      </c>
      <c r="DT34" s="60">
        <f>IF(DT$5=$G34,-FV(Assumptions!$D$6,'Construction Schedule'!DT$2,,$E34/$H34),IF(AND($G34&lt;=DT$5,$I34&gt;=DT$5),-FV(Assumptions!$D$6,'Construction Schedule'!DT$2,,$E34/$H34),0))</f>
        <v>0</v>
      </c>
      <c r="DU34" s="60">
        <f>IF(DU$5=$G34,-FV(Assumptions!$D$6,'Construction Schedule'!DU$2,,$E34/$H34),IF(AND($G34&lt;=DU$5,$I34&gt;=DU$5),-FV(Assumptions!$D$6,'Construction Schedule'!DU$2,,$E34/$H34),0))</f>
        <v>0</v>
      </c>
      <c r="DV34" s="60">
        <f>IF(DV$5=$G34,-FV(Assumptions!$D$6,'Construction Schedule'!DV$2,,$E34/$H34),IF(AND($G34&lt;=DV$5,$I34&gt;=DV$5),-FV(Assumptions!$D$6,'Construction Schedule'!DV$2,,$E34/$H34),0))</f>
        <v>0</v>
      </c>
      <c r="DW34" s="60">
        <f>IF(DW$5=$G34,-FV(Assumptions!$D$6,'Construction Schedule'!DW$2,,$E34/$H34),IF(AND($G34&lt;=DW$5,$I34&gt;=DW$5),-FV(Assumptions!$D$6,'Construction Schedule'!DW$2,,$E34/$H34),0))</f>
        <v>0</v>
      </c>
      <c r="DX34" s="60">
        <f>IF(DX$5=$G34,-FV(Assumptions!$D$6,'Construction Schedule'!DX$2,,$E34/$H34),IF(AND($G34&lt;=DX$5,$I34&gt;=DX$5),-FV(Assumptions!$D$6,'Construction Schedule'!DX$2,,$E34/$H34),0))</f>
        <v>0</v>
      </c>
      <c r="DY34" s="60">
        <f>IF(DY$5=$G34,-FV(Assumptions!$D$6,'Construction Schedule'!DY$2,,$E34/$H34),IF(AND($G34&lt;=DY$5,$I34&gt;=DY$5),-FV(Assumptions!$D$6,'Construction Schedule'!DY$2,,$E34/$H34),0))</f>
        <v>0</v>
      </c>
      <c r="DZ34" s="60">
        <f>IF(DZ$5=$G34,-FV(Assumptions!$D$6,'Construction Schedule'!DZ$2,,$E34/$H34),IF(AND($G34&lt;=DZ$5,$I34&gt;=DZ$5),-FV(Assumptions!$D$6,'Construction Schedule'!DZ$2,,$E34/$H34),0))</f>
        <v>0</v>
      </c>
      <c r="EA34" s="60">
        <f>IF(EA$5=$G34,-FV(Assumptions!$D$6,'Construction Schedule'!EA$2,,$E34/$H34),IF(AND($G34&lt;=EA$5,$I34&gt;=EA$5),-FV(Assumptions!$D$6,'Construction Schedule'!EA$2,,$E34/$H34),0))</f>
        <v>0</v>
      </c>
      <c r="EB34" s="51" t="s">
        <v>2</v>
      </c>
    </row>
    <row r="35" spans="2:132" ht="17.25" x14ac:dyDescent="0.35">
      <c r="B35" s="51" t="s">
        <v>199</v>
      </c>
      <c r="E35" s="60">
        <v>23700000</v>
      </c>
      <c r="G35" s="56">
        <v>45658</v>
      </c>
      <c r="H35" s="129">
        <v>40</v>
      </c>
      <c r="I35" s="56">
        <f t="shared" si="6"/>
        <v>46844</v>
      </c>
      <c r="K35" s="130"/>
      <c r="L35" s="60">
        <f>IF(L$5=$G35,-FV(Assumptions!$D$6,'Construction Schedule'!L$2,,$E35/$H35),IF(AND($G35&lt;=L$5,$I35&gt;=L$5),-FV(Assumptions!$D$6,'Construction Schedule'!L$2,,$E35/$H35),0))</f>
        <v>0</v>
      </c>
      <c r="M35" s="60">
        <f>IF(M$5=$G35,-FV(Assumptions!$D$6,'Construction Schedule'!M$2,,$E35/$H35),IF(AND($G35&lt;=M$5,$I35&gt;=M$5),-FV(Assumptions!$D$6,'Construction Schedule'!M$2,,$E35/$H35),0))</f>
        <v>0</v>
      </c>
      <c r="N35" s="60">
        <f>IF(N$5=$G35,-FV(Assumptions!$D$6,'Construction Schedule'!N$2,,$E35/$H35),IF(AND($G35&lt;=N$5,$I35&gt;=N$5),-FV(Assumptions!$D$6,'Construction Schedule'!N$2,,$E35/$H35),0))</f>
        <v>0</v>
      </c>
      <c r="O35" s="60">
        <f>IF(O$5=$G35,-FV(Assumptions!$D$6,'Construction Schedule'!O$2,,$E35/$H35),IF(AND($G35&lt;=O$5,$I35&gt;=O$5),-FV(Assumptions!$D$6,'Construction Schedule'!O$2,,$E35/$H35),0))</f>
        <v>0</v>
      </c>
      <c r="P35" s="60">
        <f>IF(P$5=$G35,-FV(Assumptions!$D$6,'Construction Schedule'!P$2,,$E35/$H35),IF(AND($G35&lt;=P$5,$I35&gt;=P$5),-FV(Assumptions!$D$6,'Construction Schedule'!P$2,,$E35/$H35),0))</f>
        <v>0</v>
      </c>
      <c r="Q35" s="60">
        <f>IF(Q$5=$G35,-FV(Assumptions!$D$6,'Construction Schedule'!Q$2,,$E35/$H35),IF(AND($G35&lt;=Q$5,$I35&gt;=Q$5),-FV(Assumptions!$D$6,'Construction Schedule'!Q$2,,$E35/$H35),0))</f>
        <v>0</v>
      </c>
      <c r="R35" s="60">
        <f>IF(R$5=$G35,-FV(Assumptions!$D$6,'Construction Schedule'!R$2,,$E35/$H35),IF(AND($G35&lt;=R$5,$I35&gt;=R$5),-FV(Assumptions!$D$6,'Construction Schedule'!R$2,,$E35/$H35),0))</f>
        <v>0</v>
      </c>
      <c r="S35" s="60">
        <f>IF(S$5=$G35,-FV(Assumptions!$D$6,'Construction Schedule'!S$2,,$E35/$H35),IF(AND($G35&lt;=S$5,$I35&gt;=S$5),-FV(Assumptions!$D$6,'Construction Schedule'!S$2,,$E35/$H35),0))</f>
        <v>0</v>
      </c>
      <c r="T35" s="60">
        <f>IF(T$5=$G35,-FV(Assumptions!$D$6,'Construction Schedule'!T$2,,$E35/$H35),IF(AND($G35&lt;=T$5,$I35&gt;=T$5),-FV(Assumptions!$D$6,'Construction Schedule'!T$2,,$E35/$H35),0))</f>
        <v>0</v>
      </c>
      <c r="U35" s="60">
        <f>IF(U$5=$G35,-FV(Assumptions!$D$6,'Construction Schedule'!U$2,,$E35/$H35),IF(AND($G35&lt;=U$5,$I35&gt;=U$5),-FV(Assumptions!$D$6,'Construction Schedule'!U$2,,$E35/$H35),0))</f>
        <v>592500</v>
      </c>
      <c r="V35" s="60">
        <f>IF(V$5=$G35,-FV(Assumptions!$D$6,'Construction Schedule'!V$2,,$E35/$H35),IF(AND($G35&lt;=V$5,$I35&gt;=V$5),-FV(Assumptions!$D$6,'Construction Schedule'!V$2,,$E35/$H35),0))</f>
        <v>592500</v>
      </c>
      <c r="W35" s="60">
        <f>IF(W$5=$G35,-FV(Assumptions!$D$6,'Construction Schedule'!W$2,,$E35/$H35),IF(AND($G35&lt;=W$5,$I35&gt;=W$5),-FV(Assumptions!$D$6,'Construction Schedule'!W$2,,$E35/$H35),0))</f>
        <v>592500</v>
      </c>
      <c r="X35" s="60">
        <f>IF(X$5=$G35,-FV(Assumptions!$D$6,'Construction Schedule'!X$2,,$E35/$H35),IF(AND($G35&lt;=X$5,$I35&gt;=X$5),-FV(Assumptions!$D$6,'Construction Schedule'!X$2,,$E35/$H35),0))</f>
        <v>607312.5</v>
      </c>
      <c r="Y35" s="60">
        <f>IF(Y$5=$G35,-FV(Assumptions!$D$6,'Construction Schedule'!Y$2,,$E35/$H35),IF(AND($G35&lt;=Y$5,$I35&gt;=Y$5),-FV(Assumptions!$D$6,'Construction Schedule'!Y$2,,$E35/$H35),0))</f>
        <v>607312.5</v>
      </c>
      <c r="Z35" s="60">
        <f>IF(Z$5=$G35,-FV(Assumptions!$D$6,'Construction Schedule'!Z$2,,$E35/$H35),IF(AND($G35&lt;=Z$5,$I35&gt;=Z$5),-FV(Assumptions!$D$6,'Construction Schedule'!Z$2,,$E35/$H35),0))</f>
        <v>607312.5</v>
      </c>
      <c r="AA35" s="60">
        <f>IF(AA$5=$G35,-FV(Assumptions!$D$6,'Construction Schedule'!AA$2,,$E35/$H35),IF(AND($G35&lt;=AA$5,$I35&gt;=AA$5),-FV(Assumptions!$D$6,'Construction Schedule'!AA$2,,$E35/$H35),0))</f>
        <v>607312.5</v>
      </c>
      <c r="AB35" s="60">
        <f>IF(AB$5=$G35,-FV(Assumptions!$D$6,'Construction Schedule'!AB$2,,$E35/$H35),IF(AND($G35&lt;=AB$5,$I35&gt;=AB$5),-FV(Assumptions!$D$6,'Construction Schedule'!AB$2,,$E35/$H35),0))</f>
        <v>607312.5</v>
      </c>
      <c r="AC35" s="60">
        <f>IF(AC$5=$G35,-FV(Assumptions!$D$6,'Construction Schedule'!AC$2,,$E35/$H35),IF(AND($G35&lt;=AC$5,$I35&gt;=AC$5),-FV(Assumptions!$D$6,'Construction Schedule'!AC$2,,$E35/$H35),0))</f>
        <v>607312.5</v>
      </c>
      <c r="AD35" s="60">
        <f>IF(AD$5=$G35,-FV(Assumptions!$D$6,'Construction Schedule'!AD$2,,$E35/$H35),IF(AND($G35&lt;=AD$5,$I35&gt;=AD$5),-FV(Assumptions!$D$6,'Construction Schedule'!AD$2,,$E35/$H35),0))</f>
        <v>607312.5</v>
      </c>
      <c r="AE35" s="60">
        <f>IF(AE$5=$G35,-FV(Assumptions!$D$6,'Construction Schedule'!AE$2,,$E35/$H35),IF(AND($G35&lt;=AE$5,$I35&gt;=AE$5),-FV(Assumptions!$D$6,'Construction Schedule'!AE$2,,$E35/$H35),0))</f>
        <v>607312.5</v>
      </c>
      <c r="AF35" s="60">
        <f>IF(AF$5=$G35,-FV(Assumptions!$D$6,'Construction Schedule'!AF$2,,$E35/$H35),IF(AND($G35&lt;=AF$5,$I35&gt;=AF$5),-FV(Assumptions!$D$6,'Construction Schedule'!AF$2,,$E35/$H35),0))</f>
        <v>607312.5</v>
      </c>
      <c r="AG35" s="60">
        <f>IF(AG$5=$G35,-FV(Assumptions!$D$6,'Construction Schedule'!AG$2,,$E35/$H35),IF(AND($G35&lt;=AG$5,$I35&gt;=AG$5),-FV(Assumptions!$D$6,'Construction Schedule'!AG$2,,$E35/$H35),0))</f>
        <v>607312.5</v>
      </c>
      <c r="AH35" s="60">
        <f>IF(AH$5=$G35,-FV(Assumptions!$D$6,'Construction Schedule'!AH$2,,$E35/$H35),IF(AND($G35&lt;=AH$5,$I35&gt;=AH$5),-FV(Assumptions!$D$6,'Construction Schedule'!AH$2,,$E35/$H35),0))</f>
        <v>607312.5</v>
      </c>
      <c r="AI35" s="60">
        <f>IF(AI$5=$G35,-FV(Assumptions!$D$6,'Construction Schedule'!AI$2,,$E35/$H35),IF(AND($G35&lt;=AI$5,$I35&gt;=AI$5),-FV(Assumptions!$D$6,'Construction Schedule'!AI$2,,$E35/$H35),0))</f>
        <v>607312.5</v>
      </c>
      <c r="AJ35" s="60">
        <f>IF(AJ$5=$G35,-FV(Assumptions!$D$6,'Construction Schedule'!AJ$2,,$E35/$H35),IF(AND($G35&lt;=AJ$5,$I35&gt;=AJ$5),-FV(Assumptions!$D$6,'Construction Schedule'!AJ$2,,$E35/$H35),0))</f>
        <v>622495.3125</v>
      </c>
      <c r="AK35" s="60">
        <f>IF(AK$5=$G35,-FV(Assumptions!$D$6,'Construction Schedule'!AK$2,,$E35/$H35),IF(AND($G35&lt;=AK$5,$I35&gt;=AK$5),-FV(Assumptions!$D$6,'Construction Schedule'!AK$2,,$E35/$H35),0))</f>
        <v>622495.3125</v>
      </c>
      <c r="AL35" s="60">
        <f>IF(AL$5=$G35,-FV(Assumptions!$D$6,'Construction Schedule'!AL$2,,$E35/$H35),IF(AND($G35&lt;=AL$5,$I35&gt;=AL$5),-FV(Assumptions!$D$6,'Construction Schedule'!AL$2,,$E35/$H35),0))</f>
        <v>622495.3125</v>
      </c>
      <c r="AM35" s="60">
        <f>IF(AM$5=$G35,-FV(Assumptions!$D$6,'Construction Schedule'!AM$2,,$E35/$H35),IF(AND($G35&lt;=AM$5,$I35&gt;=AM$5),-FV(Assumptions!$D$6,'Construction Schedule'!AM$2,,$E35/$H35),0))</f>
        <v>622495.3125</v>
      </c>
      <c r="AN35" s="60">
        <f>IF(AN$5=$G35,-FV(Assumptions!$D$6,'Construction Schedule'!AN$2,,$E35/$H35),IF(AND($G35&lt;=AN$5,$I35&gt;=AN$5),-FV(Assumptions!$D$6,'Construction Schedule'!AN$2,,$E35/$H35),0))</f>
        <v>622495.3125</v>
      </c>
      <c r="AO35" s="60">
        <f>IF(AO$5=$G35,-FV(Assumptions!$D$6,'Construction Schedule'!AO$2,,$E35/$H35),IF(AND($G35&lt;=AO$5,$I35&gt;=AO$5),-FV(Assumptions!$D$6,'Construction Schedule'!AO$2,,$E35/$H35),0))</f>
        <v>622495.3125</v>
      </c>
      <c r="AP35" s="60">
        <f>IF(AP$5=$G35,-FV(Assumptions!$D$6,'Construction Schedule'!AP$2,,$E35/$H35),IF(AND($G35&lt;=AP$5,$I35&gt;=AP$5),-FV(Assumptions!$D$6,'Construction Schedule'!AP$2,,$E35/$H35),0))</f>
        <v>622495.3125</v>
      </c>
      <c r="AQ35" s="60">
        <f>IF(AQ$5=$G35,-FV(Assumptions!$D$6,'Construction Schedule'!AQ$2,,$E35/$H35),IF(AND($G35&lt;=AQ$5,$I35&gt;=AQ$5),-FV(Assumptions!$D$6,'Construction Schedule'!AQ$2,,$E35/$H35),0))</f>
        <v>622495.3125</v>
      </c>
      <c r="AR35" s="60">
        <f>IF(AR$5=$G35,-FV(Assumptions!$D$6,'Construction Schedule'!AR$2,,$E35/$H35),IF(AND($G35&lt;=AR$5,$I35&gt;=AR$5),-FV(Assumptions!$D$6,'Construction Schedule'!AR$2,,$E35/$H35),0))</f>
        <v>622495.3125</v>
      </c>
      <c r="AS35" s="60">
        <f>IF(AS$5=$G35,-FV(Assumptions!$D$6,'Construction Schedule'!AS$2,,$E35/$H35),IF(AND($G35&lt;=AS$5,$I35&gt;=AS$5),-FV(Assumptions!$D$6,'Construction Schedule'!AS$2,,$E35/$H35),0))</f>
        <v>622495.3125</v>
      </c>
      <c r="AT35" s="60">
        <f>IF(AT$5=$G35,-FV(Assumptions!$D$6,'Construction Schedule'!AT$2,,$E35/$H35),IF(AND($G35&lt;=AT$5,$I35&gt;=AT$5),-FV(Assumptions!$D$6,'Construction Schedule'!AT$2,,$E35/$H35),0))</f>
        <v>622495.3125</v>
      </c>
      <c r="AU35" s="60">
        <f>IF(AU$5=$G35,-FV(Assumptions!$D$6,'Construction Schedule'!AU$2,,$E35/$H35),IF(AND($G35&lt;=AU$5,$I35&gt;=AU$5),-FV(Assumptions!$D$6,'Construction Schedule'!AU$2,,$E35/$H35),0))</f>
        <v>622495.3125</v>
      </c>
      <c r="AV35" s="60">
        <f>IF(AV$5=$G35,-FV(Assumptions!$D$6,'Construction Schedule'!AV$2,,$E35/$H35),IF(AND($G35&lt;=AV$5,$I35&gt;=AV$5),-FV(Assumptions!$D$6,'Construction Schedule'!AV$2,,$E35/$H35),0))</f>
        <v>638057.69531249988</v>
      </c>
      <c r="AW35" s="60">
        <f>IF(AW$5=$G35,-FV(Assumptions!$D$6,'Construction Schedule'!AW$2,,$E35/$H35),IF(AND($G35&lt;=AW$5,$I35&gt;=AW$5),-FV(Assumptions!$D$6,'Construction Schedule'!AW$2,,$E35/$H35),0))</f>
        <v>638057.69531249988</v>
      </c>
      <c r="AX35" s="60">
        <f>IF(AX$5=$G35,-FV(Assumptions!$D$6,'Construction Schedule'!AX$2,,$E35/$H35),IF(AND($G35&lt;=AX$5,$I35&gt;=AX$5),-FV(Assumptions!$D$6,'Construction Schedule'!AX$2,,$E35/$H35),0))</f>
        <v>638057.69531249988</v>
      </c>
      <c r="AY35" s="60">
        <f>IF(AY$5=$G35,-FV(Assumptions!$D$6,'Construction Schedule'!AY$2,,$E35/$H35),IF(AND($G35&lt;=AY$5,$I35&gt;=AY$5),-FV(Assumptions!$D$6,'Construction Schedule'!AY$2,,$E35/$H35),0))</f>
        <v>638057.69531249988</v>
      </c>
      <c r="AZ35" s="60">
        <f>IF(AZ$5=$G35,-FV(Assumptions!$D$6,'Construction Schedule'!AZ$2,,$E35/$H35),IF(AND($G35&lt;=AZ$5,$I35&gt;=AZ$5),-FV(Assumptions!$D$6,'Construction Schedule'!AZ$2,,$E35/$H35),0))</f>
        <v>638057.69531249988</v>
      </c>
      <c r="BA35" s="60">
        <f>IF(BA$5=$G35,-FV(Assumptions!$D$6,'Construction Schedule'!BA$2,,$E35/$H35),IF(AND($G35&lt;=BA$5,$I35&gt;=BA$5),-FV(Assumptions!$D$6,'Construction Schedule'!BA$2,,$E35/$H35),0))</f>
        <v>638057.69531249988</v>
      </c>
      <c r="BB35" s="60">
        <f>IF(BB$5=$G35,-FV(Assumptions!$D$6,'Construction Schedule'!BB$2,,$E35/$H35),IF(AND($G35&lt;=BB$5,$I35&gt;=BB$5),-FV(Assumptions!$D$6,'Construction Schedule'!BB$2,,$E35/$H35),0))</f>
        <v>638057.69531249988</v>
      </c>
      <c r="BC35" s="60">
        <f>IF(BC$5=$G35,-FV(Assumptions!$D$6,'Construction Schedule'!BC$2,,$E35/$H35),IF(AND($G35&lt;=BC$5,$I35&gt;=BC$5),-FV(Assumptions!$D$6,'Construction Schedule'!BC$2,,$E35/$H35),0))</f>
        <v>638057.69531249988</v>
      </c>
      <c r="BD35" s="60">
        <f>IF(BD$5=$G35,-FV(Assumptions!$D$6,'Construction Schedule'!BD$2,,$E35/$H35),IF(AND($G35&lt;=BD$5,$I35&gt;=BD$5),-FV(Assumptions!$D$6,'Construction Schedule'!BD$2,,$E35/$H35),0))</f>
        <v>638057.69531249988</v>
      </c>
      <c r="BE35" s="60">
        <f>IF(BE$5=$G35,-FV(Assumptions!$D$6,'Construction Schedule'!BE$2,,$E35/$H35),IF(AND($G35&lt;=BE$5,$I35&gt;=BE$5),-FV(Assumptions!$D$6,'Construction Schedule'!BE$2,,$E35/$H35),0))</f>
        <v>638057.69531249988</v>
      </c>
      <c r="BF35" s="60">
        <f>IF(BF$5=$G35,-FV(Assumptions!$D$6,'Construction Schedule'!BF$2,,$E35/$H35),IF(AND($G35&lt;=BF$5,$I35&gt;=BF$5),-FV(Assumptions!$D$6,'Construction Schedule'!BF$2,,$E35/$H35),0))</f>
        <v>638057.69531249988</v>
      </c>
      <c r="BG35" s="60">
        <f>IF(BG$5=$G35,-FV(Assumptions!$D$6,'Construction Schedule'!BG$2,,$E35/$H35),IF(AND($G35&lt;=BG$5,$I35&gt;=BG$5),-FV(Assumptions!$D$6,'Construction Schedule'!BG$2,,$E35/$H35),0))</f>
        <v>638057.69531249988</v>
      </c>
      <c r="BH35" s="60">
        <f>IF(BH$5=$G35,-FV(Assumptions!$D$6,'Construction Schedule'!BH$2,,$E35/$H35),IF(AND($G35&lt;=BH$5,$I35&gt;=BH$5),-FV(Assumptions!$D$6,'Construction Schedule'!BH$2,,$E35/$H35),0))</f>
        <v>654009.13769531238</v>
      </c>
      <c r="BI35" s="60">
        <f>IF(BI$5=$G35,-FV(Assumptions!$D$6,'Construction Schedule'!BI$2,,$E35/$H35),IF(AND($G35&lt;=BI$5,$I35&gt;=BI$5),-FV(Assumptions!$D$6,'Construction Schedule'!BI$2,,$E35/$H35),0))</f>
        <v>0</v>
      </c>
      <c r="BJ35" s="60">
        <f>IF(BJ$5=$G35,-FV(Assumptions!$D$6,'Construction Schedule'!BJ$2,,$E35/$H35),IF(AND($G35&lt;=BJ$5,$I35&gt;=BJ$5),-FV(Assumptions!$D$6,'Construction Schedule'!BJ$2,,$E35/$H35),0))</f>
        <v>0</v>
      </c>
      <c r="BK35" s="60">
        <f>IF(BK$5=$G35,-FV(Assumptions!$D$6,'Construction Schedule'!BK$2,,$E35/$H35),IF(AND($G35&lt;=BK$5,$I35&gt;=BK$5),-FV(Assumptions!$D$6,'Construction Schedule'!BK$2,,$E35/$H35),0))</f>
        <v>0</v>
      </c>
      <c r="BL35" s="60">
        <f>IF(BL$5=$G35,-FV(Assumptions!$D$6,'Construction Schedule'!BL$2,,$E35/$H35),IF(AND($G35&lt;=BL$5,$I35&gt;=BL$5),-FV(Assumptions!$D$6,'Construction Schedule'!BL$2,,$E35/$H35),0))</f>
        <v>0</v>
      </c>
      <c r="BM35" s="60">
        <f>IF(BM$5=$G35,-FV(Assumptions!$D$6,'Construction Schedule'!BM$2,,$E35/$H35),IF(AND($G35&lt;=BM$5,$I35&gt;=BM$5),-FV(Assumptions!$D$6,'Construction Schedule'!BM$2,,$E35/$H35),0))</f>
        <v>0</v>
      </c>
      <c r="BN35" s="60">
        <f>IF(BN$5=$G35,-FV(Assumptions!$D$6,'Construction Schedule'!BN$2,,$E35/$H35),IF(AND($G35&lt;=BN$5,$I35&gt;=BN$5),-FV(Assumptions!$D$6,'Construction Schedule'!BN$2,,$E35/$H35),0))</f>
        <v>0</v>
      </c>
      <c r="BO35" s="60">
        <f>IF(BO$5=$G35,-FV(Assumptions!$D$6,'Construction Schedule'!BO$2,,$E35/$H35),IF(AND($G35&lt;=BO$5,$I35&gt;=BO$5),-FV(Assumptions!$D$6,'Construction Schedule'!BO$2,,$E35/$H35),0))</f>
        <v>0</v>
      </c>
      <c r="BP35" s="60">
        <f>IF(BP$5=$G35,-FV(Assumptions!$D$6,'Construction Schedule'!BP$2,,$E35/$H35),IF(AND($G35&lt;=BP$5,$I35&gt;=BP$5),-FV(Assumptions!$D$6,'Construction Schedule'!BP$2,,$E35/$H35),0))</f>
        <v>0</v>
      </c>
      <c r="BQ35" s="60">
        <f>IF(BQ$5=$G35,-FV(Assumptions!$D$6,'Construction Schedule'!BQ$2,,$E35/$H35),IF(AND($G35&lt;=BQ$5,$I35&gt;=BQ$5),-FV(Assumptions!$D$6,'Construction Schedule'!BQ$2,,$E35/$H35),0))</f>
        <v>0</v>
      </c>
      <c r="BR35" s="60">
        <f>IF(BR$5=$G35,-FV(Assumptions!$D$6,'Construction Schedule'!BR$2,,$E35/$H35),IF(AND($G35&lt;=BR$5,$I35&gt;=BR$5),-FV(Assumptions!$D$6,'Construction Schedule'!BR$2,,$E35/$H35),0))</f>
        <v>0</v>
      </c>
      <c r="BS35" s="60">
        <f>IF(BS$5=$G35,-FV(Assumptions!$D$6,'Construction Schedule'!BS$2,,$E35/$H35),IF(AND($G35&lt;=BS$5,$I35&gt;=BS$5),-FV(Assumptions!$D$6,'Construction Schedule'!BS$2,,$E35/$H35),0))</f>
        <v>0</v>
      </c>
      <c r="BT35" s="60">
        <f>IF(BT$5=$G35,-FV(Assumptions!$D$6,'Construction Schedule'!BT$2,,$E35/$H35),IF(AND($G35&lt;=BT$5,$I35&gt;=BT$5),-FV(Assumptions!$D$6,'Construction Schedule'!BT$2,,$E35/$H35),0))</f>
        <v>0</v>
      </c>
      <c r="BU35" s="60">
        <f>IF(BU$5=$G35,-FV(Assumptions!$D$6,'Construction Schedule'!BU$2,,$E35/$H35),IF(AND($G35&lt;=BU$5,$I35&gt;=BU$5),-FV(Assumptions!$D$6,'Construction Schedule'!BU$2,,$E35/$H35),0))</f>
        <v>0</v>
      </c>
      <c r="BV35" s="60">
        <f>IF(BV$5=$G35,-FV(Assumptions!$D$6,'Construction Schedule'!BV$2,,$E35/$H35),IF(AND($G35&lt;=BV$5,$I35&gt;=BV$5),-FV(Assumptions!$D$6,'Construction Schedule'!BV$2,,$E35/$H35),0))</f>
        <v>0</v>
      </c>
      <c r="BW35" s="60">
        <f>IF(BW$5=$G35,-FV(Assumptions!$D$6,'Construction Schedule'!BW$2,,$E35/$H35),IF(AND($G35&lt;=BW$5,$I35&gt;=BW$5),-FV(Assumptions!$D$6,'Construction Schedule'!BW$2,,$E35/$H35),0))</f>
        <v>0</v>
      </c>
      <c r="BX35" s="60">
        <f>IF(BX$5=$G35,-FV(Assumptions!$D$6,'Construction Schedule'!BX$2,,$E35/$H35),IF(AND($G35&lt;=BX$5,$I35&gt;=BX$5),-FV(Assumptions!$D$6,'Construction Schedule'!BX$2,,$E35/$H35),0))</f>
        <v>0</v>
      </c>
      <c r="BY35" s="60">
        <f>IF(BY$5=$G35,-FV(Assumptions!$D$6,'Construction Schedule'!BY$2,,$E35/$H35),IF(AND($G35&lt;=BY$5,$I35&gt;=BY$5),-FV(Assumptions!$D$6,'Construction Schedule'!BY$2,,$E35/$H35),0))</f>
        <v>0</v>
      </c>
      <c r="BZ35" s="60">
        <f>IF(BZ$5=$G35,-FV(Assumptions!$D$6,'Construction Schedule'!BZ$2,,$E35/$H35),IF(AND($G35&lt;=BZ$5,$I35&gt;=BZ$5),-FV(Assumptions!$D$6,'Construction Schedule'!BZ$2,,$E35/$H35),0))</f>
        <v>0</v>
      </c>
      <c r="CA35" s="60">
        <f>IF(CA$5=$G35,-FV(Assumptions!$D$6,'Construction Schedule'!CA$2,,$E35/$H35),IF(AND($G35&lt;=CA$5,$I35&gt;=CA$5),-FV(Assumptions!$D$6,'Construction Schedule'!CA$2,,$E35/$H35),0))</f>
        <v>0</v>
      </c>
      <c r="CB35" s="60">
        <f>IF(CB$5=$G35,-FV(Assumptions!$D$6,'Construction Schedule'!CB$2,,$E35/$H35),IF(AND($G35&lt;=CB$5,$I35&gt;=CB$5),-FV(Assumptions!$D$6,'Construction Schedule'!CB$2,,$E35/$H35),0))</f>
        <v>0</v>
      </c>
      <c r="CC35" s="60">
        <f>IF(CC$5=$G35,-FV(Assumptions!$D$6,'Construction Schedule'!CC$2,,$E35/$H35),IF(AND($G35&lt;=CC$5,$I35&gt;=CC$5),-FV(Assumptions!$D$6,'Construction Schedule'!CC$2,,$E35/$H35),0))</f>
        <v>0</v>
      </c>
      <c r="CD35" s="60">
        <f>IF(CD$5=$G35,-FV(Assumptions!$D$6,'Construction Schedule'!CD$2,,$E35/$H35),IF(AND($G35&lt;=CD$5,$I35&gt;=CD$5),-FV(Assumptions!$D$6,'Construction Schedule'!CD$2,,$E35/$H35),0))</f>
        <v>0</v>
      </c>
      <c r="CE35" s="60">
        <f>IF(CE$5=$G35,-FV(Assumptions!$D$6,'Construction Schedule'!CE$2,,$E35/$H35),IF(AND($G35&lt;=CE$5,$I35&gt;=CE$5),-FV(Assumptions!$D$6,'Construction Schedule'!CE$2,,$E35/$H35),0))</f>
        <v>0</v>
      </c>
      <c r="CF35" s="60">
        <f>IF(CF$5=$G35,-FV(Assumptions!$D$6,'Construction Schedule'!CF$2,,$E35/$H35),IF(AND($G35&lt;=CF$5,$I35&gt;=CF$5),-FV(Assumptions!$D$6,'Construction Schedule'!CF$2,,$E35/$H35),0))</f>
        <v>0</v>
      </c>
      <c r="CG35" s="60">
        <f>IF(CG$5=$G35,-FV(Assumptions!$D$6,'Construction Schedule'!CG$2,,$E35/$H35),IF(AND($G35&lt;=CG$5,$I35&gt;=CG$5),-FV(Assumptions!$D$6,'Construction Schedule'!CG$2,,$E35/$H35),0))</f>
        <v>0</v>
      </c>
      <c r="CH35" s="60">
        <f>IF(CH$5=$G35,-FV(Assumptions!$D$6,'Construction Schedule'!CH$2,,$E35/$H35),IF(AND($G35&lt;=CH$5,$I35&gt;=CH$5),-FV(Assumptions!$D$6,'Construction Schedule'!CH$2,,$E35/$H35),0))</f>
        <v>0</v>
      </c>
      <c r="CI35" s="60">
        <f>IF(CI$5=$G35,-FV(Assumptions!$D$6,'Construction Schedule'!CI$2,,$E35/$H35),IF(AND($G35&lt;=CI$5,$I35&gt;=CI$5),-FV(Assumptions!$D$6,'Construction Schedule'!CI$2,,$E35/$H35),0))</f>
        <v>0</v>
      </c>
      <c r="CJ35" s="60">
        <f>IF(CJ$5=$G35,-FV(Assumptions!$D$6,'Construction Schedule'!CJ$2,,$E35/$H35),IF(AND($G35&lt;=CJ$5,$I35&gt;=CJ$5),-FV(Assumptions!$D$6,'Construction Schedule'!CJ$2,,$E35/$H35),0))</f>
        <v>0</v>
      </c>
      <c r="CK35" s="60">
        <f>IF(CK$5=$G35,-FV(Assumptions!$D$6,'Construction Schedule'!CK$2,,$E35/$H35),IF(AND($G35&lt;=CK$5,$I35&gt;=CK$5),-FV(Assumptions!$D$6,'Construction Schedule'!CK$2,,$E35/$H35),0))</f>
        <v>0</v>
      </c>
      <c r="CL35" s="60">
        <f>IF(CL$5=$G35,-FV(Assumptions!$D$6,'Construction Schedule'!CL$2,,$E35/$H35),IF(AND($G35&lt;=CL$5,$I35&gt;=CL$5),-FV(Assumptions!$D$6,'Construction Schedule'!CL$2,,$E35/$H35),0))</f>
        <v>0</v>
      </c>
      <c r="CM35" s="60">
        <f>IF(CM$5=$G35,-FV(Assumptions!$D$6,'Construction Schedule'!CM$2,,$E35/$H35),IF(AND($G35&lt;=CM$5,$I35&gt;=CM$5),-FV(Assumptions!$D$6,'Construction Schedule'!CM$2,,$E35/$H35),0))</f>
        <v>0</v>
      </c>
      <c r="CN35" s="60">
        <f>IF(CN$5=$G35,-FV(Assumptions!$D$6,'Construction Schedule'!CN$2,,$E35/$H35),IF(AND($G35&lt;=CN$5,$I35&gt;=CN$5),-FV(Assumptions!$D$6,'Construction Schedule'!CN$2,,$E35/$H35),0))</f>
        <v>0</v>
      </c>
      <c r="CO35" s="60">
        <f>IF(CO$5=$G35,-FV(Assumptions!$D$6,'Construction Schedule'!CO$2,,$E35/$H35),IF(AND($G35&lt;=CO$5,$I35&gt;=CO$5),-FV(Assumptions!$D$6,'Construction Schedule'!CO$2,,$E35/$H35),0))</f>
        <v>0</v>
      </c>
      <c r="CP35" s="60">
        <f>IF(CP$5=$G35,-FV(Assumptions!$D$6,'Construction Schedule'!CP$2,,$E35/$H35),IF(AND($G35&lt;=CP$5,$I35&gt;=CP$5),-FV(Assumptions!$D$6,'Construction Schedule'!CP$2,,$E35/$H35),0))</f>
        <v>0</v>
      </c>
      <c r="CQ35" s="60">
        <f>IF(CQ$5=$G35,-FV(Assumptions!$D$6,'Construction Schedule'!CQ$2,,$E35/$H35),IF(AND($G35&lt;=CQ$5,$I35&gt;=CQ$5),-FV(Assumptions!$D$6,'Construction Schedule'!CQ$2,,$E35/$H35),0))</f>
        <v>0</v>
      </c>
      <c r="CR35" s="60">
        <f>IF(CR$5=$G35,-FV(Assumptions!$D$6,'Construction Schedule'!CR$2,,$E35/$H35),IF(AND($G35&lt;=CR$5,$I35&gt;=CR$5),-FV(Assumptions!$D$6,'Construction Schedule'!CR$2,,$E35/$H35),0))</f>
        <v>0</v>
      </c>
      <c r="CS35" s="60">
        <f>IF(CS$5=$G35,-FV(Assumptions!$D$6,'Construction Schedule'!CS$2,,$E35/$H35),IF(AND($G35&lt;=CS$5,$I35&gt;=CS$5),-FV(Assumptions!$D$6,'Construction Schedule'!CS$2,,$E35/$H35),0))</f>
        <v>0</v>
      </c>
      <c r="CT35" s="60">
        <f>IF(CT$5=$G35,-FV(Assumptions!$D$6,'Construction Schedule'!CT$2,,$E35/$H35),IF(AND($G35&lt;=CT$5,$I35&gt;=CT$5),-FV(Assumptions!$D$6,'Construction Schedule'!CT$2,,$E35/$H35),0))</f>
        <v>0</v>
      </c>
      <c r="CU35" s="60">
        <f>IF(CU$5=$G35,-FV(Assumptions!$D$6,'Construction Schedule'!CU$2,,$E35/$H35),IF(AND($G35&lt;=CU$5,$I35&gt;=CU$5),-FV(Assumptions!$D$6,'Construction Schedule'!CU$2,,$E35/$H35),0))</f>
        <v>0</v>
      </c>
      <c r="CV35" s="60">
        <f>IF(CV$5=$G35,-FV(Assumptions!$D$6,'Construction Schedule'!CV$2,,$E35/$H35),IF(AND($G35&lt;=CV$5,$I35&gt;=CV$5),-FV(Assumptions!$D$6,'Construction Schedule'!CV$2,,$E35/$H35),0))</f>
        <v>0</v>
      </c>
      <c r="CW35" s="60">
        <f>IF(CW$5=$G35,-FV(Assumptions!$D$6,'Construction Schedule'!CW$2,,$E35/$H35),IF(AND($G35&lt;=CW$5,$I35&gt;=CW$5),-FV(Assumptions!$D$6,'Construction Schedule'!CW$2,,$E35/$H35),0))</f>
        <v>0</v>
      </c>
      <c r="CX35" s="60">
        <f>IF(CX$5=$G35,-FV(Assumptions!$D$6,'Construction Schedule'!CX$2,,$E35/$H35),IF(AND($G35&lt;=CX$5,$I35&gt;=CX$5),-FV(Assumptions!$D$6,'Construction Schedule'!CX$2,,$E35/$H35),0))</f>
        <v>0</v>
      </c>
      <c r="CY35" s="60">
        <f>IF(CY$5=$G35,-FV(Assumptions!$D$6,'Construction Schedule'!CY$2,,$E35/$H35),IF(AND($G35&lt;=CY$5,$I35&gt;=CY$5),-FV(Assumptions!$D$6,'Construction Schedule'!CY$2,,$E35/$H35),0))</f>
        <v>0</v>
      </c>
      <c r="CZ35" s="60">
        <f>IF(CZ$5=$G35,-FV(Assumptions!$D$6,'Construction Schedule'!CZ$2,,$E35/$H35),IF(AND($G35&lt;=CZ$5,$I35&gt;=CZ$5),-FV(Assumptions!$D$6,'Construction Schedule'!CZ$2,,$E35/$H35),0))</f>
        <v>0</v>
      </c>
      <c r="DA35" s="60">
        <f>IF(DA$5=$G35,-FV(Assumptions!$D$6,'Construction Schedule'!DA$2,,$E35/$H35),IF(AND($G35&lt;=DA$5,$I35&gt;=DA$5),-FV(Assumptions!$D$6,'Construction Schedule'!DA$2,,$E35/$H35),0))</f>
        <v>0</v>
      </c>
      <c r="DB35" s="60">
        <f>IF(DB$5=$G35,-FV(Assumptions!$D$6,'Construction Schedule'!DB$2,,$E35/$H35),IF(AND($G35&lt;=DB$5,$I35&gt;=DB$5),-FV(Assumptions!$D$6,'Construction Schedule'!DB$2,,$E35/$H35),0))</f>
        <v>0</v>
      </c>
      <c r="DC35" s="60">
        <f>IF(DC$5=$G35,-FV(Assumptions!$D$6,'Construction Schedule'!DC$2,,$E35/$H35),IF(AND($G35&lt;=DC$5,$I35&gt;=DC$5),-FV(Assumptions!$D$6,'Construction Schedule'!DC$2,,$E35/$H35),0))</f>
        <v>0</v>
      </c>
      <c r="DD35" s="60">
        <f>IF(DD$5=$G35,-FV(Assumptions!$D$6,'Construction Schedule'!DD$2,,$E35/$H35),IF(AND($G35&lt;=DD$5,$I35&gt;=DD$5),-FV(Assumptions!$D$6,'Construction Schedule'!DD$2,,$E35/$H35),0))</f>
        <v>0</v>
      </c>
      <c r="DE35" s="60">
        <f>IF(DE$5=$G35,-FV(Assumptions!$D$6,'Construction Schedule'!DE$2,,$E35/$H35),IF(AND($G35&lt;=DE$5,$I35&gt;=DE$5),-FV(Assumptions!$D$6,'Construction Schedule'!DE$2,,$E35/$H35),0))</f>
        <v>0</v>
      </c>
      <c r="DF35" s="60">
        <f>IF(DF$5=$G35,-FV(Assumptions!$D$6,'Construction Schedule'!DF$2,,$E35/$H35),IF(AND($G35&lt;=DF$5,$I35&gt;=DF$5),-FV(Assumptions!$D$6,'Construction Schedule'!DF$2,,$E35/$H35),0))</f>
        <v>0</v>
      </c>
      <c r="DG35" s="60">
        <f>IF(DG$5=$G35,-FV(Assumptions!$D$6,'Construction Schedule'!DG$2,,$E35/$H35),IF(AND($G35&lt;=DG$5,$I35&gt;=DG$5),-FV(Assumptions!$D$6,'Construction Schedule'!DG$2,,$E35/$H35),0))</f>
        <v>0</v>
      </c>
      <c r="DH35" s="60">
        <f>IF(DH$5=$G35,-FV(Assumptions!$D$6,'Construction Schedule'!DH$2,,$E35/$H35),IF(AND($G35&lt;=DH$5,$I35&gt;=DH$5),-FV(Assumptions!$D$6,'Construction Schedule'!DH$2,,$E35/$H35),0))</f>
        <v>0</v>
      </c>
      <c r="DI35" s="60">
        <f>IF(DI$5=$G35,-FV(Assumptions!$D$6,'Construction Schedule'!DI$2,,$E35/$H35),IF(AND($G35&lt;=DI$5,$I35&gt;=DI$5),-FV(Assumptions!$D$6,'Construction Schedule'!DI$2,,$E35/$H35),0))</f>
        <v>0</v>
      </c>
      <c r="DJ35" s="60">
        <f>IF(DJ$5=$G35,-FV(Assumptions!$D$6,'Construction Schedule'!DJ$2,,$E35/$H35),IF(AND($G35&lt;=DJ$5,$I35&gt;=DJ$5),-FV(Assumptions!$D$6,'Construction Schedule'!DJ$2,,$E35/$H35),0))</f>
        <v>0</v>
      </c>
      <c r="DK35" s="60">
        <f>IF(DK$5=$G35,-FV(Assumptions!$D$6,'Construction Schedule'!DK$2,,$E35/$H35),IF(AND($G35&lt;=DK$5,$I35&gt;=DK$5),-FV(Assumptions!$D$6,'Construction Schedule'!DK$2,,$E35/$H35),0))</f>
        <v>0</v>
      </c>
      <c r="DL35" s="60">
        <f>IF(DL$5=$G35,-FV(Assumptions!$D$6,'Construction Schedule'!DL$2,,$E35/$H35),IF(AND($G35&lt;=DL$5,$I35&gt;=DL$5),-FV(Assumptions!$D$6,'Construction Schedule'!DL$2,,$E35/$H35),0))</f>
        <v>0</v>
      </c>
      <c r="DM35" s="60">
        <f>IF(DM$5=$G35,-FV(Assumptions!$D$6,'Construction Schedule'!DM$2,,$E35/$H35),IF(AND($G35&lt;=DM$5,$I35&gt;=DM$5),-FV(Assumptions!$D$6,'Construction Schedule'!DM$2,,$E35/$H35),0))</f>
        <v>0</v>
      </c>
      <c r="DN35" s="60">
        <f>IF(DN$5=$G35,-FV(Assumptions!$D$6,'Construction Schedule'!DN$2,,$E35/$H35),IF(AND($G35&lt;=DN$5,$I35&gt;=DN$5),-FV(Assumptions!$D$6,'Construction Schedule'!DN$2,,$E35/$H35),0))</f>
        <v>0</v>
      </c>
      <c r="DO35" s="60">
        <f>IF(DO$5=$G35,-FV(Assumptions!$D$6,'Construction Schedule'!DO$2,,$E35/$H35),IF(AND($G35&lt;=DO$5,$I35&gt;=DO$5),-FV(Assumptions!$D$6,'Construction Schedule'!DO$2,,$E35/$H35),0))</f>
        <v>0</v>
      </c>
      <c r="DP35" s="60">
        <f>IF(DP$5=$G35,-FV(Assumptions!$D$6,'Construction Schedule'!DP$2,,$E35/$H35),IF(AND($G35&lt;=DP$5,$I35&gt;=DP$5),-FV(Assumptions!$D$6,'Construction Schedule'!DP$2,,$E35/$H35),0))</f>
        <v>0</v>
      </c>
      <c r="DQ35" s="60">
        <f>IF(DQ$5=$G35,-FV(Assumptions!$D$6,'Construction Schedule'!DQ$2,,$E35/$H35),IF(AND($G35&lt;=DQ$5,$I35&gt;=DQ$5),-FV(Assumptions!$D$6,'Construction Schedule'!DQ$2,,$E35/$H35),0))</f>
        <v>0</v>
      </c>
      <c r="DR35" s="60">
        <f>IF(DR$5=$G35,-FV(Assumptions!$D$6,'Construction Schedule'!DR$2,,$E35/$H35),IF(AND($G35&lt;=DR$5,$I35&gt;=DR$5),-FV(Assumptions!$D$6,'Construction Schedule'!DR$2,,$E35/$H35),0))</f>
        <v>0</v>
      </c>
      <c r="DS35" s="60">
        <f>IF(DS$5=$G35,-FV(Assumptions!$D$6,'Construction Schedule'!DS$2,,$E35/$H35),IF(AND($G35&lt;=DS$5,$I35&gt;=DS$5),-FV(Assumptions!$D$6,'Construction Schedule'!DS$2,,$E35/$H35),0))</f>
        <v>0</v>
      </c>
      <c r="DT35" s="60">
        <f>IF(DT$5=$G35,-FV(Assumptions!$D$6,'Construction Schedule'!DT$2,,$E35/$H35),IF(AND($G35&lt;=DT$5,$I35&gt;=DT$5),-FV(Assumptions!$D$6,'Construction Schedule'!DT$2,,$E35/$H35),0))</f>
        <v>0</v>
      </c>
      <c r="DU35" s="60">
        <f>IF(DU$5=$G35,-FV(Assumptions!$D$6,'Construction Schedule'!DU$2,,$E35/$H35),IF(AND($G35&lt;=DU$5,$I35&gt;=DU$5),-FV(Assumptions!$D$6,'Construction Schedule'!DU$2,,$E35/$H35),0))</f>
        <v>0</v>
      </c>
      <c r="DV35" s="60">
        <f>IF(DV$5=$G35,-FV(Assumptions!$D$6,'Construction Schedule'!DV$2,,$E35/$H35),IF(AND($G35&lt;=DV$5,$I35&gt;=DV$5),-FV(Assumptions!$D$6,'Construction Schedule'!DV$2,,$E35/$H35),0))</f>
        <v>0</v>
      </c>
      <c r="DW35" s="60">
        <f>IF(DW$5=$G35,-FV(Assumptions!$D$6,'Construction Schedule'!DW$2,,$E35/$H35),IF(AND($G35&lt;=DW$5,$I35&gt;=DW$5),-FV(Assumptions!$D$6,'Construction Schedule'!DW$2,,$E35/$H35),0))</f>
        <v>0</v>
      </c>
      <c r="DX35" s="60">
        <f>IF(DX$5=$G35,-FV(Assumptions!$D$6,'Construction Schedule'!DX$2,,$E35/$H35),IF(AND($G35&lt;=DX$5,$I35&gt;=DX$5),-FV(Assumptions!$D$6,'Construction Schedule'!DX$2,,$E35/$H35),0))</f>
        <v>0</v>
      </c>
      <c r="DY35" s="60">
        <f>IF(DY$5=$G35,-FV(Assumptions!$D$6,'Construction Schedule'!DY$2,,$E35/$H35),IF(AND($G35&lt;=DY$5,$I35&gt;=DY$5),-FV(Assumptions!$D$6,'Construction Schedule'!DY$2,,$E35/$H35),0))</f>
        <v>0</v>
      </c>
      <c r="DZ35" s="60">
        <f>IF(DZ$5=$G35,-FV(Assumptions!$D$6,'Construction Schedule'!DZ$2,,$E35/$H35),IF(AND($G35&lt;=DZ$5,$I35&gt;=DZ$5),-FV(Assumptions!$D$6,'Construction Schedule'!DZ$2,,$E35/$H35),0))</f>
        <v>0</v>
      </c>
      <c r="EA35" s="60">
        <f>IF(EA$5=$G35,-FV(Assumptions!$D$6,'Construction Schedule'!EA$2,,$E35/$H35),IF(AND($G35&lt;=EA$5,$I35&gt;=EA$5),-FV(Assumptions!$D$6,'Construction Schedule'!EA$2,,$E35/$H35),0))</f>
        <v>0</v>
      </c>
      <c r="EB35" s="51" t="s">
        <v>2</v>
      </c>
    </row>
    <row r="36" spans="2:132" ht="17.25" x14ac:dyDescent="0.35">
      <c r="B36" s="51" t="s">
        <v>200</v>
      </c>
      <c r="E36" s="60">
        <v>395000</v>
      </c>
      <c r="G36" s="56">
        <v>45658</v>
      </c>
      <c r="H36" s="129">
        <v>40</v>
      </c>
      <c r="I36" s="56">
        <f t="shared" si="6"/>
        <v>46844</v>
      </c>
      <c r="K36" s="130"/>
      <c r="L36" s="60">
        <f>IF(L$5=$G36,-FV(Assumptions!$D$6,'Construction Schedule'!L$2,,$E36/$H36),IF(AND($G36&lt;=L$5,$I36&gt;=L$5),-FV(Assumptions!$D$6,'Construction Schedule'!L$2,,$E36/$H36),0))</f>
        <v>0</v>
      </c>
      <c r="M36" s="60">
        <f>IF(M$5=$G36,-FV(Assumptions!$D$6,'Construction Schedule'!M$2,,$E36/$H36),IF(AND($G36&lt;=M$5,$I36&gt;=M$5),-FV(Assumptions!$D$6,'Construction Schedule'!M$2,,$E36/$H36),0))</f>
        <v>0</v>
      </c>
      <c r="N36" s="60">
        <f>IF(N$5=$G36,-FV(Assumptions!$D$6,'Construction Schedule'!N$2,,$E36/$H36),IF(AND($G36&lt;=N$5,$I36&gt;=N$5),-FV(Assumptions!$D$6,'Construction Schedule'!N$2,,$E36/$H36),0))</f>
        <v>0</v>
      </c>
      <c r="O36" s="60">
        <f>IF(O$5=$G36,-FV(Assumptions!$D$6,'Construction Schedule'!O$2,,$E36/$H36),IF(AND($G36&lt;=O$5,$I36&gt;=O$5),-FV(Assumptions!$D$6,'Construction Schedule'!O$2,,$E36/$H36),0))</f>
        <v>0</v>
      </c>
      <c r="P36" s="60">
        <f>IF(P$5=$G36,-FV(Assumptions!$D$6,'Construction Schedule'!P$2,,$E36/$H36),IF(AND($G36&lt;=P$5,$I36&gt;=P$5),-FV(Assumptions!$D$6,'Construction Schedule'!P$2,,$E36/$H36),0))</f>
        <v>0</v>
      </c>
      <c r="Q36" s="60">
        <f>IF(Q$5=$G36,-FV(Assumptions!$D$6,'Construction Schedule'!Q$2,,$E36/$H36),IF(AND($G36&lt;=Q$5,$I36&gt;=Q$5),-FV(Assumptions!$D$6,'Construction Schedule'!Q$2,,$E36/$H36),0))</f>
        <v>0</v>
      </c>
      <c r="R36" s="60">
        <f>IF(R$5=$G36,-FV(Assumptions!$D$6,'Construction Schedule'!R$2,,$E36/$H36),IF(AND($G36&lt;=R$5,$I36&gt;=R$5),-FV(Assumptions!$D$6,'Construction Schedule'!R$2,,$E36/$H36),0))</f>
        <v>0</v>
      </c>
      <c r="S36" s="60">
        <f>IF(S$5=$G36,-FV(Assumptions!$D$6,'Construction Schedule'!S$2,,$E36/$H36),IF(AND($G36&lt;=S$5,$I36&gt;=S$5),-FV(Assumptions!$D$6,'Construction Schedule'!S$2,,$E36/$H36),0))</f>
        <v>0</v>
      </c>
      <c r="T36" s="60">
        <f>IF(T$5=$G36,-FV(Assumptions!$D$6,'Construction Schedule'!T$2,,$E36/$H36),IF(AND($G36&lt;=T$5,$I36&gt;=T$5),-FV(Assumptions!$D$6,'Construction Schedule'!T$2,,$E36/$H36),0))</f>
        <v>0</v>
      </c>
      <c r="U36" s="60">
        <f>IF(U$5=$G36,-FV(Assumptions!$D$6,'Construction Schedule'!U$2,,$E36/$H36),IF(AND($G36&lt;=U$5,$I36&gt;=U$5),-FV(Assumptions!$D$6,'Construction Schedule'!U$2,,$E36/$H36),0))</f>
        <v>9875</v>
      </c>
      <c r="V36" s="60">
        <f>IF(V$5=$G36,-FV(Assumptions!$D$6,'Construction Schedule'!V$2,,$E36/$H36),IF(AND($G36&lt;=V$5,$I36&gt;=V$5),-FV(Assumptions!$D$6,'Construction Schedule'!V$2,,$E36/$H36),0))</f>
        <v>9875</v>
      </c>
      <c r="W36" s="60">
        <f>IF(W$5=$G36,-FV(Assumptions!$D$6,'Construction Schedule'!W$2,,$E36/$H36),IF(AND($G36&lt;=W$5,$I36&gt;=W$5),-FV(Assumptions!$D$6,'Construction Schedule'!W$2,,$E36/$H36),0))</f>
        <v>9875</v>
      </c>
      <c r="X36" s="60">
        <f>IF(X$5=$G36,-FV(Assumptions!$D$6,'Construction Schedule'!X$2,,$E36/$H36),IF(AND($G36&lt;=X$5,$I36&gt;=X$5),-FV(Assumptions!$D$6,'Construction Schedule'!X$2,,$E36/$H36),0))</f>
        <v>10121.875</v>
      </c>
      <c r="Y36" s="60">
        <f>IF(Y$5=$G36,-FV(Assumptions!$D$6,'Construction Schedule'!Y$2,,$E36/$H36),IF(AND($G36&lt;=Y$5,$I36&gt;=Y$5),-FV(Assumptions!$D$6,'Construction Schedule'!Y$2,,$E36/$H36),0))</f>
        <v>10121.875</v>
      </c>
      <c r="Z36" s="60">
        <f>IF(Z$5=$G36,-FV(Assumptions!$D$6,'Construction Schedule'!Z$2,,$E36/$H36),IF(AND($G36&lt;=Z$5,$I36&gt;=Z$5),-FV(Assumptions!$D$6,'Construction Schedule'!Z$2,,$E36/$H36),0))</f>
        <v>10121.875</v>
      </c>
      <c r="AA36" s="60">
        <f>IF(AA$5=$G36,-FV(Assumptions!$D$6,'Construction Schedule'!AA$2,,$E36/$H36),IF(AND($G36&lt;=AA$5,$I36&gt;=AA$5),-FV(Assumptions!$D$6,'Construction Schedule'!AA$2,,$E36/$H36),0))</f>
        <v>10121.875</v>
      </c>
      <c r="AB36" s="60">
        <f>IF(AB$5=$G36,-FV(Assumptions!$D$6,'Construction Schedule'!AB$2,,$E36/$H36),IF(AND($G36&lt;=AB$5,$I36&gt;=AB$5),-FV(Assumptions!$D$6,'Construction Schedule'!AB$2,,$E36/$H36),0))</f>
        <v>10121.875</v>
      </c>
      <c r="AC36" s="60">
        <f>IF(AC$5=$G36,-FV(Assumptions!$D$6,'Construction Schedule'!AC$2,,$E36/$H36),IF(AND($G36&lt;=AC$5,$I36&gt;=AC$5),-FV(Assumptions!$D$6,'Construction Schedule'!AC$2,,$E36/$H36),0))</f>
        <v>10121.875</v>
      </c>
      <c r="AD36" s="60">
        <f>IF(AD$5=$G36,-FV(Assumptions!$D$6,'Construction Schedule'!AD$2,,$E36/$H36),IF(AND($G36&lt;=AD$5,$I36&gt;=AD$5),-FV(Assumptions!$D$6,'Construction Schedule'!AD$2,,$E36/$H36),0))</f>
        <v>10121.875</v>
      </c>
      <c r="AE36" s="60">
        <f>IF(AE$5=$G36,-FV(Assumptions!$D$6,'Construction Schedule'!AE$2,,$E36/$H36),IF(AND($G36&lt;=AE$5,$I36&gt;=AE$5),-FV(Assumptions!$D$6,'Construction Schedule'!AE$2,,$E36/$H36),0))</f>
        <v>10121.875</v>
      </c>
      <c r="AF36" s="60">
        <f>IF(AF$5=$G36,-FV(Assumptions!$D$6,'Construction Schedule'!AF$2,,$E36/$H36),IF(AND($G36&lt;=AF$5,$I36&gt;=AF$5),-FV(Assumptions!$D$6,'Construction Schedule'!AF$2,,$E36/$H36),0))</f>
        <v>10121.875</v>
      </c>
      <c r="AG36" s="60">
        <f>IF(AG$5=$G36,-FV(Assumptions!$D$6,'Construction Schedule'!AG$2,,$E36/$H36),IF(AND($G36&lt;=AG$5,$I36&gt;=AG$5),-FV(Assumptions!$D$6,'Construction Schedule'!AG$2,,$E36/$H36),0))</f>
        <v>10121.875</v>
      </c>
      <c r="AH36" s="60">
        <f>IF(AH$5=$G36,-FV(Assumptions!$D$6,'Construction Schedule'!AH$2,,$E36/$H36),IF(AND($G36&lt;=AH$5,$I36&gt;=AH$5),-FV(Assumptions!$D$6,'Construction Schedule'!AH$2,,$E36/$H36),0))</f>
        <v>10121.875</v>
      </c>
      <c r="AI36" s="60">
        <f>IF(AI$5=$G36,-FV(Assumptions!$D$6,'Construction Schedule'!AI$2,,$E36/$H36),IF(AND($G36&lt;=AI$5,$I36&gt;=AI$5),-FV(Assumptions!$D$6,'Construction Schedule'!AI$2,,$E36/$H36),0))</f>
        <v>10121.875</v>
      </c>
      <c r="AJ36" s="60">
        <f>IF(AJ$5=$G36,-FV(Assumptions!$D$6,'Construction Schedule'!AJ$2,,$E36/$H36),IF(AND($G36&lt;=AJ$5,$I36&gt;=AJ$5),-FV(Assumptions!$D$6,'Construction Schedule'!AJ$2,,$E36/$H36),0))</f>
        <v>10374.921875</v>
      </c>
      <c r="AK36" s="60">
        <f>IF(AK$5=$G36,-FV(Assumptions!$D$6,'Construction Schedule'!AK$2,,$E36/$H36),IF(AND($G36&lt;=AK$5,$I36&gt;=AK$5),-FV(Assumptions!$D$6,'Construction Schedule'!AK$2,,$E36/$H36),0))</f>
        <v>10374.921875</v>
      </c>
      <c r="AL36" s="60">
        <f>IF(AL$5=$G36,-FV(Assumptions!$D$6,'Construction Schedule'!AL$2,,$E36/$H36),IF(AND($G36&lt;=AL$5,$I36&gt;=AL$5),-FV(Assumptions!$D$6,'Construction Schedule'!AL$2,,$E36/$H36),0))</f>
        <v>10374.921875</v>
      </c>
      <c r="AM36" s="60">
        <f>IF(AM$5=$G36,-FV(Assumptions!$D$6,'Construction Schedule'!AM$2,,$E36/$H36),IF(AND($G36&lt;=AM$5,$I36&gt;=AM$5),-FV(Assumptions!$D$6,'Construction Schedule'!AM$2,,$E36/$H36),0))</f>
        <v>10374.921875</v>
      </c>
      <c r="AN36" s="60">
        <f>IF(AN$5=$G36,-FV(Assumptions!$D$6,'Construction Schedule'!AN$2,,$E36/$H36),IF(AND($G36&lt;=AN$5,$I36&gt;=AN$5),-FV(Assumptions!$D$6,'Construction Schedule'!AN$2,,$E36/$H36),0))</f>
        <v>10374.921875</v>
      </c>
      <c r="AO36" s="60">
        <f>IF(AO$5=$G36,-FV(Assumptions!$D$6,'Construction Schedule'!AO$2,,$E36/$H36),IF(AND($G36&lt;=AO$5,$I36&gt;=AO$5),-FV(Assumptions!$D$6,'Construction Schedule'!AO$2,,$E36/$H36),0))</f>
        <v>10374.921875</v>
      </c>
      <c r="AP36" s="60">
        <f>IF(AP$5=$G36,-FV(Assumptions!$D$6,'Construction Schedule'!AP$2,,$E36/$H36),IF(AND($G36&lt;=AP$5,$I36&gt;=AP$5),-FV(Assumptions!$D$6,'Construction Schedule'!AP$2,,$E36/$H36),0))</f>
        <v>10374.921875</v>
      </c>
      <c r="AQ36" s="60">
        <f>IF(AQ$5=$G36,-FV(Assumptions!$D$6,'Construction Schedule'!AQ$2,,$E36/$H36),IF(AND($G36&lt;=AQ$5,$I36&gt;=AQ$5),-FV(Assumptions!$D$6,'Construction Schedule'!AQ$2,,$E36/$H36),0))</f>
        <v>10374.921875</v>
      </c>
      <c r="AR36" s="60">
        <f>IF(AR$5=$G36,-FV(Assumptions!$D$6,'Construction Schedule'!AR$2,,$E36/$H36),IF(AND($G36&lt;=AR$5,$I36&gt;=AR$5),-FV(Assumptions!$D$6,'Construction Schedule'!AR$2,,$E36/$H36),0))</f>
        <v>10374.921875</v>
      </c>
      <c r="AS36" s="60">
        <f>IF(AS$5=$G36,-FV(Assumptions!$D$6,'Construction Schedule'!AS$2,,$E36/$H36),IF(AND($G36&lt;=AS$5,$I36&gt;=AS$5),-FV(Assumptions!$D$6,'Construction Schedule'!AS$2,,$E36/$H36),0))</f>
        <v>10374.921875</v>
      </c>
      <c r="AT36" s="60">
        <f>IF(AT$5=$G36,-FV(Assumptions!$D$6,'Construction Schedule'!AT$2,,$E36/$H36),IF(AND($G36&lt;=AT$5,$I36&gt;=AT$5),-FV(Assumptions!$D$6,'Construction Schedule'!AT$2,,$E36/$H36),0))</f>
        <v>10374.921875</v>
      </c>
      <c r="AU36" s="60">
        <f>IF(AU$5=$G36,-FV(Assumptions!$D$6,'Construction Schedule'!AU$2,,$E36/$H36),IF(AND($G36&lt;=AU$5,$I36&gt;=AU$5),-FV(Assumptions!$D$6,'Construction Schedule'!AU$2,,$E36/$H36),0))</f>
        <v>10374.921875</v>
      </c>
      <c r="AV36" s="60">
        <f>IF(AV$5=$G36,-FV(Assumptions!$D$6,'Construction Schedule'!AV$2,,$E36/$H36),IF(AND($G36&lt;=AV$5,$I36&gt;=AV$5),-FV(Assumptions!$D$6,'Construction Schedule'!AV$2,,$E36/$H36),0))</f>
        <v>10634.294921874998</v>
      </c>
      <c r="AW36" s="60">
        <f>IF(AW$5=$G36,-FV(Assumptions!$D$6,'Construction Schedule'!AW$2,,$E36/$H36),IF(AND($G36&lt;=AW$5,$I36&gt;=AW$5),-FV(Assumptions!$D$6,'Construction Schedule'!AW$2,,$E36/$H36),0))</f>
        <v>10634.294921874998</v>
      </c>
      <c r="AX36" s="60">
        <f>IF(AX$5=$G36,-FV(Assumptions!$D$6,'Construction Schedule'!AX$2,,$E36/$H36),IF(AND($G36&lt;=AX$5,$I36&gt;=AX$5),-FV(Assumptions!$D$6,'Construction Schedule'!AX$2,,$E36/$H36),0))</f>
        <v>10634.294921874998</v>
      </c>
      <c r="AY36" s="60">
        <f>IF(AY$5=$G36,-FV(Assumptions!$D$6,'Construction Schedule'!AY$2,,$E36/$H36),IF(AND($G36&lt;=AY$5,$I36&gt;=AY$5),-FV(Assumptions!$D$6,'Construction Schedule'!AY$2,,$E36/$H36),0))</f>
        <v>10634.294921874998</v>
      </c>
      <c r="AZ36" s="60">
        <f>IF(AZ$5=$G36,-FV(Assumptions!$D$6,'Construction Schedule'!AZ$2,,$E36/$H36),IF(AND($G36&lt;=AZ$5,$I36&gt;=AZ$5),-FV(Assumptions!$D$6,'Construction Schedule'!AZ$2,,$E36/$H36),0))</f>
        <v>10634.294921874998</v>
      </c>
      <c r="BA36" s="60">
        <f>IF(BA$5=$G36,-FV(Assumptions!$D$6,'Construction Schedule'!BA$2,,$E36/$H36),IF(AND($G36&lt;=BA$5,$I36&gt;=BA$5),-FV(Assumptions!$D$6,'Construction Schedule'!BA$2,,$E36/$H36),0))</f>
        <v>10634.294921874998</v>
      </c>
      <c r="BB36" s="60">
        <f>IF(BB$5=$G36,-FV(Assumptions!$D$6,'Construction Schedule'!BB$2,,$E36/$H36),IF(AND($G36&lt;=BB$5,$I36&gt;=BB$5),-FV(Assumptions!$D$6,'Construction Schedule'!BB$2,,$E36/$H36),0))</f>
        <v>10634.294921874998</v>
      </c>
      <c r="BC36" s="60">
        <f>IF(BC$5=$G36,-FV(Assumptions!$D$6,'Construction Schedule'!BC$2,,$E36/$H36),IF(AND($G36&lt;=BC$5,$I36&gt;=BC$5),-FV(Assumptions!$D$6,'Construction Schedule'!BC$2,,$E36/$H36),0))</f>
        <v>10634.294921874998</v>
      </c>
      <c r="BD36" s="60">
        <f>IF(BD$5=$G36,-FV(Assumptions!$D$6,'Construction Schedule'!BD$2,,$E36/$H36),IF(AND($G36&lt;=BD$5,$I36&gt;=BD$5),-FV(Assumptions!$D$6,'Construction Schedule'!BD$2,,$E36/$H36),0))</f>
        <v>10634.294921874998</v>
      </c>
      <c r="BE36" s="60">
        <f>IF(BE$5=$G36,-FV(Assumptions!$D$6,'Construction Schedule'!BE$2,,$E36/$H36),IF(AND($G36&lt;=BE$5,$I36&gt;=BE$5),-FV(Assumptions!$D$6,'Construction Schedule'!BE$2,,$E36/$H36),0))</f>
        <v>10634.294921874998</v>
      </c>
      <c r="BF36" s="60">
        <f>IF(BF$5=$G36,-FV(Assumptions!$D$6,'Construction Schedule'!BF$2,,$E36/$H36),IF(AND($G36&lt;=BF$5,$I36&gt;=BF$5),-FV(Assumptions!$D$6,'Construction Schedule'!BF$2,,$E36/$H36),0))</f>
        <v>10634.294921874998</v>
      </c>
      <c r="BG36" s="60">
        <f>IF(BG$5=$G36,-FV(Assumptions!$D$6,'Construction Schedule'!BG$2,,$E36/$H36),IF(AND($G36&lt;=BG$5,$I36&gt;=BG$5),-FV(Assumptions!$D$6,'Construction Schedule'!BG$2,,$E36/$H36),0))</f>
        <v>10634.294921874998</v>
      </c>
      <c r="BH36" s="60">
        <f>IF(BH$5=$G36,-FV(Assumptions!$D$6,'Construction Schedule'!BH$2,,$E36/$H36),IF(AND($G36&lt;=BH$5,$I36&gt;=BH$5),-FV(Assumptions!$D$6,'Construction Schedule'!BH$2,,$E36/$H36),0))</f>
        <v>10900.152294921872</v>
      </c>
      <c r="BI36" s="60">
        <f>IF(BI$5=$G36,-FV(Assumptions!$D$6,'Construction Schedule'!BI$2,,$E36/$H36),IF(AND($G36&lt;=BI$5,$I36&gt;=BI$5),-FV(Assumptions!$D$6,'Construction Schedule'!BI$2,,$E36/$H36),0))</f>
        <v>0</v>
      </c>
      <c r="BJ36" s="60">
        <f>IF(BJ$5=$G36,-FV(Assumptions!$D$6,'Construction Schedule'!BJ$2,,$E36/$H36),IF(AND($G36&lt;=BJ$5,$I36&gt;=BJ$5),-FV(Assumptions!$D$6,'Construction Schedule'!BJ$2,,$E36/$H36),0))</f>
        <v>0</v>
      </c>
      <c r="BK36" s="60">
        <f>IF(BK$5=$G36,-FV(Assumptions!$D$6,'Construction Schedule'!BK$2,,$E36/$H36),IF(AND($G36&lt;=BK$5,$I36&gt;=BK$5),-FV(Assumptions!$D$6,'Construction Schedule'!BK$2,,$E36/$H36),0))</f>
        <v>0</v>
      </c>
      <c r="BL36" s="60">
        <f>IF(BL$5=$G36,-FV(Assumptions!$D$6,'Construction Schedule'!BL$2,,$E36/$H36),IF(AND($G36&lt;=BL$5,$I36&gt;=BL$5),-FV(Assumptions!$D$6,'Construction Schedule'!BL$2,,$E36/$H36),0))</f>
        <v>0</v>
      </c>
      <c r="BM36" s="60">
        <f>IF(BM$5=$G36,-FV(Assumptions!$D$6,'Construction Schedule'!BM$2,,$E36/$H36),IF(AND($G36&lt;=BM$5,$I36&gt;=BM$5),-FV(Assumptions!$D$6,'Construction Schedule'!BM$2,,$E36/$H36),0))</f>
        <v>0</v>
      </c>
      <c r="BN36" s="60">
        <f>IF(BN$5=$G36,-FV(Assumptions!$D$6,'Construction Schedule'!BN$2,,$E36/$H36),IF(AND($G36&lt;=BN$5,$I36&gt;=BN$5),-FV(Assumptions!$D$6,'Construction Schedule'!BN$2,,$E36/$H36),0))</f>
        <v>0</v>
      </c>
      <c r="BO36" s="60">
        <f>IF(BO$5=$G36,-FV(Assumptions!$D$6,'Construction Schedule'!BO$2,,$E36/$H36),IF(AND($G36&lt;=BO$5,$I36&gt;=BO$5),-FV(Assumptions!$D$6,'Construction Schedule'!BO$2,,$E36/$H36),0))</f>
        <v>0</v>
      </c>
      <c r="BP36" s="60">
        <f>IF(BP$5=$G36,-FV(Assumptions!$D$6,'Construction Schedule'!BP$2,,$E36/$H36),IF(AND($G36&lt;=BP$5,$I36&gt;=BP$5),-FV(Assumptions!$D$6,'Construction Schedule'!BP$2,,$E36/$H36),0))</f>
        <v>0</v>
      </c>
      <c r="BQ36" s="60">
        <f>IF(BQ$5=$G36,-FV(Assumptions!$D$6,'Construction Schedule'!BQ$2,,$E36/$H36),IF(AND($G36&lt;=BQ$5,$I36&gt;=BQ$5),-FV(Assumptions!$D$6,'Construction Schedule'!BQ$2,,$E36/$H36),0))</f>
        <v>0</v>
      </c>
      <c r="BR36" s="60">
        <f>IF(BR$5=$G36,-FV(Assumptions!$D$6,'Construction Schedule'!BR$2,,$E36/$H36),IF(AND($G36&lt;=BR$5,$I36&gt;=BR$5),-FV(Assumptions!$D$6,'Construction Schedule'!BR$2,,$E36/$H36),0))</f>
        <v>0</v>
      </c>
      <c r="BS36" s="60">
        <f>IF(BS$5=$G36,-FV(Assumptions!$D$6,'Construction Schedule'!BS$2,,$E36/$H36),IF(AND($G36&lt;=BS$5,$I36&gt;=BS$5),-FV(Assumptions!$D$6,'Construction Schedule'!BS$2,,$E36/$H36),0))</f>
        <v>0</v>
      </c>
      <c r="BT36" s="60">
        <f>IF(BT$5=$G36,-FV(Assumptions!$D$6,'Construction Schedule'!BT$2,,$E36/$H36),IF(AND($G36&lt;=BT$5,$I36&gt;=BT$5),-FV(Assumptions!$D$6,'Construction Schedule'!BT$2,,$E36/$H36),0))</f>
        <v>0</v>
      </c>
      <c r="BU36" s="60">
        <f>IF(BU$5=$G36,-FV(Assumptions!$D$6,'Construction Schedule'!BU$2,,$E36/$H36),IF(AND($G36&lt;=BU$5,$I36&gt;=BU$5),-FV(Assumptions!$D$6,'Construction Schedule'!BU$2,,$E36/$H36),0))</f>
        <v>0</v>
      </c>
      <c r="BV36" s="60">
        <f>IF(BV$5=$G36,-FV(Assumptions!$D$6,'Construction Schedule'!BV$2,,$E36/$H36),IF(AND($G36&lt;=BV$5,$I36&gt;=BV$5),-FV(Assumptions!$D$6,'Construction Schedule'!BV$2,,$E36/$H36),0))</f>
        <v>0</v>
      </c>
      <c r="BW36" s="60">
        <f>IF(BW$5=$G36,-FV(Assumptions!$D$6,'Construction Schedule'!BW$2,,$E36/$H36),IF(AND($G36&lt;=BW$5,$I36&gt;=BW$5),-FV(Assumptions!$D$6,'Construction Schedule'!BW$2,,$E36/$H36),0))</f>
        <v>0</v>
      </c>
      <c r="BX36" s="60">
        <f>IF(BX$5=$G36,-FV(Assumptions!$D$6,'Construction Schedule'!BX$2,,$E36/$H36),IF(AND($G36&lt;=BX$5,$I36&gt;=BX$5),-FV(Assumptions!$D$6,'Construction Schedule'!BX$2,,$E36/$H36),0))</f>
        <v>0</v>
      </c>
      <c r="BY36" s="60">
        <f>IF(BY$5=$G36,-FV(Assumptions!$D$6,'Construction Schedule'!BY$2,,$E36/$H36),IF(AND($G36&lt;=BY$5,$I36&gt;=BY$5),-FV(Assumptions!$D$6,'Construction Schedule'!BY$2,,$E36/$H36),0))</f>
        <v>0</v>
      </c>
      <c r="BZ36" s="60">
        <f>IF(BZ$5=$G36,-FV(Assumptions!$D$6,'Construction Schedule'!BZ$2,,$E36/$H36),IF(AND($G36&lt;=BZ$5,$I36&gt;=BZ$5),-FV(Assumptions!$D$6,'Construction Schedule'!BZ$2,,$E36/$H36),0))</f>
        <v>0</v>
      </c>
      <c r="CA36" s="60">
        <f>IF(CA$5=$G36,-FV(Assumptions!$D$6,'Construction Schedule'!CA$2,,$E36/$H36),IF(AND($G36&lt;=CA$5,$I36&gt;=CA$5),-FV(Assumptions!$D$6,'Construction Schedule'!CA$2,,$E36/$H36),0))</f>
        <v>0</v>
      </c>
      <c r="CB36" s="60">
        <f>IF(CB$5=$G36,-FV(Assumptions!$D$6,'Construction Schedule'!CB$2,,$E36/$H36),IF(AND($G36&lt;=CB$5,$I36&gt;=CB$5),-FV(Assumptions!$D$6,'Construction Schedule'!CB$2,,$E36/$H36),0))</f>
        <v>0</v>
      </c>
      <c r="CC36" s="60">
        <f>IF(CC$5=$G36,-FV(Assumptions!$D$6,'Construction Schedule'!CC$2,,$E36/$H36),IF(AND($G36&lt;=CC$5,$I36&gt;=CC$5),-FV(Assumptions!$D$6,'Construction Schedule'!CC$2,,$E36/$H36),0))</f>
        <v>0</v>
      </c>
      <c r="CD36" s="60">
        <f>IF(CD$5=$G36,-FV(Assumptions!$D$6,'Construction Schedule'!CD$2,,$E36/$H36),IF(AND($G36&lt;=CD$5,$I36&gt;=CD$5),-FV(Assumptions!$D$6,'Construction Schedule'!CD$2,,$E36/$H36),0))</f>
        <v>0</v>
      </c>
      <c r="CE36" s="60">
        <f>IF(CE$5=$G36,-FV(Assumptions!$D$6,'Construction Schedule'!CE$2,,$E36/$H36),IF(AND($G36&lt;=CE$5,$I36&gt;=CE$5),-FV(Assumptions!$D$6,'Construction Schedule'!CE$2,,$E36/$H36),0))</f>
        <v>0</v>
      </c>
      <c r="CF36" s="60">
        <f>IF(CF$5=$G36,-FV(Assumptions!$D$6,'Construction Schedule'!CF$2,,$E36/$H36),IF(AND($G36&lt;=CF$5,$I36&gt;=CF$5),-FV(Assumptions!$D$6,'Construction Schedule'!CF$2,,$E36/$H36),0))</f>
        <v>0</v>
      </c>
      <c r="CG36" s="60">
        <f>IF(CG$5=$G36,-FV(Assumptions!$D$6,'Construction Schedule'!CG$2,,$E36/$H36),IF(AND($G36&lt;=CG$5,$I36&gt;=CG$5),-FV(Assumptions!$D$6,'Construction Schedule'!CG$2,,$E36/$H36),0))</f>
        <v>0</v>
      </c>
      <c r="CH36" s="60">
        <f>IF(CH$5=$G36,-FV(Assumptions!$D$6,'Construction Schedule'!CH$2,,$E36/$H36),IF(AND($G36&lt;=CH$5,$I36&gt;=CH$5),-FV(Assumptions!$D$6,'Construction Schedule'!CH$2,,$E36/$H36),0))</f>
        <v>0</v>
      </c>
      <c r="CI36" s="60">
        <f>IF(CI$5=$G36,-FV(Assumptions!$D$6,'Construction Schedule'!CI$2,,$E36/$H36),IF(AND($G36&lt;=CI$5,$I36&gt;=CI$5),-FV(Assumptions!$D$6,'Construction Schedule'!CI$2,,$E36/$H36),0))</f>
        <v>0</v>
      </c>
      <c r="CJ36" s="60">
        <f>IF(CJ$5=$G36,-FV(Assumptions!$D$6,'Construction Schedule'!CJ$2,,$E36/$H36),IF(AND($G36&lt;=CJ$5,$I36&gt;=CJ$5),-FV(Assumptions!$D$6,'Construction Schedule'!CJ$2,,$E36/$H36),0))</f>
        <v>0</v>
      </c>
      <c r="CK36" s="60">
        <f>IF(CK$5=$G36,-FV(Assumptions!$D$6,'Construction Schedule'!CK$2,,$E36/$H36),IF(AND($G36&lt;=CK$5,$I36&gt;=CK$5),-FV(Assumptions!$D$6,'Construction Schedule'!CK$2,,$E36/$H36),0))</f>
        <v>0</v>
      </c>
      <c r="CL36" s="60">
        <f>IF(CL$5=$G36,-FV(Assumptions!$D$6,'Construction Schedule'!CL$2,,$E36/$H36),IF(AND($G36&lt;=CL$5,$I36&gt;=CL$5),-FV(Assumptions!$D$6,'Construction Schedule'!CL$2,,$E36/$H36),0))</f>
        <v>0</v>
      </c>
      <c r="CM36" s="60">
        <f>IF(CM$5=$G36,-FV(Assumptions!$D$6,'Construction Schedule'!CM$2,,$E36/$H36),IF(AND($G36&lt;=CM$5,$I36&gt;=CM$5),-FV(Assumptions!$D$6,'Construction Schedule'!CM$2,,$E36/$H36),0))</f>
        <v>0</v>
      </c>
      <c r="CN36" s="60">
        <f>IF(CN$5=$G36,-FV(Assumptions!$D$6,'Construction Schedule'!CN$2,,$E36/$H36),IF(AND($G36&lt;=CN$5,$I36&gt;=CN$5),-FV(Assumptions!$D$6,'Construction Schedule'!CN$2,,$E36/$H36),0))</f>
        <v>0</v>
      </c>
      <c r="CO36" s="60">
        <f>IF(CO$5=$G36,-FV(Assumptions!$D$6,'Construction Schedule'!CO$2,,$E36/$H36),IF(AND($G36&lt;=CO$5,$I36&gt;=CO$5),-FV(Assumptions!$D$6,'Construction Schedule'!CO$2,,$E36/$H36),0))</f>
        <v>0</v>
      </c>
      <c r="CP36" s="60">
        <f>IF(CP$5=$G36,-FV(Assumptions!$D$6,'Construction Schedule'!CP$2,,$E36/$H36),IF(AND($G36&lt;=CP$5,$I36&gt;=CP$5),-FV(Assumptions!$D$6,'Construction Schedule'!CP$2,,$E36/$H36),0))</f>
        <v>0</v>
      </c>
      <c r="CQ36" s="60">
        <f>IF(CQ$5=$G36,-FV(Assumptions!$D$6,'Construction Schedule'!CQ$2,,$E36/$H36),IF(AND($G36&lt;=CQ$5,$I36&gt;=CQ$5),-FV(Assumptions!$D$6,'Construction Schedule'!CQ$2,,$E36/$H36),0))</f>
        <v>0</v>
      </c>
      <c r="CR36" s="60">
        <f>IF(CR$5=$G36,-FV(Assumptions!$D$6,'Construction Schedule'!CR$2,,$E36/$H36),IF(AND($G36&lt;=CR$5,$I36&gt;=CR$5),-FV(Assumptions!$D$6,'Construction Schedule'!CR$2,,$E36/$H36),0))</f>
        <v>0</v>
      </c>
      <c r="CS36" s="60">
        <f>IF(CS$5=$G36,-FV(Assumptions!$D$6,'Construction Schedule'!CS$2,,$E36/$H36),IF(AND($G36&lt;=CS$5,$I36&gt;=CS$5),-FV(Assumptions!$D$6,'Construction Schedule'!CS$2,,$E36/$H36),0))</f>
        <v>0</v>
      </c>
      <c r="CT36" s="60">
        <f>IF(CT$5=$G36,-FV(Assumptions!$D$6,'Construction Schedule'!CT$2,,$E36/$H36),IF(AND($G36&lt;=CT$5,$I36&gt;=CT$5),-FV(Assumptions!$D$6,'Construction Schedule'!CT$2,,$E36/$H36),0))</f>
        <v>0</v>
      </c>
      <c r="CU36" s="60">
        <f>IF(CU$5=$G36,-FV(Assumptions!$D$6,'Construction Schedule'!CU$2,,$E36/$H36),IF(AND($G36&lt;=CU$5,$I36&gt;=CU$5),-FV(Assumptions!$D$6,'Construction Schedule'!CU$2,,$E36/$H36),0))</f>
        <v>0</v>
      </c>
      <c r="CV36" s="60">
        <f>IF(CV$5=$G36,-FV(Assumptions!$D$6,'Construction Schedule'!CV$2,,$E36/$H36),IF(AND($G36&lt;=CV$5,$I36&gt;=CV$5),-FV(Assumptions!$D$6,'Construction Schedule'!CV$2,,$E36/$H36),0))</f>
        <v>0</v>
      </c>
      <c r="CW36" s="60">
        <f>IF(CW$5=$G36,-FV(Assumptions!$D$6,'Construction Schedule'!CW$2,,$E36/$H36),IF(AND($G36&lt;=CW$5,$I36&gt;=CW$5),-FV(Assumptions!$D$6,'Construction Schedule'!CW$2,,$E36/$H36),0))</f>
        <v>0</v>
      </c>
      <c r="CX36" s="60">
        <f>IF(CX$5=$G36,-FV(Assumptions!$D$6,'Construction Schedule'!CX$2,,$E36/$H36),IF(AND($G36&lt;=CX$5,$I36&gt;=CX$5),-FV(Assumptions!$D$6,'Construction Schedule'!CX$2,,$E36/$H36),0))</f>
        <v>0</v>
      </c>
      <c r="CY36" s="60">
        <f>IF(CY$5=$G36,-FV(Assumptions!$D$6,'Construction Schedule'!CY$2,,$E36/$H36),IF(AND($G36&lt;=CY$5,$I36&gt;=CY$5),-FV(Assumptions!$D$6,'Construction Schedule'!CY$2,,$E36/$H36),0))</f>
        <v>0</v>
      </c>
      <c r="CZ36" s="60">
        <f>IF(CZ$5=$G36,-FV(Assumptions!$D$6,'Construction Schedule'!CZ$2,,$E36/$H36),IF(AND($G36&lt;=CZ$5,$I36&gt;=CZ$5),-FV(Assumptions!$D$6,'Construction Schedule'!CZ$2,,$E36/$H36),0))</f>
        <v>0</v>
      </c>
      <c r="DA36" s="60">
        <f>IF(DA$5=$G36,-FV(Assumptions!$D$6,'Construction Schedule'!DA$2,,$E36/$H36),IF(AND($G36&lt;=DA$5,$I36&gt;=DA$5),-FV(Assumptions!$D$6,'Construction Schedule'!DA$2,,$E36/$H36),0))</f>
        <v>0</v>
      </c>
      <c r="DB36" s="60">
        <f>IF(DB$5=$G36,-FV(Assumptions!$D$6,'Construction Schedule'!DB$2,,$E36/$H36),IF(AND($G36&lt;=DB$5,$I36&gt;=DB$5),-FV(Assumptions!$D$6,'Construction Schedule'!DB$2,,$E36/$H36),0))</f>
        <v>0</v>
      </c>
      <c r="DC36" s="60">
        <f>IF(DC$5=$G36,-FV(Assumptions!$D$6,'Construction Schedule'!DC$2,,$E36/$H36),IF(AND($G36&lt;=DC$5,$I36&gt;=DC$5),-FV(Assumptions!$D$6,'Construction Schedule'!DC$2,,$E36/$H36),0))</f>
        <v>0</v>
      </c>
      <c r="DD36" s="60">
        <f>IF(DD$5=$G36,-FV(Assumptions!$D$6,'Construction Schedule'!DD$2,,$E36/$H36),IF(AND($G36&lt;=DD$5,$I36&gt;=DD$5),-FV(Assumptions!$D$6,'Construction Schedule'!DD$2,,$E36/$H36),0))</f>
        <v>0</v>
      </c>
      <c r="DE36" s="60">
        <f>IF(DE$5=$G36,-FV(Assumptions!$D$6,'Construction Schedule'!DE$2,,$E36/$H36),IF(AND($G36&lt;=DE$5,$I36&gt;=DE$5),-FV(Assumptions!$D$6,'Construction Schedule'!DE$2,,$E36/$H36),0))</f>
        <v>0</v>
      </c>
      <c r="DF36" s="60">
        <f>IF(DF$5=$G36,-FV(Assumptions!$D$6,'Construction Schedule'!DF$2,,$E36/$H36),IF(AND($G36&lt;=DF$5,$I36&gt;=DF$5),-FV(Assumptions!$D$6,'Construction Schedule'!DF$2,,$E36/$H36),0))</f>
        <v>0</v>
      </c>
      <c r="DG36" s="60">
        <f>IF(DG$5=$G36,-FV(Assumptions!$D$6,'Construction Schedule'!DG$2,,$E36/$H36),IF(AND($G36&lt;=DG$5,$I36&gt;=DG$5),-FV(Assumptions!$D$6,'Construction Schedule'!DG$2,,$E36/$H36),0))</f>
        <v>0</v>
      </c>
      <c r="DH36" s="60">
        <f>IF(DH$5=$G36,-FV(Assumptions!$D$6,'Construction Schedule'!DH$2,,$E36/$H36),IF(AND($G36&lt;=DH$5,$I36&gt;=DH$5),-FV(Assumptions!$D$6,'Construction Schedule'!DH$2,,$E36/$H36),0))</f>
        <v>0</v>
      </c>
      <c r="DI36" s="60">
        <f>IF(DI$5=$G36,-FV(Assumptions!$D$6,'Construction Schedule'!DI$2,,$E36/$H36),IF(AND($G36&lt;=DI$5,$I36&gt;=DI$5),-FV(Assumptions!$D$6,'Construction Schedule'!DI$2,,$E36/$H36),0))</f>
        <v>0</v>
      </c>
      <c r="DJ36" s="60">
        <f>IF(DJ$5=$G36,-FV(Assumptions!$D$6,'Construction Schedule'!DJ$2,,$E36/$H36),IF(AND($G36&lt;=DJ$5,$I36&gt;=DJ$5),-FV(Assumptions!$D$6,'Construction Schedule'!DJ$2,,$E36/$H36),0))</f>
        <v>0</v>
      </c>
      <c r="DK36" s="60">
        <f>IF(DK$5=$G36,-FV(Assumptions!$D$6,'Construction Schedule'!DK$2,,$E36/$H36),IF(AND($G36&lt;=DK$5,$I36&gt;=DK$5),-FV(Assumptions!$D$6,'Construction Schedule'!DK$2,,$E36/$H36),0))</f>
        <v>0</v>
      </c>
      <c r="DL36" s="60">
        <f>IF(DL$5=$G36,-FV(Assumptions!$D$6,'Construction Schedule'!DL$2,,$E36/$H36),IF(AND($G36&lt;=DL$5,$I36&gt;=DL$5),-FV(Assumptions!$D$6,'Construction Schedule'!DL$2,,$E36/$H36),0))</f>
        <v>0</v>
      </c>
      <c r="DM36" s="60">
        <f>IF(DM$5=$G36,-FV(Assumptions!$D$6,'Construction Schedule'!DM$2,,$E36/$H36),IF(AND($G36&lt;=DM$5,$I36&gt;=DM$5),-FV(Assumptions!$D$6,'Construction Schedule'!DM$2,,$E36/$H36),0))</f>
        <v>0</v>
      </c>
      <c r="DN36" s="60">
        <f>IF(DN$5=$G36,-FV(Assumptions!$D$6,'Construction Schedule'!DN$2,,$E36/$H36),IF(AND($G36&lt;=DN$5,$I36&gt;=DN$5),-FV(Assumptions!$D$6,'Construction Schedule'!DN$2,,$E36/$H36),0))</f>
        <v>0</v>
      </c>
      <c r="DO36" s="60">
        <f>IF(DO$5=$G36,-FV(Assumptions!$D$6,'Construction Schedule'!DO$2,,$E36/$H36),IF(AND($G36&lt;=DO$5,$I36&gt;=DO$5),-FV(Assumptions!$D$6,'Construction Schedule'!DO$2,,$E36/$H36),0))</f>
        <v>0</v>
      </c>
      <c r="DP36" s="60">
        <f>IF(DP$5=$G36,-FV(Assumptions!$D$6,'Construction Schedule'!DP$2,,$E36/$H36),IF(AND($G36&lt;=DP$5,$I36&gt;=DP$5),-FV(Assumptions!$D$6,'Construction Schedule'!DP$2,,$E36/$H36),0))</f>
        <v>0</v>
      </c>
      <c r="DQ36" s="60">
        <f>IF(DQ$5=$G36,-FV(Assumptions!$D$6,'Construction Schedule'!DQ$2,,$E36/$H36),IF(AND($G36&lt;=DQ$5,$I36&gt;=DQ$5),-FV(Assumptions!$D$6,'Construction Schedule'!DQ$2,,$E36/$H36),0))</f>
        <v>0</v>
      </c>
      <c r="DR36" s="60">
        <f>IF(DR$5=$G36,-FV(Assumptions!$D$6,'Construction Schedule'!DR$2,,$E36/$H36),IF(AND($G36&lt;=DR$5,$I36&gt;=DR$5),-FV(Assumptions!$D$6,'Construction Schedule'!DR$2,,$E36/$H36),0))</f>
        <v>0</v>
      </c>
      <c r="DS36" s="60">
        <f>IF(DS$5=$G36,-FV(Assumptions!$D$6,'Construction Schedule'!DS$2,,$E36/$H36),IF(AND($G36&lt;=DS$5,$I36&gt;=DS$5),-FV(Assumptions!$D$6,'Construction Schedule'!DS$2,,$E36/$H36),0))</f>
        <v>0</v>
      </c>
      <c r="DT36" s="60">
        <f>IF(DT$5=$G36,-FV(Assumptions!$D$6,'Construction Schedule'!DT$2,,$E36/$H36),IF(AND($G36&lt;=DT$5,$I36&gt;=DT$5),-FV(Assumptions!$D$6,'Construction Schedule'!DT$2,,$E36/$H36),0))</f>
        <v>0</v>
      </c>
      <c r="DU36" s="60">
        <f>IF(DU$5=$G36,-FV(Assumptions!$D$6,'Construction Schedule'!DU$2,,$E36/$H36),IF(AND($G36&lt;=DU$5,$I36&gt;=DU$5),-FV(Assumptions!$D$6,'Construction Schedule'!DU$2,,$E36/$H36),0))</f>
        <v>0</v>
      </c>
      <c r="DV36" s="60">
        <f>IF(DV$5=$G36,-FV(Assumptions!$D$6,'Construction Schedule'!DV$2,,$E36/$H36),IF(AND($G36&lt;=DV$5,$I36&gt;=DV$5),-FV(Assumptions!$D$6,'Construction Schedule'!DV$2,,$E36/$H36),0))</f>
        <v>0</v>
      </c>
      <c r="DW36" s="60">
        <f>IF(DW$5=$G36,-FV(Assumptions!$D$6,'Construction Schedule'!DW$2,,$E36/$H36),IF(AND($G36&lt;=DW$5,$I36&gt;=DW$5),-FV(Assumptions!$D$6,'Construction Schedule'!DW$2,,$E36/$H36),0))</f>
        <v>0</v>
      </c>
      <c r="DX36" s="60">
        <f>IF(DX$5=$G36,-FV(Assumptions!$D$6,'Construction Schedule'!DX$2,,$E36/$H36),IF(AND($G36&lt;=DX$5,$I36&gt;=DX$5),-FV(Assumptions!$D$6,'Construction Schedule'!DX$2,,$E36/$H36),0))</f>
        <v>0</v>
      </c>
      <c r="DY36" s="60">
        <f>IF(DY$5=$G36,-FV(Assumptions!$D$6,'Construction Schedule'!DY$2,,$E36/$H36),IF(AND($G36&lt;=DY$5,$I36&gt;=DY$5),-FV(Assumptions!$D$6,'Construction Schedule'!DY$2,,$E36/$H36),0))</f>
        <v>0</v>
      </c>
      <c r="DZ36" s="60">
        <f>IF(DZ$5=$G36,-FV(Assumptions!$D$6,'Construction Schedule'!DZ$2,,$E36/$H36),IF(AND($G36&lt;=DZ$5,$I36&gt;=DZ$5),-FV(Assumptions!$D$6,'Construction Schedule'!DZ$2,,$E36/$H36),0))</f>
        <v>0</v>
      </c>
      <c r="EA36" s="60">
        <f>IF(EA$5=$G36,-FV(Assumptions!$D$6,'Construction Schedule'!EA$2,,$E36/$H36),IF(AND($G36&lt;=EA$5,$I36&gt;=EA$5),-FV(Assumptions!$D$6,'Construction Schedule'!EA$2,,$E36/$H36),0))</f>
        <v>0</v>
      </c>
      <c r="EB36" s="51" t="s">
        <v>2</v>
      </c>
    </row>
    <row r="37" spans="2:132" ht="17.25" x14ac:dyDescent="0.35">
      <c r="B37" s="51" t="s">
        <v>201</v>
      </c>
      <c r="E37" s="60">
        <v>3950000</v>
      </c>
      <c r="G37" s="56">
        <v>45658</v>
      </c>
      <c r="H37" s="129">
        <v>40</v>
      </c>
      <c r="I37" s="56">
        <f t="shared" si="6"/>
        <v>46844</v>
      </c>
      <c r="K37" s="130"/>
      <c r="L37" s="60">
        <f>IF(L$5=$G37,-FV(Assumptions!$D$6,'Construction Schedule'!L$2,,$E37/$H37),IF(AND($G37&lt;=L$5,$I37&gt;=L$5),-FV(Assumptions!$D$6,'Construction Schedule'!L$2,,$E37/$H37),0))</f>
        <v>0</v>
      </c>
      <c r="M37" s="60">
        <f>IF(M$5=$G37,-FV(Assumptions!$D$6,'Construction Schedule'!M$2,,$E37/$H37),IF(AND($G37&lt;=M$5,$I37&gt;=M$5),-FV(Assumptions!$D$6,'Construction Schedule'!M$2,,$E37/$H37),0))</f>
        <v>0</v>
      </c>
      <c r="N37" s="60">
        <f>IF(N$5=$G37,-FV(Assumptions!$D$6,'Construction Schedule'!N$2,,$E37/$H37),IF(AND($G37&lt;=N$5,$I37&gt;=N$5),-FV(Assumptions!$D$6,'Construction Schedule'!N$2,,$E37/$H37),0))</f>
        <v>0</v>
      </c>
      <c r="O37" s="60">
        <f>IF(O$5=$G37,-FV(Assumptions!$D$6,'Construction Schedule'!O$2,,$E37/$H37),IF(AND($G37&lt;=O$5,$I37&gt;=O$5),-FV(Assumptions!$D$6,'Construction Schedule'!O$2,,$E37/$H37),0))</f>
        <v>0</v>
      </c>
      <c r="P37" s="60">
        <f>IF(P$5=$G37,-FV(Assumptions!$D$6,'Construction Schedule'!P$2,,$E37/$H37),IF(AND($G37&lt;=P$5,$I37&gt;=P$5),-FV(Assumptions!$D$6,'Construction Schedule'!P$2,,$E37/$H37),0))</f>
        <v>0</v>
      </c>
      <c r="Q37" s="60">
        <f>IF(Q$5=$G37,-FV(Assumptions!$D$6,'Construction Schedule'!Q$2,,$E37/$H37),IF(AND($G37&lt;=Q$5,$I37&gt;=Q$5),-FV(Assumptions!$D$6,'Construction Schedule'!Q$2,,$E37/$H37),0))</f>
        <v>0</v>
      </c>
      <c r="R37" s="60">
        <f>IF(R$5=$G37,-FV(Assumptions!$D$6,'Construction Schedule'!R$2,,$E37/$H37),IF(AND($G37&lt;=R$5,$I37&gt;=R$5),-FV(Assumptions!$D$6,'Construction Schedule'!R$2,,$E37/$H37),0))</f>
        <v>0</v>
      </c>
      <c r="S37" s="60">
        <f>IF(S$5=$G37,-FV(Assumptions!$D$6,'Construction Schedule'!S$2,,$E37/$H37),IF(AND($G37&lt;=S$5,$I37&gt;=S$5),-FV(Assumptions!$D$6,'Construction Schedule'!S$2,,$E37/$H37),0))</f>
        <v>0</v>
      </c>
      <c r="T37" s="60">
        <f>IF(T$5=$G37,-FV(Assumptions!$D$6,'Construction Schedule'!T$2,,$E37/$H37),IF(AND($G37&lt;=T$5,$I37&gt;=T$5),-FV(Assumptions!$D$6,'Construction Schedule'!T$2,,$E37/$H37),0))</f>
        <v>0</v>
      </c>
      <c r="U37" s="60">
        <f>IF(U$5=$G37,-FV(Assumptions!$D$6,'Construction Schedule'!U$2,,$E37/$H37),IF(AND($G37&lt;=U$5,$I37&gt;=U$5),-FV(Assumptions!$D$6,'Construction Schedule'!U$2,,$E37/$H37),0))</f>
        <v>98750</v>
      </c>
      <c r="V37" s="60">
        <f>IF(V$5=$G37,-FV(Assumptions!$D$6,'Construction Schedule'!V$2,,$E37/$H37),IF(AND($G37&lt;=V$5,$I37&gt;=V$5),-FV(Assumptions!$D$6,'Construction Schedule'!V$2,,$E37/$H37),0))</f>
        <v>98750</v>
      </c>
      <c r="W37" s="60">
        <f>IF(W$5=$G37,-FV(Assumptions!$D$6,'Construction Schedule'!W$2,,$E37/$H37),IF(AND($G37&lt;=W$5,$I37&gt;=W$5),-FV(Assumptions!$D$6,'Construction Schedule'!W$2,,$E37/$H37),0))</f>
        <v>98750</v>
      </c>
      <c r="X37" s="60">
        <f>IF(X$5=$G37,-FV(Assumptions!$D$6,'Construction Schedule'!X$2,,$E37/$H37),IF(AND($G37&lt;=X$5,$I37&gt;=X$5),-FV(Assumptions!$D$6,'Construction Schedule'!X$2,,$E37/$H37),0))</f>
        <v>101218.74999999999</v>
      </c>
      <c r="Y37" s="60">
        <f>IF(Y$5=$G37,-FV(Assumptions!$D$6,'Construction Schedule'!Y$2,,$E37/$H37),IF(AND($G37&lt;=Y$5,$I37&gt;=Y$5),-FV(Assumptions!$D$6,'Construction Schedule'!Y$2,,$E37/$H37),0))</f>
        <v>101218.74999999999</v>
      </c>
      <c r="Z37" s="60">
        <f>IF(Z$5=$G37,-FV(Assumptions!$D$6,'Construction Schedule'!Z$2,,$E37/$H37),IF(AND($G37&lt;=Z$5,$I37&gt;=Z$5),-FV(Assumptions!$D$6,'Construction Schedule'!Z$2,,$E37/$H37),0))</f>
        <v>101218.74999999999</v>
      </c>
      <c r="AA37" s="60">
        <f>IF(AA$5=$G37,-FV(Assumptions!$D$6,'Construction Schedule'!AA$2,,$E37/$H37),IF(AND($G37&lt;=AA$5,$I37&gt;=AA$5),-FV(Assumptions!$D$6,'Construction Schedule'!AA$2,,$E37/$H37),0))</f>
        <v>101218.74999999999</v>
      </c>
      <c r="AB37" s="60">
        <f>IF(AB$5=$G37,-FV(Assumptions!$D$6,'Construction Schedule'!AB$2,,$E37/$H37),IF(AND($G37&lt;=AB$5,$I37&gt;=AB$5),-FV(Assumptions!$D$6,'Construction Schedule'!AB$2,,$E37/$H37),0))</f>
        <v>101218.74999999999</v>
      </c>
      <c r="AC37" s="60">
        <f>IF(AC$5=$G37,-FV(Assumptions!$D$6,'Construction Schedule'!AC$2,,$E37/$H37),IF(AND($G37&lt;=AC$5,$I37&gt;=AC$5),-FV(Assumptions!$D$6,'Construction Schedule'!AC$2,,$E37/$H37),0))</f>
        <v>101218.74999999999</v>
      </c>
      <c r="AD37" s="60">
        <f>IF(AD$5=$G37,-FV(Assumptions!$D$6,'Construction Schedule'!AD$2,,$E37/$H37),IF(AND($G37&lt;=AD$5,$I37&gt;=AD$5),-FV(Assumptions!$D$6,'Construction Schedule'!AD$2,,$E37/$H37),0))</f>
        <v>101218.74999999999</v>
      </c>
      <c r="AE37" s="60">
        <f>IF(AE$5=$G37,-FV(Assumptions!$D$6,'Construction Schedule'!AE$2,,$E37/$H37),IF(AND($G37&lt;=AE$5,$I37&gt;=AE$5),-FV(Assumptions!$D$6,'Construction Schedule'!AE$2,,$E37/$H37),0))</f>
        <v>101218.74999999999</v>
      </c>
      <c r="AF37" s="60">
        <f>IF(AF$5=$G37,-FV(Assumptions!$D$6,'Construction Schedule'!AF$2,,$E37/$H37),IF(AND($G37&lt;=AF$5,$I37&gt;=AF$5),-FV(Assumptions!$D$6,'Construction Schedule'!AF$2,,$E37/$H37),0))</f>
        <v>101218.74999999999</v>
      </c>
      <c r="AG37" s="60">
        <f>IF(AG$5=$G37,-FV(Assumptions!$D$6,'Construction Schedule'!AG$2,,$E37/$H37),IF(AND($G37&lt;=AG$5,$I37&gt;=AG$5),-FV(Assumptions!$D$6,'Construction Schedule'!AG$2,,$E37/$H37),0))</f>
        <v>101218.74999999999</v>
      </c>
      <c r="AH37" s="60">
        <f>IF(AH$5=$G37,-FV(Assumptions!$D$6,'Construction Schedule'!AH$2,,$E37/$H37),IF(AND($G37&lt;=AH$5,$I37&gt;=AH$5),-FV(Assumptions!$D$6,'Construction Schedule'!AH$2,,$E37/$H37),0))</f>
        <v>101218.74999999999</v>
      </c>
      <c r="AI37" s="60">
        <f>IF(AI$5=$G37,-FV(Assumptions!$D$6,'Construction Schedule'!AI$2,,$E37/$H37),IF(AND($G37&lt;=AI$5,$I37&gt;=AI$5),-FV(Assumptions!$D$6,'Construction Schedule'!AI$2,,$E37/$H37),0))</f>
        <v>101218.74999999999</v>
      </c>
      <c r="AJ37" s="60">
        <f>IF(AJ$5=$G37,-FV(Assumptions!$D$6,'Construction Schedule'!AJ$2,,$E37/$H37),IF(AND($G37&lt;=AJ$5,$I37&gt;=AJ$5),-FV(Assumptions!$D$6,'Construction Schedule'!AJ$2,,$E37/$H37),0))</f>
        <v>103749.21874999999</v>
      </c>
      <c r="AK37" s="60">
        <f>IF(AK$5=$G37,-FV(Assumptions!$D$6,'Construction Schedule'!AK$2,,$E37/$H37),IF(AND($G37&lt;=AK$5,$I37&gt;=AK$5),-FV(Assumptions!$D$6,'Construction Schedule'!AK$2,,$E37/$H37),0))</f>
        <v>103749.21874999999</v>
      </c>
      <c r="AL37" s="60">
        <f>IF(AL$5=$G37,-FV(Assumptions!$D$6,'Construction Schedule'!AL$2,,$E37/$H37),IF(AND($G37&lt;=AL$5,$I37&gt;=AL$5),-FV(Assumptions!$D$6,'Construction Schedule'!AL$2,,$E37/$H37),0))</f>
        <v>103749.21874999999</v>
      </c>
      <c r="AM37" s="60">
        <f>IF(AM$5=$G37,-FV(Assumptions!$D$6,'Construction Schedule'!AM$2,,$E37/$H37),IF(AND($G37&lt;=AM$5,$I37&gt;=AM$5),-FV(Assumptions!$D$6,'Construction Schedule'!AM$2,,$E37/$H37),0))</f>
        <v>103749.21874999999</v>
      </c>
      <c r="AN37" s="60">
        <f>IF(AN$5=$G37,-FV(Assumptions!$D$6,'Construction Schedule'!AN$2,,$E37/$H37),IF(AND($G37&lt;=AN$5,$I37&gt;=AN$5),-FV(Assumptions!$D$6,'Construction Schedule'!AN$2,,$E37/$H37),0))</f>
        <v>103749.21874999999</v>
      </c>
      <c r="AO37" s="60">
        <f>IF(AO$5=$G37,-FV(Assumptions!$D$6,'Construction Schedule'!AO$2,,$E37/$H37),IF(AND($G37&lt;=AO$5,$I37&gt;=AO$5),-FV(Assumptions!$D$6,'Construction Schedule'!AO$2,,$E37/$H37),0))</f>
        <v>103749.21874999999</v>
      </c>
      <c r="AP37" s="60">
        <f>IF(AP$5=$G37,-FV(Assumptions!$D$6,'Construction Schedule'!AP$2,,$E37/$H37),IF(AND($G37&lt;=AP$5,$I37&gt;=AP$5),-FV(Assumptions!$D$6,'Construction Schedule'!AP$2,,$E37/$H37),0))</f>
        <v>103749.21874999999</v>
      </c>
      <c r="AQ37" s="60">
        <f>IF(AQ$5=$G37,-FV(Assumptions!$D$6,'Construction Schedule'!AQ$2,,$E37/$H37),IF(AND($G37&lt;=AQ$5,$I37&gt;=AQ$5),-FV(Assumptions!$D$6,'Construction Schedule'!AQ$2,,$E37/$H37),0))</f>
        <v>103749.21874999999</v>
      </c>
      <c r="AR37" s="60">
        <f>IF(AR$5=$G37,-FV(Assumptions!$D$6,'Construction Schedule'!AR$2,,$E37/$H37),IF(AND($G37&lt;=AR$5,$I37&gt;=AR$5),-FV(Assumptions!$D$6,'Construction Schedule'!AR$2,,$E37/$H37),0))</f>
        <v>103749.21874999999</v>
      </c>
      <c r="AS37" s="60">
        <f>IF(AS$5=$G37,-FV(Assumptions!$D$6,'Construction Schedule'!AS$2,,$E37/$H37),IF(AND($G37&lt;=AS$5,$I37&gt;=AS$5),-FV(Assumptions!$D$6,'Construction Schedule'!AS$2,,$E37/$H37),0))</f>
        <v>103749.21874999999</v>
      </c>
      <c r="AT37" s="60">
        <f>IF(AT$5=$G37,-FV(Assumptions!$D$6,'Construction Schedule'!AT$2,,$E37/$H37),IF(AND($G37&lt;=AT$5,$I37&gt;=AT$5),-FV(Assumptions!$D$6,'Construction Schedule'!AT$2,,$E37/$H37),0))</f>
        <v>103749.21874999999</v>
      </c>
      <c r="AU37" s="60">
        <f>IF(AU$5=$G37,-FV(Assumptions!$D$6,'Construction Schedule'!AU$2,,$E37/$H37),IF(AND($G37&lt;=AU$5,$I37&gt;=AU$5),-FV(Assumptions!$D$6,'Construction Schedule'!AU$2,,$E37/$H37),0))</f>
        <v>103749.21874999999</v>
      </c>
      <c r="AV37" s="60">
        <f>IF(AV$5=$G37,-FV(Assumptions!$D$6,'Construction Schedule'!AV$2,,$E37/$H37),IF(AND($G37&lt;=AV$5,$I37&gt;=AV$5),-FV(Assumptions!$D$6,'Construction Schedule'!AV$2,,$E37/$H37),0))</f>
        <v>106342.94921874999</v>
      </c>
      <c r="AW37" s="60">
        <f>IF(AW$5=$G37,-FV(Assumptions!$D$6,'Construction Schedule'!AW$2,,$E37/$H37),IF(AND($G37&lt;=AW$5,$I37&gt;=AW$5),-FV(Assumptions!$D$6,'Construction Schedule'!AW$2,,$E37/$H37),0))</f>
        <v>106342.94921874999</v>
      </c>
      <c r="AX37" s="60">
        <f>IF(AX$5=$G37,-FV(Assumptions!$D$6,'Construction Schedule'!AX$2,,$E37/$H37),IF(AND($G37&lt;=AX$5,$I37&gt;=AX$5),-FV(Assumptions!$D$6,'Construction Schedule'!AX$2,,$E37/$H37),0))</f>
        <v>106342.94921874999</v>
      </c>
      <c r="AY37" s="60">
        <f>IF(AY$5=$G37,-FV(Assumptions!$D$6,'Construction Schedule'!AY$2,,$E37/$H37),IF(AND($G37&lt;=AY$5,$I37&gt;=AY$5),-FV(Assumptions!$D$6,'Construction Schedule'!AY$2,,$E37/$H37),0))</f>
        <v>106342.94921874999</v>
      </c>
      <c r="AZ37" s="60">
        <f>IF(AZ$5=$G37,-FV(Assumptions!$D$6,'Construction Schedule'!AZ$2,,$E37/$H37),IF(AND($G37&lt;=AZ$5,$I37&gt;=AZ$5),-FV(Assumptions!$D$6,'Construction Schedule'!AZ$2,,$E37/$H37),0))</f>
        <v>106342.94921874999</v>
      </c>
      <c r="BA37" s="60">
        <f>IF(BA$5=$G37,-FV(Assumptions!$D$6,'Construction Schedule'!BA$2,,$E37/$H37),IF(AND($G37&lt;=BA$5,$I37&gt;=BA$5),-FV(Assumptions!$D$6,'Construction Schedule'!BA$2,,$E37/$H37),0))</f>
        <v>106342.94921874999</v>
      </c>
      <c r="BB37" s="60">
        <f>IF(BB$5=$G37,-FV(Assumptions!$D$6,'Construction Schedule'!BB$2,,$E37/$H37),IF(AND($G37&lt;=BB$5,$I37&gt;=BB$5),-FV(Assumptions!$D$6,'Construction Schedule'!BB$2,,$E37/$H37),0))</f>
        <v>106342.94921874999</v>
      </c>
      <c r="BC37" s="60">
        <f>IF(BC$5=$G37,-FV(Assumptions!$D$6,'Construction Schedule'!BC$2,,$E37/$H37),IF(AND($G37&lt;=BC$5,$I37&gt;=BC$5),-FV(Assumptions!$D$6,'Construction Schedule'!BC$2,,$E37/$H37),0))</f>
        <v>106342.94921874999</v>
      </c>
      <c r="BD37" s="60">
        <f>IF(BD$5=$G37,-FV(Assumptions!$D$6,'Construction Schedule'!BD$2,,$E37/$H37),IF(AND($G37&lt;=BD$5,$I37&gt;=BD$5),-FV(Assumptions!$D$6,'Construction Schedule'!BD$2,,$E37/$H37),0))</f>
        <v>106342.94921874999</v>
      </c>
      <c r="BE37" s="60">
        <f>IF(BE$5=$G37,-FV(Assumptions!$D$6,'Construction Schedule'!BE$2,,$E37/$H37),IF(AND($G37&lt;=BE$5,$I37&gt;=BE$5),-FV(Assumptions!$D$6,'Construction Schedule'!BE$2,,$E37/$H37),0))</f>
        <v>106342.94921874999</v>
      </c>
      <c r="BF37" s="60">
        <f>IF(BF$5=$G37,-FV(Assumptions!$D$6,'Construction Schedule'!BF$2,,$E37/$H37),IF(AND($G37&lt;=BF$5,$I37&gt;=BF$5),-FV(Assumptions!$D$6,'Construction Schedule'!BF$2,,$E37/$H37),0))</f>
        <v>106342.94921874999</v>
      </c>
      <c r="BG37" s="60">
        <f>IF(BG$5=$G37,-FV(Assumptions!$D$6,'Construction Schedule'!BG$2,,$E37/$H37),IF(AND($G37&lt;=BG$5,$I37&gt;=BG$5),-FV(Assumptions!$D$6,'Construction Schedule'!BG$2,,$E37/$H37),0))</f>
        <v>106342.94921874999</v>
      </c>
      <c r="BH37" s="60">
        <f>IF(BH$5=$G37,-FV(Assumptions!$D$6,'Construction Schedule'!BH$2,,$E37/$H37),IF(AND($G37&lt;=BH$5,$I37&gt;=BH$5),-FV(Assumptions!$D$6,'Construction Schedule'!BH$2,,$E37/$H37),0))</f>
        <v>109001.52294921872</v>
      </c>
      <c r="BI37" s="60">
        <f>IF(BI$5=$G37,-FV(Assumptions!$D$6,'Construction Schedule'!BI$2,,$E37/$H37),IF(AND($G37&lt;=BI$5,$I37&gt;=BI$5),-FV(Assumptions!$D$6,'Construction Schedule'!BI$2,,$E37/$H37),0))</f>
        <v>0</v>
      </c>
      <c r="BJ37" s="60">
        <f>IF(BJ$5=$G37,-FV(Assumptions!$D$6,'Construction Schedule'!BJ$2,,$E37/$H37),IF(AND($G37&lt;=BJ$5,$I37&gt;=BJ$5),-FV(Assumptions!$D$6,'Construction Schedule'!BJ$2,,$E37/$H37),0))</f>
        <v>0</v>
      </c>
      <c r="BK37" s="60">
        <f>IF(BK$5=$G37,-FV(Assumptions!$D$6,'Construction Schedule'!BK$2,,$E37/$H37),IF(AND($G37&lt;=BK$5,$I37&gt;=BK$5),-FV(Assumptions!$D$6,'Construction Schedule'!BK$2,,$E37/$H37),0))</f>
        <v>0</v>
      </c>
      <c r="BL37" s="60">
        <f>IF(BL$5=$G37,-FV(Assumptions!$D$6,'Construction Schedule'!BL$2,,$E37/$H37),IF(AND($G37&lt;=BL$5,$I37&gt;=BL$5),-FV(Assumptions!$D$6,'Construction Schedule'!BL$2,,$E37/$H37),0))</f>
        <v>0</v>
      </c>
      <c r="BM37" s="60">
        <f>IF(BM$5=$G37,-FV(Assumptions!$D$6,'Construction Schedule'!BM$2,,$E37/$H37),IF(AND($G37&lt;=BM$5,$I37&gt;=BM$5),-FV(Assumptions!$D$6,'Construction Schedule'!BM$2,,$E37/$H37),0))</f>
        <v>0</v>
      </c>
      <c r="BN37" s="60">
        <f>IF(BN$5=$G37,-FV(Assumptions!$D$6,'Construction Schedule'!BN$2,,$E37/$H37),IF(AND($G37&lt;=BN$5,$I37&gt;=BN$5),-FV(Assumptions!$D$6,'Construction Schedule'!BN$2,,$E37/$H37),0))</f>
        <v>0</v>
      </c>
      <c r="BO37" s="60">
        <f>IF(BO$5=$G37,-FV(Assumptions!$D$6,'Construction Schedule'!BO$2,,$E37/$H37),IF(AND($G37&lt;=BO$5,$I37&gt;=BO$5),-FV(Assumptions!$D$6,'Construction Schedule'!BO$2,,$E37/$H37),0))</f>
        <v>0</v>
      </c>
      <c r="BP37" s="60">
        <f>IF(BP$5=$G37,-FV(Assumptions!$D$6,'Construction Schedule'!BP$2,,$E37/$H37),IF(AND($G37&lt;=BP$5,$I37&gt;=BP$5),-FV(Assumptions!$D$6,'Construction Schedule'!BP$2,,$E37/$H37),0))</f>
        <v>0</v>
      </c>
      <c r="BQ37" s="60">
        <f>IF(BQ$5=$G37,-FV(Assumptions!$D$6,'Construction Schedule'!BQ$2,,$E37/$H37),IF(AND($G37&lt;=BQ$5,$I37&gt;=BQ$5),-FV(Assumptions!$D$6,'Construction Schedule'!BQ$2,,$E37/$H37),0))</f>
        <v>0</v>
      </c>
      <c r="BR37" s="60">
        <f>IF(BR$5=$G37,-FV(Assumptions!$D$6,'Construction Schedule'!BR$2,,$E37/$H37),IF(AND($G37&lt;=BR$5,$I37&gt;=BR$5),-FV(Assumptions!$D$6,'Construction Schedule'!BR$2,,$E37/$H37),0))</f>
        <v>0</v>
      </c>
      <c r="BS37" s="60">
        <f>IF(BS$5=$G37,-FV(Assumptions!$D$6,'Construction Schedule'!BS$2,,$E37/$H37),IF(AND($G37&lt;=BS$5,$I37&gt;=BS$5),-FV(Assumptions!$D$6,'Construction Schedule'!BS$2,,$E37/$H37),0))</f>
        <v>0</v>
      </c>
      <c r="BT37" s="60">
        <f>IF(BT$5=$G37,-FV(Assumptions!$D$6,'Construction Schedule'!BT$2,,$E37/$H37),IF(AND($G37&lt;=BT$5,$I37&gt;=BT$5),-FV(Assumptions!$D$6,'Construction Schedule'!BT$2,,$E37/$H37),0))</f>
        <v>0</v>
      </c>
      <c r="BU37" s="60">
        <f>IF(BU$5=$G37,-FV(Assumptions!$D$6,'Construction Schedule'!BU$2,,$E37/$H37),IF(AND($G37&lt;=BU$5,$I37&gt;=BU$5),-FV(Assumptions!$D$6,'Construction Schedule'!BU$2,,$E37/$H37),0))</f>
        <v>0</v>
      </c>
      <c r="BV37" s="60">
        <f>IF(BV$5=$G37,-FV(Assumptions!$D$6,'Construction Schedule'!BV$2,,$E37/$H37),IF(AND($G37&lt;=BV$5,$I37&gt;=BV$5),-FV(Assumptions!$D$6,'Construction Schedule'!BV$2,,$E37/$H37),0))</f>
        <v>0</v>
      </c>
      <c r="BW37" s="60">
        <f>IF(BW$5=$G37,-FV(Assumptions!$D$6,'Construction Schedule'!BW$2,,$E37/$H37),IF(AND($G37&lt;=BW$5,$I37&gt;=BW$5),-FV(Assumptions!$D$6,'Construction Schedule'!BW$2,,$E37/$H37),0))</f>
        <v>0</v>
      </c>
      <c r="BX37" s="60">
        <f>IF(BX$5=$G37,-FV(Assumptions!$D$6,'Construction Schedule'!BX$2,,$E37/$H37),IF(AND($G37&lt;=BX$5,$I37&gt;=BX$5),-FV(Assumptions!$D$6,'Construction Schedule'!BX$2,,$E37/$H37),0))</f>
        <v>0</v>
      </c>
      <c r="BY37" s="60">
        <f>IF(BY$5=$G37,-FV(Assumptions!$D$6,'Construction Schedule'!BY$2,,$E37/$H37),IF(AND($G37&lt;=BY$5,$I37&gt;=BY$5),-FV(Assumptions!$D$6,'Construction Schedule'!BY$2,,$E37/$H37),0))</f>
        <v>0</v>
      </c>
      <c r="BZ37" s="60">
        <f>IF(BZ$5=$G37,-FV(Assumptions!$D$6,'Construction Schedule'!BZ$2,,$E37/$H37),IF(AND($G37&lt;=BZ$5,$I37&gt;=BZ$5),-FV(Assumptions!$D$6,'Construction Schedule'!BZ$2,,$E37/$H37),0))</f>
        <v>0</v>
      </c>
      <c r="CA37" s="60">
        <f>IF(CA$5=$G37,-FV(Assumptions!$D$6,'Construction Schedule'!CA$2,,$E37/$H37),IF(AND($G37&lt;=CA$5,$I37&gt;=CA$5),-FV(Assumptions!$D$6,'Construction Schedule'!CA$2,,$E37/$H37),0))</f>
        <v>0</v>
      </c>
      <c r="CB37" s="60">
        <f>IF(CB$5=$G37,-FV(Assumptions!$D$6,'Construction Schedule'!CB$2,,$E37/$H37),IF(AND($G37&lt;=CB$5,$I37&gt;=CB$5),-FV(Assumptions!$D$6,'Construction Schedule'!CB$2,,$E37/$H37),0))</f>
        <v>0</v>
      </c>
      <c r="CC37" s="60">
        <f>IF(CC$5=$G37,-FV(Assumptions!$D$6,'Construction Schedule'!CC$2,,$E37/$H37),IF(AND($G37&lt;=CC$5,$I37&gt;=CC$5),-FV(Assumptions!$D$6,'Construction Schedule'!CC$2,,$E37/$H37),0))</f>
        <v>0</v>
      </c>
      <c r="CD37" s="60">
        <f>IF(CD$5=$G37,-FV(Assumptions!$D$6,'Construction Schedule'!CD$2,,$E37/$H37),IF(AND($G37&lt;=CD$5,$I37&gt;=CD$5),-FV(Assumptions!$D$6,'Construction Schedule'!CD$2,,$E37/$H37),0))</f>
        <v>0</v>
      </c>
      <c r="CE37" s="60">
        <f>IF(CE$5=$G37,-FV(Assumptions!$D$6,'Construction Schedule'!CE$2,,$E37/$H37),IF(AND($G37&lt;=CE$5,$I37&gt;=CE$5),-FV(Assumptions!$D$6,'Construction Schedule'!CE$2,,$E37/$H37),0))</f>
        <v>0</v>
      </c>
      <c r="CF37" s="60">
        <f>IF(CF$5=$G37,-FV(Assumptions!$D$6,'Construction Schedule'!CF$2,,$E37/$H37),IF(AND($G37&lt;=CF$5,$I37&gt;=CF$5),-FV(Assumptions!$D$6,'Construction Schedule'!CF$2,,$E37/$H37),0))</f>
        <v>0</v>
      </c>
      <c r="CG37" s="60">
        <f>IF(CG$5=$G37,-FV(Assumptions!$D$6,'Construction Schedule'!CG$2,,$E37/$H37),IF(AND($G37&lt;=CG$5,$I37&gt;=CG$5),-FV(Assumptions!$D$6,'Construction Schedule'!CG$2,,$E37/$H37),0))</f>
        <v>0</v>
      </c>
      <c r="CH37" s="60">
        <f>IF(CH$5=$G37,-FV(Assumptions!$D$6,'Construction Schedule'!CH$2,,$E37/$H37),IF(AND($G37&lt;=CH$5,$I37&gt;=CH$5),-FV(Assumptions!$D$6,'Construction Schedule'!CH$2,,$E37/$H37),0))</f>
        <v>0</v>
      </c>
      <c r="CI37" s="60">
        <f>IF(CI$5=$G37,-FV(Assumptions!$D$6,'Construction Schedule'!CI$2,,$E37/$H37),IF(AND($G37&lt;=CI$5,$I37&gt;=CI$5),-FV(Assumptions!$D$6,'Construction Schedule'!CI$2,,$E37/$H37),0))</f>
        <v>0</v>
      </c>
      <c r="CJ37" s="60">
        <f>IF(CJ$5=$G37,-FV(Assumptions!$D$6,'Construction Schedule'!CJ$2,,$E37/$H37),IF(AND($G37&lt;=CJ$5,$I37&gt;=CJ$5),-FV(Assumptions!$D$6,'Construction Schedule'!CJ$2,,$E37/$H37),0))</f>
        <v>0</v>
      </c>
      <c r="CK37" s="60">
        <f>IF(CK$5=$G37,-FV(Assumptions!$D$6,'Construction Schedule'!CK$2,,$E37/$H37),IF(AND($G37&lt;=CK$5,$I37&gt;=CK$5),-FV(Assumptions!$D$6,'Construction Schedule'!CK$2,,$E37/$H37),0))</f>
        <v>0</v>
      </c>
      <c r="CL37" s="60">
        <f>IF(CL$5=$G37,-FV(Assumptions!$D$6,'Construction Schedule'!CL$2,,$E37/$H37),IF(AND($G37&lt;=CL$5,$I37&gt;=CL$5),-FV(Assumptions!$D$6,'Construction Schedule'!CL$2,,$E37/$H37),0))</f>
        <v>0</v>
      </c>
      <c r="CM37" s="60">
        <f>IF(CM$5=$G37,-FV(Assumptions!$D$6,'Construction Schedule'!CM$2,,$E37/$H37),IF(AND($G37&lt;=CM$5,$I37&gt;=CM$5),-FV(Assumptions!$D$6,'Construction Schedule'!CM$2,,$E37/$H37),0))</f>
        <v>0</v>
      </c>
      <c r="CN37" s="60">
        <f>IF(CN$5=$G37,-FV(Assumptions!$D$6,'Construction Schedule'!CN$2,,$E37/$H37),IF(AND($G37&lt;=CN$5,$I37&gt;=CN$5),-FV(Assumptions!$D$6,'Construction Schedule'!CN$2,,$E37/$H37),0))</f>
        <v>0</v>
      </c>
      <c r="CO37" s="60">
        <f>IF(CO$5=$G37,-FV(Assumptions!$D$6,'Construction Schedule'!CO$2,,$E37/$H37),IF(AND($G37&lt;=CO$5,$I37&gt;=CO$5),-FV(Assumptions!$D$6,'Construction Schedule'!CO$2,,$E37/$H37),0))</f>
        <v>0</v>
      </c>
      <c r="CP37" s="60">
        <f>IF(CP$5=$G37,-FV(Assumptions!$D$6,'Construction Schedule'!CP$2,,$E37/$H37),IF(AND($G37&lt;=CP$5,$I37&gt;=CP$5),-FV(Assumptions!$D$6,'Construction Schedule'!CP$2,,$E37/$H37),0))</f>
        <v>0</v>
      </c>
      <c r="CQ37" s="60">
        <f>IF(CQ$5=$G37,-FV(Assumptions!$D$6,'Construction Schedule'!CQ$2,,$E37/$H37),IF(AND($G37&lt;=CQ$5,$I37&gt;=CQ$5),-FV(Assumptions!$D$6,'Construction Schedule'!CQ$2,,$E37/$H37),0))</f>
        <v>0</v>
      </c>
      <c r="CR37" s="60">
        <f>IF(CR$5=$G37,-FV(Assumptions!$D$6,'Construction Schedule'!CR$2,,$E37/$H37),IF(AND($G37&lt;=CR$5,$I37&gt;=CR$5),-FV(Assumptions!$D$6,'Construction Schedule'!CR$2,,$E37/$H37),0))</f>
        <v>0</v>
      </c>
      <c r="CS37" s="60">
        <f>IF(CS$5=$G37,-FV(Assumptions!$D$6,'Construction Schedule'!CS$2,,$E37/$H37),IF(AND($G37&lt;=CS$5,$I37&gt;=CS$5),-FV(Assumptions!$D$6,'Construction Schedule'!CS$2,,$E37/$H37),0))</f>
        <v>0</v>
      </c>
      <c r="CT37" s="60">
        <f>IF(CT$5=$G37,-FV(Assumptions!$D$6,'Construction Schedule'!CT$2,,$E37/$H37),IF(AND($G37&lt;=CT$5,$I37&gt;=CT$5),-FV(Assumptions!$D$6,'Construction Schedule'!CT$2,,$E37/$H37),0))</f>
        <v>0</v>
      </c>
      <c r="CU37" s="60">
        <f>IF(CU$5=$G37,-FV(Assumptions!$D$6,'Construction Schedule'!CU$2,,$E37/$H37),IF(AND($G37&lt;=CU$5,$I37&gt;=CU$5),-FV(Assumptions!$D$6,'Construction Schedule'!CU$2,,$E37/$H37),0))</f>
        <v>0</v>
      </c>
      <c r="CV37" s="60">
        <f>IF(CV$5=$G37,-FV(Assumptions!$D$6,'Construction Schedule'!CV$2,,$E37/$H37),IF(AND($G37&lt;=CV$5,$I37&gt;=CV$5),-FV(Assumptions!$D$6,'Construction Schedule'!CV$2,,$E37/$H37),0))</f>
        <v>0</v>
      </c>
      <c r="CW37" s="60">
        <f>IF(CW$5=$G37,-FV(Assumptions!$D$6,'Construction Schedule'!CW$2,,$E37/$H37),IF(AND($G37&lt;=CW$5,$I37&gt;=CW$5),-FV(Assumptions!$D$6,'Construction Schedule'!CW$2,,$E37/$H37),0))</f>
        <v>0</v>
      </c>
      <c r="CX37" s="60">
        <f>IF(CX$5=$G37,-FV(Assumptions!$D$6,'Construction Schedule'!CX$2,,$E37/$H37),IF(AND($G37&lt;=CX$5,$I37&gt;=CX$5),-FV(Assumptions!$D$6,'Construction Schedule'!CX$2,,$E37/$H37),0))</f>
        <v>0</v>
      </c>
      <c r="CY37" s="60">
        <f>IF(CY$5=$G37,-FV(Assumptions!$D$6,'Construction Schedule'!CY$2,,$E37/$H37),IF(AND($G37&lt;=CY$5,$I37&gt;=CY$5),-FV(Assumptions!$D$6,'Construction Schedule'!CY$2,,$E37/$H37),0))</f>
        <v>0</v>
      </c>
      <c r="CZ37" s="60">
        <f>IF(CZ$5=$G37,-FV(Assumptions!$D$6,'Construction Schedule'!CZ$2,,$E37/$H37),IF(AND($G37&lt;=CZ$5,$I37&gt;=CZ$5),-FV(Assumptions!$D$6,'Construction Schedule'!CZ$2,,$E37/$H37),0))</f>
        <v>0</v>
      </c>
      <c r="DA37" s="60">
        <f>IF(DA$5=$G37,-FV(Assumptions!$D$6,'Construction Schedule'!DA$2,,$E37/$H37),IF(AND($G37&lt;=DA$5,$I37&gt;=DA$5),-FV(Assumptions!$D$6,'Construction Schedule'!DA$2,,$E37/$H37),0))</f>
        <v>0</v>
      </c>
      <c r="DB37" s="60">
        <f>IF(DB$5=$G37,-FV(Assumptions!$D$6,'Construction Schedule'!DB$2,,$E37/$H37),IF(AND($G37&lt;=DB$5,$I37&gt;=DB$5),-FV(Assumptions!$D$6,'Construction Schedule'!DB$2,,$E37/$H37),0))</f>
        <v>0</v>
      </c>
      <c r="DC37" s="60">
        <f>IF(DC$5=$G37,-FV(Assumptions!$D$6,'Construction Schedule'!DC$2,,$E37/$H37),IF(AND($G37&lt;=DC$5,$I37&gt;=DC$5),-FV(Assumptions!$D$6,'Construction Schedule'!DC$2,,$E37/$H37),0))</f>
        <v>0</v>
      </c>
      <c r="DD37" s="60">
        <f>IF(DD$5=$G37,-FV(Assumptions!$D$6,'Construction Schedule'!DD$2,,$E37/$H37),IF(AND($G37&lt;=DD$5,$I37&gt;=DD$5),-FV(Assumptions!$D$6,'Construction Schedule'!DD$2,,$E37/$H37),0))</f>
        <v>0</v>
      </c>
      <c r="DE37" s="60">
        <f>IF(DE$5=$G37,-FV(Assumptions!$D$6,'Construction Schedule'!DE$2,,$E37/$H37),IF(AND($G37&lt;=DE$5,$I37&gt;=DE$5),-FV(Assumptions!$D$6,'Construction Schedule'!DE$2,,$E37/$H37),0))</f>
        <v>0</v>
      </c>
      <c r="DF37" s="60">
        <f>IF(DF$5=$G37,-FV(Assumptions!$D$6,'Construction Schedule'!DF$2,,$E37/$H37),IF(AND($G37&lt;=DF$5,$I37&gt;=DF$5),-FV(Assumptions!$D$6,'Construction Schedule'!DF$2,,$E37/$H37),0))</f>
        <v>0</v>
      </c>
      <c r="DG37" s="60">
        <f>IF(DG$5=$G37,-FV(Assumptions!$D$6,'Construction Schedule'!DG$2,,$E37/$H37),IF(AND($G37&lt;=DG$5,$I37&gt;=DG$5),-FV(Assumptions!$D$6,'Construction Schedule'!DG$2,,$E37/$H37),0))</f>
        <v>0</v>
      </c>
      <c r="DH37" s="60">
        <f>IF(DH$5=$G37,-FV(Assumptions!$D$6,'Construction Schedule'!DH$2,,$E37/$H37),IF(AND($G37&lt;=DH$5,$I37&gt;=DH$5),-FV(Assumptions!$D$6,'Construction Schedule'!DH$2,,$E37/$H37),0))</f>
        <v>0</v>
      </c>
      <c r="DI37" s="60">
        <f>IF(DI$5=$G37,-FV(Assumptions!$D$6,'Construction Schedule'!DI$2,,$E37/$H37),IF(AND($G37&lt;=DI$5,$I37&gt;=DI$5),-FV(Assumptions!$D$6,'Construction Schedule'!DI$2,,$E37/$H37),0))</f>
        <v>0</v>
      </c>
      <c r="DJ37" s="60">
        <f>IF(DJ$5=$G37,-FV(Assumptions!$D$6,'Construction Schedule'!DJ$2,,$E37/$H37),IF(AND($G37&lt;=DJ$5,$I37&gt;=DJ$5),-FV(Assumptions!$D$6,'Construction Schedule'!DJ$2,,$E37/$H37),0))</f>
        <v>0</v>
      </c>
      <c r="DK37" s="60">
        <f>IF(DK$5=$G37,-FV(Assumptions!$D$6,'Construction Schedule'!DK$2,,$E37/$H37),IF(AND($G37&lt;=DK$5,$I37&gt;=DK$5),-FV(Assumptions!$D$6,'Construction Schedule'!DK$2,,$E37/$H37),0))</f>
        <v>0</v>
      </c>
      <c r="DL37" s="60">
        <f>IF(DL$5=$G37,-FV(Assumptions!$D$6,'Construction Schedule'!DL$2,,$E37/$H37),IF(AND($G37&lt;=DL$5,$I37&gt;=DL$5),-FV(Assumptions!$D$6,'Construction Schedule'!DL$2,,$E37/$H37),0))</f>
        <v>0</v>
      </c>
      <c r="DM37" s="60">
        <f>IF(DM$5=$G37,-FV(Assumptions!$D$6,'Construction Schedule'!DM$2,,$E37/$H37),IF(AND($G37&lt;=DM$5,$I37&gt;=DM$5),-FV(Assumptions!$D$6,'Construction Schedule'!DM$2,,$E37/$H37),0))</f>
        <v>0</v>
      </c>
      <c r="DN37" s="60">
        <f>IF(DN$5=$G37,-FV(Assumptions!$D$6,'Construction Schedule'!DN$2,,$E37/$H37),IF(AND($G37&lt;=DN$5,$I37&gt;=DN$5),-FV(Assumptions!$D$6,'Construction Schedule'!DN$2,,$E37/$H37),0))</f>
        <v>0</v>
      </c>
      <c r="DO37" s="60">
        <f>IF(DO$5=$G37,-FV(Assumptions!$D$6,'Construction Schedule'!DO$2,,$E37/$H37),IF(AND($G37&lt;=DO$5,$I37&gt;=DO$5),-FV(Assumptions!$D$6,'Construction Schedule'!DO$2,,$E37/$H37),0))</f>
        <v>0</v>
      </c>
      <c r="DP37" s="60">
        <f>IF(DP$5=$G37,-FV(Assumptions!$D$6,'Construction Schedule'!DP$2,,$E37/$H37),IF(AND($G37&lt;=DP$5,$I37&gt;=DP$5),-FV(Assumptions!$D$6,'Construction Schedule'!DP$2,,$E37/$H37),0))</f>
        <v>0</v>
      </c>
      <c r="DQ37" s="60">
        <f>IF(DQ$5=$G37,-FV(Assumptions!$D$6,'Construction Schedule'!DQ$2,,$E37/$H37),IF(AND($G37&lt;=DQ$5,$I37&gt;=DQ$5),-FV(Assumptions!$D$6,'Construction Schedule'!DQ$2,,$E37/$H37),0))</f>
        <v>0</v>
      </c>
      <c r="DR37" s="60">
        <f>IF(DR$5=$G37,-FV(Assumptions!$D$6,'Construction Schedule'!DR$2,,$E37/$H37),IF(AND($G37&lt;=DR$5,$I37&gt;=DR$5),-FV(Assumptions!$D$6,'Construction Schedule'!DR$2,,$E37/$H37),0))</f>
        <v>0</v>
      </c>
      <c r="DS37" s="60">
        <f>IF(DS$5=$G37,-FV(Assumptions!$D$6,'Construction Schedule'!DS$2,,$E37/$H37),IF(AND($G37&lt;=DS$5,$I37&gt;=DS$5),-FV(Assumptions!$D$6,'Construction Schedule'!DS$2,,$E37/$H37),0))</f>
        <v>0</v>
      </c>
      <c r="DT37" s="60">
        <f>IF(DT$5=$G37,-FV(Assumptions!$D$6,'Construction Schedule'!DT$2,,$E37/$H37),IF(AND($G37&lt;=DT$5,$I37&gt;=DT$5),-FV(Assumptions!$D$6,'Construction Schedule'!DT$2,,$E37/$H37),0))</f>
        <v>0</v>
      </c>
      <c r="DU37" s="60">
        <f>IF(DU$5=$G37,-FV(Assumptions!$D$6,'Construction Schedule'!DU$2,,$E37/$H37),IF(AND($G37&lt;=DU$5,$I37&gt;=DU$5),-FV(Assumptions!$D$6,'Construction Schedule'!DU$2,,$E37/$H37),0))</f>
        <v>0</v>
      </c>
      <c r="DV37" s="60">
        <f>IF(DV$5=$G37,-FV(Assumptions!$D$6,'Construction Schedule'!DV$2,,$E37/$H37),IF(AND($G37&lt;=DV$5,$I37&gt;=DV$5),-FV(Assumptions!$D$6,'Construction Schedule'!DV$2,,$E37/$H37),0))</f>
        <v>0</v>
      </c>
      <c r="DW37" s="60">
        <f>IF(DW$5=$G37,-FV(Assumptions!$D$6,'Construction Schedule'!DW$2,,$E37/$H37),IF(AND($G37&lt;=DW$5,$I37&gt;=DW$5),-FV(Assumptions!$D$6,'Construction Schedule'!DW$2,,$E37/$H37),0))</f>
        <v>0</v>
      </c>
      <c r="DX37" s="60">
        <f>IF(DX$5=$G37,-FV(Assumptions!$D$6,'Construction Schedule'!DX$2,,$E37/$H37),IF(AND($G37&lt;=DX$5,$I37&gt;=DX$5),-FV(Assumptions!$D$6,'Construction Schedule'!DX$2,,$E37/$H37),0))</f>
        <v>0</v>
      </c>
      <c r="DY37" s="60">
        <f>IF(DY$5=$G37,-FV(Assumptions!$D$6,'Construction Schedule'!DY$2,,$E37/$H37),IF(AND($G37&lt;=DY$5,$I37&gt;=DY$5),-FV(Assumptions!$D$6,'Construction Schedule'!DY$2,,$E37/$H37),0))</f>
        <v>0</v>
      </c>
      <c r="DZ37" s="60">
        <f>IF(DZ$5=$G37,-FV(Assumptions!$D$6,'Construction Schedule'!DZ$2,,$E37/$H37),IF(AND($G37&lt;=DZ$5,$I37&gt;=DZ$5),-FV(Assumptions!$D$6,'Construction Schedule'!DZ$2,,$E37/$H37),0))</f>
        <v>0</v>
      </c>
      <c r="EA37" s="60">
        <f>IF(EA$5=$G37,-FV(Assumptions!$D$6,'Construction Schedule'!EA$2,,$E37/$H37),IF(AND($G37&lt;=EA$5,$I37&gt;=EA$5),-FV(Assumptions!$D$6,'Construction Schedule'!EA$2,,$E37/$H37),0))</f>
        <v>0</v>
      </c>
      <c r="EB37" s="51" t="s">
        <v>2</v>
      </c>
    </row>
    <row r="38" spans="2:132" ht="17.25" x14ac:dyDescent="0.35">
      <c r="B38" s="51" t="s">
        <v>202</v>
      </c>
      <c r="E38" s="60">
        <v>1975000</v>
      </c>
      <c r="G38" s="56">
        <v>45658</v>
      </c>
      <c r="H38" s="129">
        <v>40</v>
      </c>
      <c r="I38" s="56">
        <f t="shared" si="6"/>
        <v>46844</v>
      </c>
      <c r="K38" s="130"/>
      <c r="L38" s="60">
        <f>IF(L$5=$G38,-FV(Assumptions!$D$6,'Construction Schedule'!L$2,,$E38/$H38),IF(AND($G38&lt;=L$5,$I38&gt;=L$5),-FV(Assumptions!$D$6,'Construction Schedule'!L$2,,$E38/$H38),0))</f>
        <v>0</v>
      </c>
      <c r="M38" s="60">
        <f>IF(M$5=$G38,-FV(Assumptions!$D$6,'Construction Schedule'!M$2,,$E38/$H38),IF(AND($G38&lt;=M$5,$I38&gt;=M$5),-FV(Assumptions!$D$6,'Construction Schedule'!M$2,,$E38/$H38),0))</f>
        <v>0</v>
      </c>
      <c r="N38" s="60">
        <f>IF(N$5=$G38,-FV(Assumptions!$D$6,'Construction Schedule'!N$2,,$E38/$H38),IF(AND($G38&lt;=N$5,$I38&gt;=N$5),-FV(Assumptions!$D$6,'Construction Schedule'!N$2,,$E38/$H38),0))</f>
        <v>0</v>
      </c>
      <c r="O38" s="60">
        <f>IF(O$5=$G38,-FV(Assumptions!$D$6,'Construction Schedule'!O$2,,$E38/$H38),IF(AND($G38&lt;=O$5,$I38&gt;=O$5),-FV(Assumptions!$D$6,'Construction Schedule'!O$2,,$E38/$H38),0))</f>
        <v>0</v>
      </c>
      <c r="P38" s="60">
        <f>IF(P$5=$G38,-FV(Assumptions!$D$6,'Construction Schedule'!P$2,,$E38/$H38),IF(AND($G38&lt;=P$5,$I38&gt;=P$5),-FV(Assumptions!$D$6,'Construction Schedule'!P$2,,$E38/$H38),0))</f>
        <v>0</v>
      </c>
      <c r="Q38" s="60">
        <f>IF(Q$5=$G38,-FV(Assumptions!$D$6,'Construction Schedule'!Q$2,,$E38/$H38),IF(AND($G38&lt;=Q$5,$I38&gt;=Q$5),-FV(Assumptions!$D$6,'Construction Schedule'!Q$2,,$E38/$H38),0))</f>
        <v>0</v>
      </c>
      <c r="R38" s="60">
        <f>IF(R$5=$G38,-FV(Assumptions!$D$6,'Construction Schedule'!R$2,,$E38/$H38),IF(AND($G38&lt;=R$5,$I38&gt;=R$5),-FV(Assumptions!$D$6,'Construction Schedule'!R$2,,$E38/$H38),0))</f>
        <v>0</v>
      </c>
      <c r="S38" s="60">
        <f>IF(S$5=$G38,-FV(Assumptions!$D$6,'Construction Schedule'!S$2,,$E38/$H38),IF(AND($G38&lt;=S$5,$I38&gt;=S$5),-FV(Assumptions!$D$6,'Construction Schedule'!S$2,,$E38/$H38),0))</f>
        <v>0</v>
      </c>
      <c r="T38" s="60">
        <f>IF(T$5=$G38,-FV(Assumptions!$D$6,'Construction Schedule'!T$2,,$E38/$H38),IF(AND($G38&lt;=T$5,$I38&gt;=T$5),-FV(Assumptions!$D$6,'Construction Schedule'!T$2,,$E38/$H38),0))</f>
        <v>0</v>
      </c>
      <c r="U38" s="60">
        <f>IF(U$5=$G38,-FV(Assumptions!$D$6,'Construction Schedule'!U$2,,$E38/$H38),IF(AND($G38&lt;=U$5,$I38&gt;=U$5),-FV(Assumptions!$D$6,'Construction Schedule'!U$2,,$E38/$H38),0))</f>
        <v>49375</v>
      </c>
      <c r="V38" s="60">
        <f>IF(V$5=$G38,-FV(Assumptions!$D$6,'Construction Schedule'!V$2,,$E38/$H38),IF(AND($G38&lt;=V$5,$I38&gt;=V$5),-FV(Assumptions!$D$6,'Construction Schedule'!V$2,,$E38/$H38),0))</f>
        <v>49375</v>
      </c>
      <c r="W38" s="60">
        <f>IF(W$5=$G38,-FV(Assumptions!$D$6,'Construction Schedule'!W$2,,$E38/$H38),IF(AND($G38&lt;=W$5,$I38&gt;=W$5),-FV(Assumptions!$D$6,'Construction Schedule'!W$2,,$E38/$H38),0))</f>
        <v>49375</v>
      </c>
      <c r="X38" s="60">
        <f>IF(X$5=$G38,-FV(Assumptions!$D$6,'Construction Schedule'!X$2,,$E38/$H38),IF(AND($G38&lt;=X$5,$I38&gt;=X$5),-FV(Assumptions!$D$6,'Construction Schedule'!X$2,,$E38/$H38),0))</f>
        <v>50609.374999999993</v>
      </c>
      <c r="Y38" s="60">
        <f>IF(Y$5=$G38,-FV(Assumptions!$D$6,'Construction Schedule'!Y$2,,$E38/$H38),IF(AND($G38&lt;=Y$5,$I38&gt;=Y$5),-FV(Assumptions!$D$6,'Construction Schedule'!Y$2,,$E38/$H38),0))</f>
        <v>50609.374999999993</v>
      </c>
      <c r="Z38" s="60">
        <f>IF(Z$5=$G38,-FV(Assumptions!$D$6,'Construction Schedule'!Z$2,,$E38/$H38),IF(AND($G38&lt;=Z$5,$I38&gt;=Z$5),-FV(Assumptions!$D$6,'Construction Schedule'!Z$2,,$E38/$H38),0))</f>
        <v>50609.374999999993</v>
      </c>
      <c r="AA38" s="60">
        <f>IF(AA$5=$G38,-FV(Assumptions!$D$6,'Construction Schedule'!AA$2,,$E38/$H38),IF(AND($G38&lt;=AA$5,$I38&gt;=AA$5),-FV(Assumptions!$D$6,'Construction Schedule'!AA$2,,$E38/$H38),0))</f>
        <v>50609.374999999993</v>
      </c>
      <c r="AB38" s="60">
        <f>IF(AB$5=$G38,-FV(Assumptions!$D$6,'Construction Schedule'!AB$2,,$E38/$H38),IF(AND($G38&lt;=AB$5,$I38&gt;=AB$5),-FV(Assumptions!$D$6,'Construction Schedule'!AB$2,,$E38/$H38),0))</f>
        <v>50609.374999999993</v>
      </c>
      <c r="AC38" s="60">
        <f>IF(AC$5=$G38,-FV(Assumptions!$D$6,'Construction Schedule'!AC$2,,$E38/$H38),IF(AND($G38&lt;=AC$5,$I38&gt;=AC$5),-FV(Assumptions!$D$6,'Construction Schedule'!AC$2,,$E38/$H38),0))</f>
        <v>50609.374999999993</v>
      </c>
      <c r="AD38" s="60">
        <f>IF(AD$5=$G38,-FV(Assumptions!$D$6,'Construction Schedule'!AD$2,,$E38/$H38),IF(AND($G38&lt;=AD$5,$I38&gt;=AD$5),-FV(Assumptions!$D$6,'Construction Schedule'!AD$2,,$E38/$H38),0))</f>
        <v>50609.374999999993</v>
      </c>
      <c r="AE38" s="60">
        <f>IF(AE$5=$G38,-FV(Assumptions!$D$6,'Construction Schedule'!AE$2,,$E38/$H38),IF(AND($G38&lt;=AE$5,$I38&gt;=AE$5),-FV(Assumptions!$D$6,'Construction Schedule'!AE$2,,$E38/$H38),0))</f>
        <v>50609.374999999993</v>
      </c>
      <c r="AF38" s="60">
        <f>IF(AF$5=$G38,-FV(Assumptions!$D$6,'Construction Schedule'!AF$2,,$E38/$H38),IF(AND($G38&lt;=AF$5,$I38&gt;=AF$5),-FV(Assumptions!$D$6,'Construction Schedule'!AF$2,,$E38/$H38),0))</f>
        <v>50609.374999999993</v>
      </c>
      <c r="AG38" s="60">
        <f>IF(AG$5=$G38,-FV(Assumptions!$D$6,'Construction Schedule'!AG$2,,$E38/$H38),IF(AND($G38&lt;=AG$5,$I38&gt;=AG$5),-FV(Assumptions!$D$6,'Construction Schedule'!AG$2,,$E38/$H38),0))</f>
        <v>50609.374999999993</v>
      </c>
      <c r="AH38" s="60">
        <f>IF(AH$5=$G38,-FV(Assumptions!$D$6,'Construction Schedule'!AH$2,,$E38/$H38),IF(AND($G38&lt;=AH$5,$I38&gt;=AH$5),-FV(Assumptions!$D$6,'Construction Schedule'!AH$2,,$E38/$H38),0))</f>
        <v>50609.374999999993</v>
      </c>
      <c r="AI38" s="60">
        <f>IF(AI$5=$G38,-FV(Assumptions!$D$6,'Construction Schedule'!AI$2,,$E38/$H38),IF(AND($G38&lt;=AI$5,$I38&gt;=AI$5),-FV(Assumptions!$D$6,'Construction Schedule'!AI$2,,$E38/$H38),0))</f>
        <v>50609.374999999993</v>
      </c>
      <c r="AJ38" s="60">
        <f>IF(AJ$5=$G38,-FV(Assumptions!$D$6,'Construction Schedule'!AJ$2,,$E38/$H38),IF(AND($G38&lt;=AJ$5,$I38&gt;=AJ$5),-FV(Assumptions!$D$6,'Construction Schedule'!AJ$2,,$E38/$H38),0))</f>
        <v>51874.609374999993</v>
      </c>
      <c r="AK38" s="60">
        <f>IF(AK$5=$G38,-FV(Assumptions!$D$6,'Construction Schedule'!AK$2,,$E38/$H38),IF(AND($G38&lt;=AK$5,$I38&gt;=AK$5),-FV(Assumptions!$D$6,'Construction Schedule'!AK$2,,$E38/$H38),0))</f>
        <v>51874.609374999993</v>
      </c>
      <c r="AL38" s="60">
        <f>IF(AL$5=$G38,-FV(Assumptions!$D$6,'Construction Schedule'!AL$2,,$E38/$H38),IF(AND($G38&lt;=AL$5,$I38&gt;=AL$5),-FV(Assumptions!$D$6,'Construction Schedule'!AL$2,,$E38/$H38),0))</f>
        <v>51874.609374999993</v>
      </c>
      <c r="AM38" s="60">
        <f>IF(AM$5=$G38,-FV(Assumptions!$D$6,'Construction Schedule'!AM$2,,$E38/$H38),IF(AND($G38&lt;=AM$5,$I38&gt;=AM$5),-FV(Assumptions!$D$6,'Construction Schedule'!AM$2,,$E38/$H38),0))</f>
        <v>51874.609374999993</v>
      </c>
      <c r="AN38" s="60">
        <f>IF(AN$5=$G38,-FV(Assumptions!$D$6,'Construction Schedule'!AN$2,,$E38/$H38),IF(AND($G38&lt;=AN$5,$I38&gt;=AN$5),-FV(Assumptions!$D$6,'Construction Schedule'!AN$2,,$E38/$H38),0))</f>
        <v>51874.609374999993</v>
      </c>
      <c r="AO38" s="60">
        <f>IF(AO$5=$G38,-FV(Assumptions!$D$6,'Construction Schedule'!AO$2,,$E38/$H38),IF(AND($G38&lt;=AO$5,$I38&gt;=AO$5),-FV(Assumptions!$D$6,'Construction Schedule'!AO$2,,$E38/$H38),0))</f>
        <v>51874.609374999993</v>
      </c>
      <c r="AP38" s="60">
        <f>IF(AP$5=$G38,-FV(Assumptions!$D$6,'Construction Schedule'!AP$2,,$E38/$H38),IF(AND($G38&lt;=AP$5,$I38&gt;=AP$5),-FV(Assumptions!$D$6,'Construction Schedule'!AP$2,,$E38/$H38),0))</f>
        <v>51874.609374999993</v>
      </c>
      <c r="AQ38" s="60">
        <f>IF(AQ$5=$G38,-FV(Assumptions!$D$6,'Construction Schedule'!AQ$2,,$E38/$H38),IF(AND($G38&lt;=AQ$5,$I38&gt;=AQ$5),-FV(Assumptions!$D$6,'Construction Schedule'!AQ$2,,$E38/$H38),0))</f>
        <v>51874.609374999993</v>
      </c>
      <c r="AR38" s="60">
        <f>IF(AR$5=$G38,-FV(Assumptions!$D$6,'Construction Schedule'!AR$2,,$E38/$H38),IF(AND($G38&lt;=AR$5,$I38&gt;=AR$5),-FV(Assumptions!$D$6,'Construction Schedule'!AR$2,,$E38/$H38),0))</f>
        <v>51874.609374999993</v>
      </c>
      <c r="AS38" s="60">
        <f>IF(AS$5=$G38,-FV(Assumptions!$D$6,'Construction Schedule'!AS$2,,$E38/$H38),IF(AND($G38&lt;=AS$5,$I38&gt;=AS$5),-FV(Assumptions!$D$6,'Construction Schedule'!AS$2,,$E38/$H38),0))</f>
        <v>51874.609374999993</v>
      </c>
      <c r="AT38" s="60">
        <f>IF(AT$5=$G38,-FV(Assumptions!$D$6,'Construction Schedule'!AT$2,,$E38/$H38),IF(AND($G38&lt;=AT$5,$I38&gt;=AT$5),-FV(Assumptions!$D$6,'Construction Schedule'!AT$2,,$E38/$H38),0))</f>
        <v>51874.609374999993</v>
      </c>
      <c r="AU38" s="60">
        <f>IF(AU$5=$G38,-FV(Assumptions!$D$6,'Construction Schedule'!AU$2,,$E38/$H38),IF(AND($G38&lt;=AU$5,$I38&gt;=AU$5),-FV(Assumptions!$D$6,'Construction Schedule'!AU$2,,$E38/$H38),0))</f>
        <v>51874.609374999993</v>
      </c>
      <c r="AV38" s="60">
        <f>IF(AV$5=$G38,-FV(Assumptions!$D$6,'Construction Schedule'!AV$2,,$E38/$H38),IF(AND($G38&lt;=AV$5,$I38&gt;=AV$5),-FV(Assumptions!$D$6,'Construction Schedule'!AV$2,,$E38/$H38),0))</f>
        <v>53171.474609374993</v>
      </c>
      <c r="AW38" s="60">
        <f>IF(AW$5=$G38,-FV(Assumptions!$D$6,'Construction Schedule'!AW$2,,$E38/$H38),IF(AND($G38&lt;=AW$5,$I38&gt;=AW$5),-FV(Assumptions!$D$6,'Construction Schedule'!AW$2,,$E38/$H38),0))</f>
        <v>53171.474609374993</v>
      </c>
      <c r="AX38" s="60">
        <f>IF(AX$5=$G38,-FV(Assumptions!$D$6,'Construction Schedule'!AX$2,,$E38/$H38),IF(AND($G38&lt;=AX$5,$I38&gt;=AX$5),-FV(Assumptions!$D$6,'Construction Schedule'!AX$2,,$E38/$H38),0))</f>
        <v>53171.474609374993</v>
      </c>
      <c r="AY38" s="60">
        <f>IF(AY$5=$G38,-FV(Assumptions!$D$6,'Construction Schedule'!AY$2,,$E38/$H38),IF(AND($G38&lt;=AY$5,$I38&gt;=AY$5),-FV(Assumptions!$D$6,'Construction Schedule'!AY$2,,$E38/$H38),0))</f>
        <v>53171.474609374993</v>
      </c>
      <c r="AZ38" s="60">
        <f>IF(AZ$5=$G38,-FV(Assumptions!$D$6,'Construction Schedule'!AZ$2,,$E38/$H38),IF(AND($G38&lt;=AZ$5,$I38&gt;=AZ$5),-FV(Assumptions!$D$6,'Construction Schedule'!AZ$2,,$E38/$H38),0))</f>
        <v>53171.474609374993</v>
      </c>
      <c r="BA38" s="60">
        <f>IF(BA$5=$G38,-FV(Assumptions!$D$6,'Construction Schedule'!BA$2,,$E38/$H38),IF(AND($G38&lt;=BA$5,$I38&gt;=BA$5),-FV(Assumptions!$D$6,'Construction Schedule'!BA$2,,$E38/$H38),0))</f>
        <v>53171.474609374993</v>
      </c>
      <c r="BB38" s="60">
        <f>IF(BB$5=$G38,-FV(Assumptions!$D$6,'Construction Schedule'!BB$2,,$E38/$H38),IF(AND($G38&lt;=BB$5,$I38&gt;=BB$5),-FV(Assumptions!$D$6,'Construction Schedule'!BB$2,,$E38/$H38),0))</f>
        <v>53171.474609374993</v>
      </c>
      <c r="BC38" s="60">
        <f>IF(BC$5=$G38,-FV(Assumptions!$D$6,'Construction Schedule'!BC$2,,$E38/$H38),IF(AND($G38&lt;=BC$5,$I38&gt;=BC$5),-FV(Assumptions!$D$6,'Construction Schedule'!BC$2,,$E38/$H38),0))</f>
        <v>53171.474609374993</v>
      </c>
      <c r="BD38" s="60">
        <f>IF(BD$5=$G38,-FV(Assumptions!$D$6,'Construction Schedule'!BD$2,,$E38/$H38),IF(AND($G38&lt;=BD$5,$I38&gt;=BD$5),-FV(Assumptions!$D$6,'Construction Schedule'!BD$2,,$E38/$H38),0))</f>
        <v>53171.474609374993</v>
      </c>
      <c r="BE38" s="60">
        <f>IF(BE$5=$G38,-FV(Assumptions!$D$6,'Construction Schedule'!BE$2,,$E38/$H38),IF(AND($G38&lt;=BE$5,$I38&gt;=BE$5),-FV(Assumptions!$D$6,'Construction Schedule'!BE$2,,$E38/$H38),0))</f>
        <v>53171.474609374993</v>
      </c>
      <c r="BF38" s="60">
        <f>IF(BF$5=$G38,-FV(Assumptions!$D$6,'Construction Schedule'!BF$2,,$E38/$H38),IF(AND($G38&lt;=BF$5,$I38&gt;=BF$5),-FV(Assumptions!$D$6,'Construction Schedule'!BF$2,,$E38/$H38),0))</f>
        <v>53171.474609374993</v>
      </c>
      <c r="BG38" s="60">
        <f>IF(BG$5=$G38,-FV(Assumptions!$D$6,'Construction Schedule'!BG$2,,$E38/$H38),IF(AND($G38&lt;=BG$5,$I38&gt;=BG$5),-FV(Assumptions!$D$6,'Construction Schedule'!BG$2,,$E38/$H38),0))</f>
        <v>53171.474609374993</v>
      </c>
      <c r="BH38" s="60">
        <f>IF(BH$5=$G38,-FV(Assumptions!$D$6,'Construction Schedule'!BH$2,,$E38/$H38),IF(AND($G38&lt;=BH$5,$I38&gt;=BH$5),-FV(Assumptions!$D$6,'Construction Schedule'!BH$2,,$E38/$H38),0))</f>
        <v>54500.76147460936</v>
      </c>
      <c r="BI38" s="60">
        <f>IF(BI$5=$G38,-FV(Assumptions!$D$6,'Construction Schedule'!BI$2,,$E38/$H38),IF(AND($G38&lt;=BI$5,$I38&gt;=BI$5),-FV(Assumptions!$D$6,'Construction Schedule'!BI$2,,$E38/$H38),0))</f>
        <v>0</v>
      </c>
      <c r="BJ38" s="60">
        <f>IF(BJ$5=$G38,-FV(Assumptions!$D$6,'Construction Schedule'!BJ$2,,$E38/$H38),IF(AND($G38&lt;=BJ$5,$I38&gt;=BJ$5),-FV(Assumptions!$D$6,'Construction Schedule'!BJ$2,,$E38/$H38),0))</f>
        <v>0</v>
      </c>
      <c r="BK38" s="60">
        <f>IF(BK$5=$G38,-FV(Assumptions!$D$6,'Construction Schedule'!BK$2,,$E38/$H38),IF(AND($G38&lt;=BK$5,$I38&gt;=BK$5),-FV(Assumptions!$D$6,'Construction Schedule'!BK$2,,$E38/$H38),0))</f>
        <v>0</v>
      </c>
      <c r="BL38" s="60">
        <f>IF(BL$5=$G38,-FV(Assumptions!$D$6,'Construction Schedule'!BL$2,,$E38/$H38),IF(AND($G38&lt;=BL$5,$I38&gt;=BL$5),-FV(Assumptions!$D$6,'Construction Schedule'!BL$2,,$E38/$H38),0))</f>
        <v>0</v>
      </c>
      <c r="BM38" s="60">
        <f>IF(BM$5=$G38,-FV(Assumptions!$D$6,'Construction Schedule'!BM$2,,$E38/$H38),IF(AND($G38&lt;=BM$5,$I38&gt;=BM$5),-FV(Assumptions!$D$6,'Construction Schedule'!BM$2,,$E38/$H38),0))</f>
        <v>0</v>
      </c>
      <c r="BN38" s="60">
        <f>IF(BN$5=$G38,-FV(Assumptions!$D$6,'Construction Schedule'!BN$2,,$E38/$H38),IF(AND($G38&lt;=BN$5,$I38&gt;=BN$5),-FV(Assumptions!$D$6,'Construction Schedule'!BN$2,,$E38/$H38),0))</f>
        <v>0</v>
      </c>
      <c r="BO38" s="60">
        <f>IF(BO$5=$G38,-FV(Assumptions!$D$6,'Construction Schedule'!BO$2,,$E38/$H38),IF(AND($G38&lt;=BO$5,$I38&gt;=BO$5),-FV(Assumptions!$D$6,'Construction Schedule'!BO$2,,$E38/$H38),0))</f>
        <v>0</v>
      </c>
      <c r="BP38" s="60">
        <f>IF(BP$5=$G38,-FV(Assumptions!$D$6,'Construction Schedule'!BP$2,,$E38/$H38),IF(AND($G38&lt;=BP$5,$I38&gt;=BP$5),-FV(Assumptions!$D$6,'Construction Schedule'!BP$2,,$E38/$H38),0))</f>
        <v>0</v>
      </c>
      <c r="BQ38" s="60">
        <f>IF(BQ$5=$G38,-FV(Assumptions!$D$6,'Construction Schedule'!BQ$2,,$E38/$H38),IF(AND($G38&lt;=BQ$5,$I38&gt;=BQ$5),-FV(Assumptions!$D$6,'Construction Schedule'!BQ$2,,$E38/$H38),0))</f>
        <v>0</v>
      </c>
      <c r="BR38" s="60">
        <f>IF(BR$5=$G38,-FV(Assumptions!$D$6,'Construction Schedule'!BR$2,,$E38/$H38),IF(AND($G38&lt;=BR$5,$I38&gt;=BR$5),-FV(Assumptions!$D$6,'Construction Schedule'!BR$2,,$E38/$H38),0))</f>
        <v>0</v>
      </c>
      <c r="BS38" s="60">
        <f>IF(BS$5=$G38,-FV(Assumptions!$D$6,'Construction Schedule'!BS$2,,$E38/$H38),IF(AND($G38&lt;=BS$5,$I38&gt;=BS$5),-FV(Assumptions!$D$6,'Construction Schedule'!BS$2,,$E38/$H38),0))</f>
        <v>0</v>
      </c>
      <c r="BT38" s="60">
        <f>IF(BT$5=$G38,-FV(Assumptions!$D$6,'Construction Schedule'!BT$2,,$E38/$H38),IF(AND($G38&lt;=BT$5,$I38&gt;=BT$5),-FV(Assumptions!$D$6,'Construction Schedule'!BT$2,,$E38/$H38),0))</f>
        <v>0</v>
      </c>
      <c r="BU38" s="60">
        <f>IF(BU$5=$G38,-FV(Assumptions!$D$6,'Construction Schedule'!BU$2,,$E38/$H38),IF(AND($G38&lt;=BU$5,$I38&gt;=BU$5),-FV(Assumptions!$D$6,'Construction Schedule'!BU$2,,$E38/$H38),0))</f>
        <v>0</v>
      </c>
      <c r="BV38" s="60">
        <f>IF(BV$5=$G38,-FV(Assumptions!$D$6,'Construction Schedule'!BV$2,,$E38/$H38),IF(AND($G38&lt;=BV$5,$I38&gt;=BV$5),-FV(Assumptions!$D$6,'Construction Schedule'!BV$2,,$E38/$H38),0))</f>
        <v>0</v>
      </c>
      <c r="BW38" s="60">
        <f>IF(BW$5=$G38,-FV(Assumptions!$D$6,'Construction Schedule'!BW$2,,$E38/$H38),IF(AND($G38&lt;=BW$5,$I38&gt;=BW$5),-FV(Assumptions!$D$6,'Construction Schedule'!BW$2,,$E38/$H38),0))</f>
        <v>0</v>
      </c>
      <c r="BX38" s="60">
        <f>IF(BX$5=$G38,-FV(Assumptions!$D$6,'Construction Schedule'!BX$2,,$E38/$H38),IF(AND($G38&lt;=BX$5,$I38&gt;=BX$5),-FV(Assumptions!$D$6,'Construction Schedule'!BX$2,,$E38/$H38),0))</f>
        <v>0</v>
      </c>
      <c r="BY38" s="60">
        <f>IF(BY$5=$G38,-FV(Assumptions!$D$6,'Construction Schedule'!BY$2,,$E38/$H38),IF(AND($G38&lt;=BY$5,$I38&gt;=BY$5),-FV(Assumptions!$D$6,'Construction Schedule'!BY$2,,$E38/$H38),0))</f>
        <v>0</v>
      </c>
      <c r="BZ38" s="60">
        <f>IF(BZ$5=$G38,-FV(Assumptions!$D$6,'Construction Schedule'!BZ$2,,$E38/$H38),IF(AND($G38&lt;=BZ$5,$I38&gt;=BZ$5),-FV(Assumptions!$D$6,'Construction Schedule'!BZ$2,,$E38/$H38),0))</f>
        <v>0</v>
      </c>
      <c r="CA38" s="60">
        <f>IF(CA$5=$G38,-FV(Assumptions!$D$6,'Construction Schedule'!CA$2,,$E38/$H38),IF(AND($G38&lt;=CA$5,$I38&gt;=CA$5),-FV(Assumptions!$D$6,'Construction Schedule'!CA$2,,$E38/$H38),0))</f>
        <v>0</v>
      </c>
      <c r="CB38" s="60">
        <f>IF(CB$5=$G38,-FV(Assumptions!$D$6,'Construction Schedule'!CB$2,,$E38/$H38),IF(AND($G38&lt;=CB$5,$I38&gt;=CB$5),-FV(Assumptions!$D$6,'Construction Schedule'!CB$2,,$E38/$H38),0))</f>
        <v>0</v>
      </c>
      <c r="CC38" s="60">
        <f>IF(CC$5=$G38,-FV(Assumptions!$D$6,'Construction Schedule'!CC$2,,$E38/$H38),IF(AND($G38&lt;=CC$5,$I38&gt;=CC$5),-FV(Assumptions!$D$6,'Construction Schedule'!CC$2,,$E38/$H38),0))</f>
        <v>0</v>
      </c>
      <c r="CD38" s="60">
        <f>IF(CD$5=$G38,-FV(Assumptions!$D$6,'Construction Schedule'!CD$2,,$E38/$H38),IF(AND($G38&lt;=CD$5,$I38&gt;=CD$5),-FV(Assumptions!$D$6,'Construction Schedule'!CD$2,,$E38/$H38),0))</f>
        <v>0</v>
      </c>
      <c r="CE38" s="60">
        <f>IF(CE$5=$G38,-FV(Assumptions!$D$6,'Construction Schedule'!CE$2,,$E38/$H38),IF(AND($G38&lt;=CE$5,$I38&gt;=CE$5),-FV(Assumptions!$D$6,'Construction Schedule'!CE$2,,$E38/$H38),0))</f>
        <v>0</v>
      </c>
      <c r="CF38" s="60">
        <f>IF(CF$5=$G38,-FV(Assumptions!$D$6,'Construction Schedule'!CF$2,,$E38/$H38),IF(AND($G38&lt;=CF$5,$I38&gt;=CF$5),-FV(Assumptions!$D$6,'Construction Schedule'!CF$2,,$E38/$H38),0))</f>
        <v>0</v>
      </c>
      <c r="CG38" s="60">
        <f>IF(CG$5=$G38,-FV(Assumptions!$D$6,'Construction Schedule'!CG$2,,$E38/$H38),IF(AND($G38&lt;=CG$5,$I38&gt;=CG$5),-FV(Assumptions!$D$6,'Construction Schedule'!CG$2,,$E38/$H38),0))</f>
        <v>0</v>
      </c>
      <c r="CH38" s="60">
        <f>IF(CH$5=$G38,-FV(Assumptions!$D$6,'Construction Schedule'!CH$2,,$E38/$H38),IF(AND($G38&lt;=CH$5,$I38&gt;=CH$5),-FV(Assumptions!$D$6,'Construction Schedule'!CH$2,,$E38/$H38),0))</f>
        <v>0</v>
      </c>
      <c r="CI38" s="60">
        <f>IF(CI$5=$G38,-FV(Assumptions!$D$6,'Construction Schedule'!CI$2,,$E38/$H38),IF(AND($G38&lt;=CI$5,$I38&gt;=CI$5),-FV(Assumptions!$D$6,'Construction Schedule'!CI$2,,$E38/$H38),0))</f>
        <v>0</v>
      </c>
      <c r="CJ38" s="60">
        <f>IF(CJ$5=$G38,-FV(Assumptions!$D$6,'Construction Schedule'!CJ$2,,$E38/$H38),IF(AND($G38&lt;=CJ$5,$I38&gt;=CJ$5),-FV(Assumptions!$D$6,'Construction Schedule'!CJ$2,,$E38/$H38),0))</f>
        <v>0</v>
      </c>
      <c r="CK38" s="60">
        <f>IF(CK$5=$G38,-FV(Assumptions!$D$6,'Construction Schedule'!CK$2,,$E38/$H38),IF(AND($G38&lt;=CK$5,$I38&gt;=CK$5),-FV(Assumptions!$D$6,'Construction Schedule'!CK$2,,$E38/$H38),0))</f>
        <v>0</v>
      </c>
      <c r="CL38" s="60">
        <f>IF(CL$5=$G38,-FV(Assumptions!$D$6,'Construction Schedule'!CL$2,,$E38/$H38),IF(AND($G38&lt;=CL$5,$I38&gt;=CL$5),-FV(Assumptions!$D$6,'Construction Schedule'!CL$2,,$E38/$H38),0))</f>
        <v>0</v>
      </c>
      <c r="CM38" s="60">
        <f>IF(CM$5=$G38,-FV(Assumptions!$D$6,'Construction Schedule'!CM$2,,$E38/$H38),IF(AND($G38&lt;=CM$5,$I38&gt;=CM$5),-FV(Assumptions!$D$6,'Construction Schedule'!CM$2,,$E38/$H38),0))</f>
        <v>0</v>
      </c>
      <c r="CN38" s="60">
        <f>IF(CN$5=$G38,-FV(Assumptions!$D$6,'Construction Schedule'!CN$2,,$E38/$H38),IF(AND($G38&lt;=CN$5,$I38&gt;=CN$5),-FV(Assumptions!$D$6,'Construction Schedule'!CN$2,,$E38/$H38),0))</f>
        <v>0</v>
      </c>
      <c r="CO38" s="60">
        <f>IF(CO$5=$G38,-FV(Assumptions!$D$6,'Construction Schedule'!CO$2,,$E38/$H38),IF(AND($G38&lt;=CO$5,$I38&gt;=CO$5),-FV(Assumptions!$D$6,'Construction Schedule'!CO$2,,$E38/$H38),0))</f>
        <v>0</v>
      </c>
      <c r="CP38" s="60">
        <f>IF(CP$5=$G38,-FV(Assumptions!$D$6,'Construction Schedule'!CP$2,,$E38/$H38),IF(AND($G38&lt;=CP$5,$I38&gt;=CP$5),-FV(Assumptions!$D$6,'Construction Schedule'!CP$2,,$E38/$H38),0))</f>
        <v>0</v>
      </c>
      <c r="CQ38" s="60">
        <f>IF(CQ$5=$G38,-FV(Assumptions!$D$6,'Construction Schedule'!CQ$2,,$E38/$H38),IF(AND($G38&lt;=CQ$5,$I38&gt;=CQ$5),-FV(Assumptions!$D$6,'Construction Schedule'!CQ$2,,$E38/$H38),0))</f>
        <v>0</v>
      </c>
      <c r="CR38" s="60">
        <f>IF(CR$5=$G38,-FV(Assumptions!$D$6,'Construction Schedule'!CR$2,,$E38/$H38),IF(AND($G38&lt;=CR$5,$I38&gt;=CR$5),-FV(Assumptions!$D$6,'Construction Schedule'!CR$2,,$E38/$H38),0))</f>
        <v>0</v>
      </c>
      <c r="CS38" s="60">
        <f>IF(CS$5=$G38,-FV(Assumptions!$D$6,'Construction Schedule'!CS$2,,$E38/$H38),IF(AND($G38&lt;=CS$5,$I38&gt;=CS$5),-FV(Assumptions!$D$6,'Construction Schedule'!CS$2,,$E38/$H38),0))</f>
        <v>0</v>
      </c>
      <c r="CT38" s="60">
        <f>IF(CT$5=$G38,-FV(Assumptions!$D$6,'Construction Schedule'!CT$2,,$E38/$H38),IF(AND($G38&lt;=CT$5,$I38&gt;=CT$5),-FV(Assumptions!$D$6,'Construction Schedule'!CT$2,,$E38/$H38),0))</f>
        <v>0</v>
      </c>
      <c r="CU38" s="60">
        <f>IF(CU$5=$G38,-FV(Assumptions!$D$6,'Construction Schedule'!CU$2,,$E38/$H38),IF(AND($G38&lt;=CU$5,$I38&gt;=CU$5),-FV(Assumptions!$D$6,'Construction Schedule'!CU$2,,$E38/$H38),0))</f>
        <v>0</v>
      </c>
      <c r="CV38" s="60">
        <f>IF(CV$5=$G38,-FV(Assumptions!$D$6,'Construction Schedule'!CV$2,,$E38/$H38),IF(AND($G38&lt;=CV$5,$I38&gt;=CV$5),-FV(Assumptions!$D$6,'Construction Schedule'!CV$2,,$E38/$H38),0))</f>
        <v>0</v>
      </c>
      <c r="CW38" s="60">
        <f>IF(CW$5=$G38,-FV(Assumptions!$D$6,'Construction Schedule'!CW$2,,$E38/$H38),IF(AND($G38&lt;=CW$5,$I38&gt;=CW$5),-FV(Assumptions!$D$6,'Construction Schedule'!CW$2,,$E38/$H38),0))</f>
        <v>0</v>
      </c>
      <c r="CX38" s="60">
        <f>IF(CX$5=$G38,-FV(Assumptions!$D$6,'Construction Schedule'!CX$2,,$E38/$H38),IF(AND($G38&lt;=CX$5,$I38&gt;=CX$5),-FV(Assumptions!$D$6,'Construction Schedule'!CX$2,,$E38/$H38),0))</f>
        <v>0</v>
      </c>
      <c r="CY38" s="60">
        <f>IF(CY$5=$G38,-FV(Assumptions!$D$6,'Construction Schedule'!CY$2,,$E38/$H38),IF(AND($G38&lt;=CY$5,$I38&gt;=CY$5),-FV(Assumptions!$D$6,'Construction Schedule'!CY$2,,$E38/$H38),0))</f>
        <v>0</v>
      </c>
      <c r="CZ38" s="60">
        <f>IF(CZ$5=$G38,-FV(Assumptions!$D$6,'Construction Schedule'!CZ$2,,$E38/$H38),IF(AND($G38&lt;=CZ$5,$I38&gt;=CZ$5),-FV(Assumptions!$D$6,'Construction Schedule'!CZ$2,,$E38/$H38),0))</f>
        <v>0</v>
      </c>
      <c r="DA38" s="60">
        <f>IF(DA$5=$G38,-FV(Assumptions!$D$6,'Construction Schedule'!DA$2,,$E38/$H38),IF(AND($G38&lt;=DA$5,$I38&gt;=DA$5),-FV(Assumptions!$D$6,'Construction Schedule'!DA$2,,$E38/$H38),0))</f>
        <v>0</v>
      </c>
      <c r="DB38" s="60">
        <f>IF(DB$5=$G38,-FV(Assumptions!$D$6,'Construction Schedule'!DB$2,,$E38/$H38),IF(AND($G38&lt;=DB$5,$I38&gt;=DB$5),-FV(Assumptions!$D$6,'Construction Schedule'!DB$2,,$E38/$H38),0))</f>
        <v>0</v>
      </c>
      <c r="DC38" s="60">
        <f>IF(DC$5=$G38,-FV(Assumptions!$D$6,'Construction Schedule'!DC$2,,$E38/$H38),IF(AND($G38&lt;=DC$5,$I38&gt;=DC$5),-FV(Assumptions!$D$6,'Construction Schedule'!DC$2,,$E38/$H38),0))</f>
        <v>0</v>
      </c>
      <c r="DD38" s="60">
        <f>IF(DD$5=$G38,-FV(Assumptions!$D$6,'Construction Schedule'!DD$2,,$E38/$H38),IF(AND($G38&lt;=DD$5,$I38&gt;=DD$5),-FV(Assumptions!$D$6,'Construction Schedule'!DD$2,,$E38/$H38),0))</f>
        <v>0</v>
      </c>
      <c r="DE38" s="60">
        <f>IF(DE$5=$G38,-FV(Assumptions!$D$6,'Construction Schedule'!DE$2,,$E38/$H38),IF(AND($G38&lt;=DE$5,$I38&gt;=DE$5),-FV(Assumptions!$D$6,'Construction Schedule'!DE$2,,$E38/$H38),0))</f>
        <v>0</v>
      </c>
      <c r="DF38" s="60">
        <f>IF(DF$5=$G38,-FV(Assumptions!$D$6,'Construction Schedule'!DF$2,,$E38/$H38),IF(AND($G38&lt;=DF$5,$I38&gt;=DF$5),-FV(Assumptions!$D$6,'Construction Schedule'!DF$2,,$E38/$H38),0))</f>
        <v>0</v>
      </c>
      <c r="DG38" s="60">
        <f>IF(DG$5=$G38,-FV(Assumptions!$D$6,'Construction Schedule'!DG$2,,$E38/$H38),IF(AND($G38&lt;=DG$5,$I38&gt;=DG$5),-FV(Assumptions!$D$6,'Construction Schedule'!DG$2,,$E38/$H38),0))</f>
        <v>0</v>
      </c>
      <c r="DH38" s="60">
        <f>IF(DH$5=$G38,-FV(Assumptions!$D$6,'Construction Schedule'!DH$2,,$E38/$H38),IF(AND($G38&lt;=DH$5,$I38&gt;=DH$5),-FV(Assumptions!$D$6,'Construction Schedule'!DH$2,,$E38/$H38),0))</f>
        <v>0</v>
      </c>
      <c r="DI38" s="60">
        <f>IF(DI$5=$G38,-FV(Assumptions!$D$6,'Construction Schedule'!DI$2,,$E38/$H38),IF(AND($G38&lt;=DI$5,$I38&gt;=DI$5),-FV(Assumptions!$D$6,'Construction Schedule'!DI$2,,$E38/$H38),0))</f>
        <v>0</v>
      </c>
      <c r="DJ38" s="60">
        <f>IF(DJ$5=$G38,-FV(Assumptions!$D$6,'Construction Schedule'!DJ$2,,$E38/$H38),IF(AND($G38&lt;=DJ$5,$I38&gt;=DJ$5),-FV(Assumptions!$D$6,'Construction Schedule'!DJ$2,,$E38/$H38),0))</f>
        <v>0</v>
      </c>
      <c r="DK38" s="60">
        <f>IF(DK$5=$G38,-FV(Assumptions!$D$6,'Construction Schedule'!DK$2,,$E38/$H38),IF(AND($G38&lt;=DK$5,$I38&gt;=DK$5),-FV(Assumptions!$D$6,'Construction Schedule'!DK$2,,$E38/$H38),0))</f>
        <v>0</v>
      </c>
      <c r="DL38" s="60">
        <f>IF(DL$5=$G38,-FV(Assumptions!$D$6,'Construction Schedule'!DL$2,,$E38/$H38),IF(AND($G38&lt;=DL$5,$I38&gt;=DL$5),-FV(Assumptions!$D$6,'Construction Schedule'!DL$2,,$E38/$H38),0))</f>
        <v>0</v>
      </c>
      <c r="DM38" s="60">
        <f>IF(DM$5=$G38,-FV(Assumptions!$D$6,'Construction Schedule'!DM$2,,$E38/$H38),IF(AND($G38&lt;=DM$5,$I38&gt;=DM$5),-FV(Assumptions!$D$6,'Construction Schedule'!DM$2,,$E38/$H38),0))</f>
        <v>0</v>
      </c>
      <c r="DN38" s="60">
        <f>IF(DN$5=$G38,-FV(Assumptions!$D$6,'Construction Schedule'!DN$2,,$E38/$H38),IF(AND($G38&lt;=DN$5,$I38&gt;=DN$5),-FV(Assumptions!$D$6,'Construction Schedule'!DN$2,,$E38/$H38),0))</f>
        <v>0</v>
      </c>
      <c r="DO38" s="60">
        <f>IF(DO$5=$G38,-FV(Assumptions!$D$6,'Construction Schedule'!DO$2,,$E38/$H38),IF(AND($G38&lt;=DO$5,$I38&gt;=DO$5),-FV(Assumptions!$D$6,'Construction Schedule'!DO$2,,$E38/$H38),0))</f>
        <v>0</v>
      </c>
      <c r="DP38" s="60">
        <f>IF(DP$5=$G38,-FV(Assumptions!$D$6,'Construction Schedule'!DP$2,,$E38/$H38),IF(AND($G38&lt;=DP$5,$I38&gt;=DP$5),-FV(Assumptions!$D$6,'Construction Schedule'!DP$2,,$E38/$H38),0))</f>
        <v>0</v>
      </c>
      <c r="DQ38" s="60">
        <f>IF(DQ$5=$G38,-FV(Assumptions!$D$6,'Construction Schedule'!DQ$2,,$E38/$H38),IF(AND($G38&lt;=DQ$5,$I38&gt;=DQ$5),-FV(Assumptions!$D$6,'Construction Schedule'!DQ$2,,$E38/$H38),0))</f>
        <v>0</v>
      </c>
      <c r="DR38" s="60">
        <f>IF(DR$5=$G38,-FV(Assumptions!$D$6,'Construction Schedule'!DR$2,,$E38/$H38),IF(AND($G38&lt;=DR$5,$I38&gt;=DR$5),-FV(Assumptions!$D$6,'Construction Schedule'!DR$2,,$E38/$H38),0))</f>
        <v>0</v>
      </c>
      <c r="DS38" s="60">
        <f>IF(DS$5=$G38,-FV(Assumptions!$D$6,'Construction Schedule'!DS$2,,$E38/$H38),IF(AND($G38&lt;=DS$5,$I38&gt;=DS$5),-FV(Assumptions!$D$6,'Construction Schedule'!DS$2,,$E38/$H38),0))</f>
        <v>0</v>
      </c>
      <c r="DT38" s="60">
        <f>IF(DT$5=$G38,-FV(Assumptions!$D$6,'Construction Schedule'!DT$2,,$E38/$H38),IF(AND($G38&lt;=DT$5,$I38&gt;=DT$5),-FV(Assumptions!$D$6,'Construction Schedule'!DT$2,,$E38/$H38),0))</f>
        <v>0</v>
      </c>
      <c r="DU38" s="60">
        <f>IF(DU$5=$G38,-FV(Assumptions!$D$6,'Construction Schedule'!DU$2,,$E38/$H38),IF(AND($G38&lt;=DU$5,$I38&gt;=DU$5),-FV(Assumptions!$D$6,'Construction Schedule'!DU$2,,$E38/$H38),0))</f>
        <v>0</v>
      </c>
      <c r="DV38" s="60">
        <f>IF(DV$5=$G38,-FV(Assumptions!$D$6,'Construction Schedule'!DV$2,,$E38/$H38),IF(AND($G38&lt;=DV$5,$I38&gt;=DV$5),-FV(Assumptions!$D$6,'Construction Schedule'!DV$2,,$E38/$H38),0))</f>
        <v>0</v>
      </c>
      <c r="DW38" s="60">
        <f>IF(DW$5=$G38,-FV(Assumptions!$D$6,'Construction Schedule'!DW$2,,$E38/$H38),IF(AND($G38&lt;=DW$5,$I38&gt;=DW$5),-FV(Assumptions!$D$6,'Construction Schedule'!DW$2,,$E38/$H38),0))</f>
        <v>0</v>
      </c>
      <c r="DX38" s="60">
        <f>IF(DX$5=$G38,-FV(Assumptions!$D$6,'Construction Schedule'!DX$2,,$E38/$H38),IF(AND($G38&lt;=DX$5,$I38&gt;=DX$5),-FV(Assumptions!$D$6,'Construction Schedule'!DX$2,,$E38/$H38),0))</f>
        <v>0</v>
      </c>
      <c r="DY38" s="60">
        <f>IF(DY$5=$G38,-FV(Assumptions!$D$6,'Construction Schedule'!DY$2,,$E38/$H38),IF(AND($G38&lt;=DY$5,$I38&gt;=DY$5),-FV(Assumptions!$D$6,'Construction Schedule'!DY$2,,$E38/$H38),0))</f>
        <v>0</v>
      </c>
      <c r="DZ38" s="60">
        <f>IF(DZ$5=$G38,-FV(Assumptions!$D$6,'Construction Schedule'!DZ$2,,$E38/$H38),IF(AND($G38&lt;=DZ$5,$I38&gt;=DZ$5),-FV(Assumptions!$D$6,'Construction Schedule'!DZ$2,,$E38/$H38),0))</f>
        <v>0</v>
      </c>
      <c r="EA38" s="60">
        <f>IF(EA$5=$G38,-FV(Assumptions!$D$6,'Construction Schedule'!EA$2,,$E38/$H38),IF(AND($G38&lt;=EA$5,$I38&gt;=EA$5),-FV(Assumptions!$D$6,'Construction Schedule'!EA$2,,$E38/$H38),0))</f>
        <v>0</v>
      </c>
      <c r="EB38" s="51" t="s">
        <v>2</v>
      </c>
    </row>
    <row r="39" spans="2:132" ht="17.25" x14ac:dyDescent="0.35">
      <c r="D39" s="51" t="s">
        <v>183</v>
      </c>
      <c r="E39" s="136">
        <f>SUM(E33:E38)</f>
        <v>61620000</v>
      </c>
      <c r="F39" s="138"/>
      <c r="I39" s="56"/>
      <c r="K39" s="13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51" t="s">
        <v>2</v>
      </c>
    </row>
    <row r="40" spans="2:132" ht="17.25" x14ac:dyDescent="0.35">
      <c r="B40" s="115" t="s">
        <v>203</v>
      </c>
      <c r="I40" s="56"/>
      <c r="K40" s="13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51" t="s">
        <v>2</v>
      </c>
    </row>
    <row r="41" spans="2:132" ht="17.25" x14ac:dyDescent="0.35">
      <c r="B41" s="51" t="s">
        <v>204</v>
      </c>
      <c r="E41" s="60">
        <v>23700000</v>
      </c>
      <c r="G41" s="56">
        <v>45658</v>
      </c>
      <c r="H41" s="129">
        <v>40</v>
      </c>
      <c r="I41" s="56">
        <f>EDATE(G41,(H41-1))</f>
        <v>46844</v>
      </c>
      <c r="K41" s="130"/>
      <c r="L41" s="60">
        <f>IF(L$5=$G41,-FV(Assumptions!$D$6,'Construction Schedule'!L$2,,$E41/$H41),IF(AND($G41&lt;=L$5,$I41&gt;=L$5),-FV(Assumptions!$D$6,'Construction Schedule'!L$2,,$E41/$H41),0))</f>
        <v>0</v>
      </c>
      <c r="M41" s="60">
        <f>IF(M$5=$G41,-FV(Assumptions!$D$6,'Construction Schedule'!M$2,,$E41/$H41),IF(AND($G41&lt;=M$5,$I41&gt;=M$5),-FV(Assumptions!$D$6,'Construction Schedule'!M$2,,$E41/$H41),0))</f>
        <v>0</v>
      </c>
      <c r="N41" s="60">
        <f>IF(N$5=$G41,-FV(Assumptions!$D$6,'Construction Schedule'!N$2,,$E41/$H41),IF(AND($G41&lt;=N$5,$I41&gt;=N$5),-FV(Assumptions!$D$6,'Construction Schedule'!N$2,,$E41/$H41),0))</f>
        <v>0</v>
      </c>
      <c r="O41" s="60">
        <f>IF(O$5=$G41,-FV(Assumptions!$D$6,'Construction Schedule'!O$2,,$E41/$H41),IF(AND($G41&lt;=O$5,$I41&gt;=O$5),-FV(Assumptions!$D$6,'Construction Schedule'!O$2,,$E41/$H41),0))</f>
        <v>0</v>
      </c>
      <c r="P41" s="60">
        <f>IF(P$5=$G41,-FV(Assumptions!$D$6,'Construction Schedule'!P$2,,$E41/$H41),IF(AND($G41&lt;=P$5,$I41&gt;=P$5),-FV(Assumptions!$D$6,'Construction Schedule'!P$2,,$E41/$H41),0))</f>
        <v>0</v>
      </c>
      <c r="Q41" s="60">
        <f>IF(Q$5=$G41,-FV(Assumptions!$D$6,'Construction Schedule'!Q$2,,$E41/$H41),IF(AND($G41&lt;=Q$5,$I41&gt;=Q$5),-FV(Assumptions!$D$6,'Construction Schedule'!Q$2,,$E41/$H41),0))</f>
        <v>0</v>
      </c>
      <c r="R41" s="60">
        <f>IF(R$5=$G41,-FV(Assumptions!$D$6,'Construction Schedule'!R$2,,$E41/$H41),IF(AND($G41&lt;=R$5,$I41&gt;=R$5),-FV(Assumptions!$D$6,'Construction Schedule'!R$2,,$E41/$H41),0))</f>
        <v>0</v>
      </c>
      <c r="S41" s="60">
        <f>IF(S$5=$G41,-FV(Assumptions!$D$6,'Construction Schedule'!S$2,,$E41/$H41),IF(AND($G41&lt;=S$5,$I41&gt;=S$5),-FV(Assumptions!$D$6,'Construction Schedule'!S$2,,$E41/$H41),0))</f>
        <v>0</v>
      </c>
      <c r="T41" s="60">
        <f>IF(T$5=$G41,-FV(Assumptions!$D$6,'Construction Schedule'!T$2,,$E41/$H41),IF(AND($G41&lt;=T$5,$I41&gt;=T$5),-FV(Assumptions!$D$6,'Construction Schedule'!T$2,,$E41/$H41),0))</f>
        <v>0</v>
      </c>
      <c r="U41" s="60">
        <f>IF(U$5=$G41,-FV(Assumptions!$D$6,'Construction Schedule'!U$2,,$E41/$H41),IF(AND($G41&lt;=U$5,$I41&gt;=U$5),-FV(Assumptions!$D$6,'Construction Schedule'!U$2,,$E41/$H41),0))</f>
        <v>592500</v>
      </c>
      <c r="V41" s="60">
        <f>IF(V$5=$G41,-FV(Assumptions!$D$6,'Construction Schedule'!V$2,,$E41/$H41),IF(AND($G41&lt;=V$5,$I41&gt;=V$5),-FV(Assumptions!$D$6,'Construction Schedule'!V$2,,$E41/$H41),0))</f>
        <v>592500</v>
      </c>
      <c r="W41" s="60">
        <f>IF(W$5=$G41,-FV(Assumptions!$D$6,'Construction Schedule'!W$2,,$E41/$H41),IF(AND($G41&lt;=W$5,$I41&gt;=W$5),-FV(Assumptions!$D$6,'Construction Schedule'!W$2,,$E41/$H41),0))</f>
        <v>592500</v>
      </c>
      <c r="X41" s="60">
        <f>IF(X$5=$G41,-FV(Assumptions!$D$6,'Construction Schedule'!X$2,,$E41/$H41),IF(AND($G41&lt;=X$5,$I41&gt;=X$5),-FV(Assumptions!$D$6,'Construction Schedule'!X$2,,$E41/$H41),0))</f>
        <v>607312.5</v>
      </c>
      <c r="Y41" s="60">
        <f>IF(Y$5=$G41,-FV(Assumptions!$D$6,'Construction Schedule'!Y$2,,$E41/$H41),IF(AND($G41&lt;=Y$5,$I41&gt;=Y$5),-FV(Assumptions!$D$6,'Construction Schedule'!Y$2,,$E41/$H41),0))</f>
        <v>607312.5</v>
      </c>
      <c r="Z41" s="60">
        <f>IF(Z$5=$G41,-FV(Assumptions!$D$6,'Construction Schedule'!Z$2,,$E41/$H41),IF(AND($G41&lt;=Z$5,$I41&gt;=Z$5),-FV(Assumptions!$D$6,'Construction Schedule'!Z$2,,$E41/$H41),0))</f>
        <v>607312.5</v>
      </c>
      <c r="AA41" s="60">
        <f>IF(AA$5=$G41,-FV(Assumptions!$D$6,'Construction Schedule'!AA$2,,$E41/$H41),IF(AND($G41&lt;=AA$5,$I41&gt;=AA$5),-FV(Assumptions!$D$6,'Construction Schedule'!AA$2,,$E41/$H41),0))</f>
        <v>607312.5</v>
      </c>
      <c r="AB41" s="60">
        <f>IF(AB$5=$G41,-FV(Assumptions!$D$6,'Construction Schedule'!AB$2,,$E41/$H41),IF(AND($G41&lt;=AB$5,$I41&gt;=AB$5),-FV(Assumptions!$D$6,'Construction Schedule'!AB$2,,$E41/$H41),0))</f>
        <v>607312.5</v>
      </c>
      <c r="AC41" s="60">
        <f>IF(AC$5=$G41,-FV(Assumptions!$D$6,'Construction Schedule'!AC$2,,$E41/$H41),IF(AND($G41&lt;=AC$5,$I41&gt;=AC$5),-FV(Assumptions!$D$6,'Construction Schedule'!AC$2,,$E41/$H41),0))</f>
        <v>607312.5</v>
      </c>
      <c r="AD41" s="60">
        <f>IF(AD$5=$G41,-FV(Assumptions!$D$6,'Construction Schedule'!AD$2,,$E41/$H41),IF(AND($G41&lt;=AD$5,$I41&gt;=AD$5),-FV(Assumptions!$D$6,'Construction Schedule'!AD$2,,$E41/$H41),0))</f>
        <v>607312.5</v>
      </c>
      <c r="AE41" s="60">
        <f>IF(AE$5=$G41,-FV(Assumptions!$D$6,'Construction Schedule'!AE$2,,$E41/$H41),IF(AND($G41&lt;=AE$5,$I41&gt;=AE$5),-FV(Assumptions!$D$6,'Construction Schedule'!AE$2,,$E41/$H41),0))</f>
        <v>607312.5</v>
      </c>
      <c r="AF41" s="60">
        <f>IF(AF$5=$G41,-FV(Assumptions!$D$6,'Construction Schedule'!AF$2,,$E41/$H41),IF(AND($G41&lt;=AF$5,$I41&gt;=AF$5),-FV(Assumptions!$D$6,'Construction Schedule'!AF$2,,$E41/$H41),0))</f>
        <v>607312.5</v>
      </c>
      <c r="AG41" s="60">
        <f>IF(AG$5=$G41,-FV(Assumptions!$D$6,'Construction Schedule'!AG$2,,$E41/$H41),IF(AND($G41&lt;=AG$5,$I41&gt;=AG$5),-FV(Assumptions!$D$6,'Construction Schedule'!AG$2,,$E41/$H41),0))</f>
        <v>607312.5</v>
      </c>
      <c r="AH41" s="60">
        <f>IF(AH$5=$G41,-FV(Assumptions!$D$6,'Construction Schedule'!AH$2,,$E41/$H41),IF(AND($G41&lt;=AH$5,$I41&gt;=AH$5),-FV(Assumptions!$D$6,'Construction Schedule'!AH$2,,$E41/$H41),0))</f>
        <v>607312.5</v>
      </c>
      <c r="AI41" s="60">
        <f>IF(AI$5=$G41,-FV(Assumptions!$D$6,'Construction Schedule'!AI$2,,$E41/$H41),IF(AND($G41&lt;=AI$5,$I41&gt;=AI$5),-FV(Assumptions!$D$6,'Construction Schedule'!AI$2,,$E41/$H41),0))</f>
        <v>607312.5</v>
      </c>
      <c r="AJ41" s="60">
        <f>IF(AJ$5=$G41,-FV(Assumptions!$D$6,'Construction Schedule'!AJ$2,,$E41/$H41),IF(AND($G41&lt;=AJ$5,$I41&gt;=AJ$5),-FV(Assumptions!$D$6,'Construction Schedule'!AJ$2,,$E41/$H41),0))</f>
        <v>622495.3125</v>
      </c>
      <c r="AK41" s="60">
        <f>IF(AK$5=$G41,-FV(Assumptions!$D$6,'Construction Schedule'!AK$2,,$E41/$H41),IF(AND($G41&lt;=AK$5,$I41&gt;=AK$5),-FV(Assumptions!$D$6,'Construction Schedule'!AK$2,,$E41/$H41),0))</f>
        <v>622495.3125</v>
      </c>
      <c r="AL41" s="60">
        <f>IF(AL$5=$G41,-FV(Assumptions!$D$6,'Construction Schedule'!AL$2,,$E41/$H41),IF(AND($G41&lt;=AL$5,$I41&gt;=AL$5),-FV(Assumptions!$D$6,'Construction Schedule'!AL$2,,$E41/$H41),0))</f>
        <v>622495.3125</v>
      </c>
      <c r="AM41" s="60">
        <f>IF(AM$5=$G41,-FV(Assumptions!$D$6,'Construction Schedule'!AM$2,,$E41/$H41),IF(AND($G41&lt;=AM$5,$I41&gt;=AM$5),-FV(Assumptions!$D$6,'Construction Schedule'!AM$2,,$E41/$H41),0))</f>
        <v>622495.3125</v>
      </c>
      <c r="AN41" s="60">
        <f>IF(AN$5=$G41,-FV(Assumptions!$D$6,'Construction Schedule'!AN$2,,$E41/$H41),IF(AND($G41&lt;=AN$5,$I41&gt;=AN$5),-FV(Assumptions!$D$6,'Construction Schedule'!AN$2,,$E41/$H41),0))</f>
        <v>622495.3125</v>
      </c>
      <c r="AO41" s="60">
        <f>IF(AO$5=$G41,-FV(Assumptions!$D$6,'Construction Schedule'!AO$2,,$E41/$H41),IF(AND($G41&lt;=AO$5,$I41&gt;=AO$5),-FV(Assumptions!$D$6,'Construction Schedule'!AO$2,,$E41/$H41),0))</f>
        <v>622495.3125</v>
      </c>
      <c r="AP41" s="60">
        <f>IF(AP$5=$G41,-FV(Assumptions!$D$6,'Construction Schedule'!AP$2,,$E41/$H41),IF(AND($G41&lt;=AP$5,$I41&gt;=AP$5),-FV(Assumptions!$D$6,'Construction Schedule'!AP$2,,$E41/$H41),0))</f>
        <v>622495.3125</v>
      </c>
      <c r="AQ41" s="60">
        <f>IF(AQ$5=$G41,-FV(Assumptions!$D$6,'Construction Schedule'!AQ$2,,$E41/$H41),IF(AND($G41&lt;=AQ$5,$I41&gt;=AQ$5),-FV(Assumptions!$D$6,'Construction Schedule'!AQ$2,,$E41/$H41),0))</f>
        <v>622495.3125</v>
      </c>
      <c r="AR41" s="60">
        <f>IF(AR$5=$G41,-FV(Assumptions!$D$6,'Construction Schedule'!AR$2,,$E41/$H41),IF(AND($G41&lt;=AR$5,$I41&gt;=AR$5),-FV(Assumptions!$D$6,'Construction Schedule'!AR$2,,$E41/$H41),0))</f>
        <v>622495.3125</v>
      </c>
      <c r="AS41" s="60">
        <f>IF(AS$5=$G41,-FV(Assumptions!$D$6,'Construction Schedule'!AS$2,,$E41/$H41),IF(AND($G41&lt;=AS$5,$I41&gt;=AS$5),-FV(Assumptions!$D$6,'Construction Schedule'!AS$2,,$E41/$H41),0))</f>
        <v>622495.3125</v>
      </c>
      <c r="AT41" s="60">
        <f>IF(AT$5=$G41,-FV(Assumptions!$D$6,'Construction Schedule'!AT$2,,$E41/$H41),IF(AND($G41&lt;=AT$5,$I41&gt;=AT$5),-FV(Assumptions!$D$6,'Construction Schedule'!AT$2,,$E41/$H41),0))</f>
        <v>622495.3125</v>
      </c>
      <c r="AU41" s="60">
        <f>IF(AU$5=$G41,-FV(Assumptions!$D$6,'Construction Schedule'!AU$2,,$E41/$H41),IF(AND($G41&lt;=AU$5,$I41&gt;=AU$5),-FV(Assumptions!$D$6,'Construction Schedule'!AU$2,,$E41/$H41),0))</f>
        <v>622495.3125</v>
      </c>
      <c r="AV41" s="60">
        <f>IF(AV$5=$G41,-FV(Assumptions!$D$6,'Construction Schedule'!AV$2,,$E41/$H41),IF(AND($G41&lt;=AV$5,$I41&gt;=AV$5),-FV(Assumptions!$D$6,'Construction Schedule'!AV$2,,$E41/$H41),0))</f>
        <v>638057.69531249988</v>
      </c>
      <c r="AW41" s="60">
        <f>IF(AW$5=$G41,-FV(Assumptions!$D$6,'Construction Schedule'!AW$2,,$E41/$H41),IF(AND($G41&lt;=AW$5,$I41&gt;=AW$5),-FV(Assumptions!$D$6,'Construction Schedule'!AW$2,,$E41/$H41),0))</f>
        <v>638057.69531249988</v>
      </c>
      <c r="AX41" s="60">
        <f>IF(AX$5=$G41,-FV(Assumptions!$D$6,'Construction Schedule'!AX$2,,$E41/$H41),IF(AND($G41&lt;=AX$5,$I41&gt;=AX$5),-FV(Assumptions!$D$6,'Construction Schedule'!AX$2,,$E41/$H41),0))</f>
        <v>638057.69531249988</v>
      </c>
      <c r="AY41" s="60">
        <f>IF(AY$5=$G41,-FV(Assumptions!$D$6,'Construction Schedule'!AY$2,,$E41/$H41),IF(AND($G41&lt;=AY$5,$I41&gt;=AY$5),-FV(Assumptions!$D$6,'Construction Schedule'!AY$2,,$E41/$H41),0))</f>
        <v>638057.69531249988</v>
      </c>
      <c r="AZ41" s="60">
        <f>IF(AZ$5=$G41,-FV(Assumptions!$D$6,'Construction Schedule'!AZ$2,,$E41/$H41),IF(AND($G41&lt;=AZ$5,$I41&gt;=AZ$5),-FV(Assumptions!$D$6,'Construction Schedule'!AZ$2,,$E41/$H41),0))</f>
        <v>638057.69531249988</v>
      </c>
      <c r="BA41" s="60">
        <f>IF(BA$5=$G41,-FV(Assumptions!$D$6,'Construction Schedule'!BA$2,,$E41/$H41),IF(AND($G41&lt;=BA$5,$I41&gt;=BA$5),-FV(Assumptions!$D$6,'Construction Schedule'!BA$2,,$E41/$H41),0))</f>
        <v>638057.69531249988</v>
      </c>
      <c r="BB41" s="60">
        <f>IF(BB$5=$G41,-FV(Assumptions!$D$6,'Construction Schedule'!BB$2,,$E41/$H41),IF(AND($G41&lt;=BB$5,$I41&gt;=BB$5),-FV(Assumptions!$D$6,'Construction Schedule'!BB$2,,$E41/$H41),0))</f>
        <v>638057.69531249988</v>
      </c>
      <c r="BC41" s="60">
        <f>IF(BC$5=$G41,-FV(Assumptions!$D$6,'Construction Schedule'!BC$2,,$E41/$H41),IF(AND($G41&lt;=BC$5,$I41&gt;=BC$5),-FV(Assumptions!$D$6,'Construction Schedule'!BC$2,,$E41/$H41),0))</f>
        <v>638057.69531249988</v>
      </c>
      <c r="BD41" s="60">
        <f>IF(BD$5=$G41,-FV(Assumptions!$D$6,'Construction Schedule'!BD$2,,$E41/$H41),IF(AND($G41&lt;=BD$5,$I41&gt;=BD$5),-FV(Assumptions!$D$6,'Construction Schedule'!BD$2,,$E41/$H41),0))</f>
        <v>638057.69531249988</v>
      </c>
      <c r="BE41" s="60">
        <f>IF(BE$5=$G41,-FV(Assumptions!$D$6,'Construction Schedule'!BE$2,,$E41/$H41),IF(AND($G41&lt;=BE$5,$I41&gt;=BE$5),-FV(Assumptions!$D$6,'Construction Schedule'!BE$2,,$E41/$H41),0))</f>
        <v>638057.69531249988</v>
      </c>
      <c r="BF41" s="60">
        <f>IF(BF$5=$G41,-FV(Assumptions!$D$6,'Construction Schedule'!BF$2,,$E41/$H41),IF(AND($G41&lt;=BF$5,$I41&gt;=BF$5),-FV(Assumptions!$D$6,'Construction Schedule'!BF$2,,$E41/$H41),0))</f>
        <v>638057.69531249988</v>
      </c>
      <c r="BG41" s="60">
        <f>IF(BG$5=$G41,-FV(Assumptions!$D$6,'Construction Schedule'!BG$2,,$E41/$H41),IF(AND($G41&lt;=BG$5,$I41&gt;=BG$5),-FV(Assumptions!$D$6,'Construction Schedule'!BG$2,,$E41/$H41),0))</f>
        <v>638057.69531249988</v>
      </c>
      <c r="BH41" s="60">
        <f>IF(BH$5=$G41,-FV(Assumptions!$D$6,'Construction Schedule'!BH$2,,$E41/$H41),IF(AND($G41&lt;=BH$5,$I41&gt;=BH$5),-FV(Assumptions!$D$6,'Construction Schedule'!BH$2,,$E41/$H41),0))</f>
        <v>654009.13769531238</v>
      </c>
      <c r="BI41" s="60">
        <f>IF(BI$5=$G41,-FV(Assumptions!$D$6,'Construction Schedule'!BI$2,,$E41/$H41),IF(AND($G41&lt;=BI$5,$I41&gt;=BI$5),-FV(Assumptions!$D$6,'Construction Schedule'!BI$2,,$E41/$H41),0))</f>
        <v>0</v>
      </c>
      <c r="BJ41" s="60">
        <f>IF(BJ$5=$G41,-FV(Assumptions!$D$6,'Construction Schedule'!BJ$2,,$E41/$H41),IF(AND($G41&lt;=BJ$5,$I41&gt;=BJ$5),-FV(Assumptions!$D$6,'Construction Schedule'!BJ$2,,$E41/$H41),0))</f>
        <v>0</v>
      </c>
      <c r="BK41" s="60">
        <f>IF(BK$5=$G41,-FV(Assumptions!$D$6,'Construction Schedule'!BK$2,,$E41/$H41),IF(AND($G41&lt;=BK$5,$I41&gt;=BK$5),-FV(Assumptions!$D$6,'Construction Schedule'!BK$2,,$E41/$H41),0))</f>
        <v>0</v>
      </c>
      <c r="BL41" s="60">
        <f>IF(BL$5=$G41,-FV(Assumptions!$D$6,'Construction Schedule'!BL$2,,$E41/$H41),IF(AND($G41&lt;=BL$5,$I41&gt;=BL$5),-FV(Assumptions!$D$6,'Construction Schedule'!BL$2,,$E41/$H41),0))</f>
        <v>0</v>
      </c>
      <c r="BM41" s="60">
        <f>IF(BM$5=$G41,-FV(Assumptions!$D$6,'Construction Schedule'!BM$2,,$E41/$H41),IF(AND($G41&lt;=BM$5,$I41&gt;=BM$5),-FV(Assumptions!$D$6,'Construction Schedule'!BM$2,,$E41/$H41),0))</f>
        <v>0</v>
      </c>
      <c r="BN41" s="60">
        <f>IF(BN$5=$G41,-FV(Assumptions!$D$6,'Construction Schedule'!BN$2,,$E41/$H41),IF(AND($G41&lt;=BN$5,$I41&gt;=BN$5),-FV(Assumptions!$D$6,'Construction Schedule'!BN$2,,$E41/$H41),0))</f>
        <v>0</v>
      </c>
      <c r="BO41" s="60">
        <f>IF(BO$5=$G41,-FV(Assumptions!$D$6,'Construction Schedule'!BO$2,,$E41/$H41),IF(AND($G41&lt;=BO$5,$I41&gt;=BO$5),-FV(Assumptions!$D$6,'Construction Schedule'!BO$2,,$E41/$H41),0))</f>
        <v>0</v>
      </c>
      <c r="BP41" s="60">
        <f>IF(BP$5=$G41,-FV(Assumptions!$D$6,'Construction Schedule'!BP$2,,$E41/$H41),IF(AND($G41&lt;=BP$5,$I41&gt;=BP$5),-FV(Assumptions!$D$6,'Construction Schedule'!BP$2,,$E41/$H41),0))</f>
        <v>0</v>
      </c>
      <c r="BQ41" s="60">
        <f>IF(BQ$5=$G41,-FV(Assumptions!$D$6,'Construction Schedule'!BQ$2,,$E41/$H41),IF(AND($G41&lt;=BQ$5,$I41&gt;=BQ$5),-FV(Assumptions!$D$6,'Construction Schedule'!BQ$2,,$E41/$H41),0))</f>
        <v>0</v>
      </c>
      <c r="BR41" s="60">
        <f>IF(BR$5=$G41,-FV(Assumptions!$D$6,'Construction Schedule'!BR$2,,$E41/$H41),IF(AND($G41&lt;=BR$5,$I41&gt;=BR$5),-FV(Assumptions!$D$6,'Construction Schedule'!BR$2,,$E41/$H41),0))</f>
        <v>0</v>
      </c>
      <c r="BS41" s="60">
        <f>IF(BS$5=$G41,-FV(Assumptions!$D$6,'Construction Schedule'!BS$2,,$E41/$H41),IF(AND($G41&lt;=BS$5,$I41&gt;=BS$5),-FV(Assumptions!$D$6,'Construction Schedule'!BS$2,,$E41/$H41),0))</f>
        <v>0</v>
      </c>
      <c r="BT41" s="60">
        <f>IF(BT$5=$G41,-FV(Assumptions!$D$6,'Construction Schedule'!BT$2,,$E41/$H41),IF(AND($G41&lt;=BT$5,$I41&gt;=BT$5),-FV(Assumptions!$D$6,'Construction Schedule'!BT$2,,$E41/$H41),0))</f>
        <v>0</v>
      </c>
      <c r="BU41" s="60">
        <f>IF(BU$5=$G41,-FV(Assumptions!$D$6,'Construction Schedule'!BU$2,,$E41/$H41),IF(AND($G41&lt;=BU$5,$I41&gt;=BU$5),-FV(Assumptions!$D$6,'Construction Schedule'!BU$2,,$E41/$H41),0))</f>
        <v>0</v>
      </c>
      <c r="BV41" s="60">
        <f>IF(BV$5=$G41,-FV(Assumptions!$D$6,'Construction Schedule'!BV$2,,$E41/$H41),IF(AND($G41&lt;=BV$5,$I41&gt;=BV$5),-FV(Assumptions!$D$6,'Construction Schedule'!BV$2,,$E41/$H41),0))</f>
        <v>0</v>
      </c>
      <c r="BW41" s="60">
        <f>IF(BW$5=$G41,-FV(Assumptions!$D$6,'Construction Schedule'!BW$2,,$E41/$H41),IF(AND($G41&lt;=BW$5,$I41&gt;=BW$5),-FV(Assumptions!$D$6,'Construction Schedule'!BW$2,,$E41/$H41),0))</f>
        <v>0</v>
      </c>
      <c r="BX41" s="60">
        <f>IF(BX$5=$G41,-FV(Assumptions!$D$6,'Construction Schedule'!BX$2,,$E41/$H41),IF(AND($G41&lt;=BX$5,$I41&gt;=BX$5),-FV(Assumptions!$D$6,'Construction Schedule'!BX$2,,$E41/$H41),0))</f>
        <v>0</v>
      </c>
      <c r="BY41" s="60">
        <f>IF(BY$5=$G41,-FV(Assumptions!$D$6,'Construction Schedule'!BY$2,,$E41/$H41),IF(AND($G41&lt;=BY$5,$I41&gt;=BY$5),-FV(Assumptions!$D$6,'Construction Schedule'!BY$2,,$E41/$H41),0))</f>
        <v>0</v>
      </c>
      <c r="BZ41" s="60">
        <f>IF(BZ$5=$G41,-FV(Assumptions!$D$6,'Construction Schedule'!BZ$2,,$E41/$H41),IF(AND($G41&lt;=BZ$5,$I41&gt;=BZ$5),-FV(Assumptions!$D$6,'Construction Schedule'!BZ$2,,$E41/$H41),0))</f>
        <v>0</v>
      </c>
      <c r="CA41" s="60">
        <f>IF(CA$5=$G41,-FV(Assumptions!$D$6,'Construction Schedule'!CA$2,,$E41/$H41),IF(AND($G41&lt;=CA$5,$I41&gt;=CA$5),-FV(Assumptions!$D$6,'Construction Schedule'!CA$2,,$E41/$H41),0))</f>
        <v>0</v>
      </c>
      <c r="CB41" s="60">
        <f>IF(CB$5=$G41,-FV(Assumptions!$D$6,'Construction Schedule'!CB$2,,$E41/$H41),IF(AND($G41&lt;=CB$5,$I41&gt;=CB$5),-FV(Assumptions!$D$6,'Construction Schedule'!CB$2,,$E41/$H41),0))</f>
        <v>0</v>
      </c>
      <c r="CC41" s="60">
        <f>IF(CC$5=$G41,-FV(Assumptions!$D$6,'Construction Schedule'!CC$2,,$E41/$H41),IF(AND($G41&lt;=CC$5,$I41&gt;=CC$5),-FV(Assumptions!$D$6,'Construction Schedule'!CC$2,,$E41/$H41),0))</f>
        <v>0</v>
      </c>
      <c r="CD41" s="60">
        <f>IF(CD$5=$G41,-FV(Assumptions!$D$6,'Construction Schedule'!CD$2,,$E41/$H41),IF(AND($G41&lt;=CD$5,$I41&gt;=CD$5),-FV(Assumptions!$D$6,'Construction Schedule'!CD$2,,$E41/$H41),0))</f>
        <v>0</v>
      </c>
      <c r="CE41" s="60">
        <f>IF(CE$5=$G41,-FV(Assumptions!$D$6,'Construction Schedule'!CE$2,,$E41/$H41),IF(AND($G41&lt;=CE$5,$I41&gt;=CE$5),-FV(Assumptions!$D$6,'Construction Schedule'!CE$2,,$E41/$H41),0))</f>
        <v>0</v>
      </c>
      <c r="CF41" s="60">
        <f>IF(CF$5=$G41,-FV(Assumptions!$D$6,'Construction Schedule'!CF$2,,$E41/$H41),IF(AND($G41&lt;=CF$5,$I41&gt;=CF$5),-FV(Assumptions!$D$6,'Construction Schedule'!CF$2,,$E41/$H41),0))</f>
        <v>0</v>
      </c>
      <c r="CG41" s="60">
        <f>IF(CG$5=$G41,-FV(Assumptions!$D$6,'Construction Schedule'!CG$2,,$E41/$H41),IF(AND($G41&lt;=CG$5,$I41&gt;=CG$5),-FV(Assumptions!$D$6,'Construction Schedule'!CG$2,,$E41/$H41),0))</f>
        <v>0</v>
      </c>
      <c r="CH41" s="60">
        <f>IF(CH$5=$G41,-FV(Assumptions!$D$6,'Construction Schedule'!CH$2,,$E41/$H41),IF(AND($G41&lt;=CH$5,$I41&gt;=CH$5),-FV(Assumptions!$D$6,'Construction Schedule'!CH$2,,$E41/$H41),0))</f>
        <v>0</v>
      </c>
      <c r="CI41" s="60">
        <f>IF(CI$5=$G41,-FV(Assumptions!$D$6,'Construction Schedule'!CI$2,,$E41/$H41),IF(AND($G41&lt;=CI$5,$I41&gt;=CI$5),-FV(Assumptions!$D$6,'Construction Schedule'!CI$2,,$E41/$H41),0))</f>
        <v>0</v>
      </c>
      <c r="CJ41" s="60">
        <f>IF(CJ$5=$G41,-FV(Assumptions!$D$6,'Construction Schedule'!CJ$2,,$E41/$H41),IF(AND($G41&lt;=CJ$5,$I41&gt;=CJ$5),-FV(Assumptions!$D$6,'Construction Schedule'!CJ$2,,$E41/$H41),0))</f>
        <v>0</v>
      </c>
      <c r="CK41" s="60">
        <f>IF(CK$5=$G41,-FV(Assumptions!$D$6,'Construction Schedule'!CK$2,,$E41/$H41),IF(AND($G41&lt;=CK$5,$I41&gt;=CK$5),-FV(Assumptions!$D$6,'Construction Schedule'!CK$2,,$E41/$H41),0))</f>
        <v>0</v>
      </c>
      <c r="CL41" s="60">
        <f>IF(CL$5=$G41,-FV(Assumptions!$D$6,'Construction Schedule'!CL$2,,$E41/$H41),IF(AND($G41&lt;=CL$5,$I41&gt;=CL$5),-FV(Assumptions!$D$6,'Construction Schedule'!CL$2,,$E41/$H41),0))</f>
        <v>0</v>
      </c>
      <c r="CM41" s="60">
        <f>IF(CM$5=$G41,-FV(Assumptions!$D$6,'Construction Schedule'!CM$2,,$E41/$H41),IF(AND($G41&lt;=CM$5,$I41&gt;=CM$5),-FV(Assumptions!$D$6,'Construction Schedule'!CM$2,,$E41/$H41),0))</f>
        <v>0</v>
      </c>
      <c r="CN41" s="60">
        <f>IF(CN$5=$G41,-FV(Assumptions!$D$6,'Construction Schedule'!CN$2,,$E41/$H41),IF(AND($G41&lt;=CN$5,$I41&gt;=CN$5),-FV(Assumptions!$D$6,'Construction Schedule'!CN$2,,$E41/$H41),0))</f>
        <v>0</v>
      </c>
      <c r="CO41" s="60">
        <f>IF(CO$5=$G41,-FV(Assumptions!$D$6,'Construction Schedule'!CO$2,,$E41/$H41),IF(AND($G41&lt;=CO$5,$I41&gt;=CO$5),-FV(Assumptions!$D$6,'Construction Schedule'!CO$2,,$E41/$H41),0))</f>
        <v>0</v>
      </c>
      <c r="CP41" s="60">
        <f>IF(CP$5=$G41,-FV(Assumptions!$D$6,'Construction Schedule'!CP$2,,$E41/$H41),IF(AND($G41&lt;=CP$5,$I41&gt;=CP$5),-FV(Assumptions!$D$6,'Construction Schedule'!CP$2,,$E41/$H41),0))</f>
        <v>0</v>
      </c>
      <c r="CQ41" s="60">
        <f>IF(CQ$5=$G41,-FV(Assumptions!$D$6,'Construction Schedule'!CQ$2,,$E41/$H41),IF(AND($G41&lt;=CQ$5,$I41&gt;=CQ$5),-FV(Assumptions!$D$6,'Construction Schedule'!CQ$2,,$E41/$H41),0))</f>
        <v>0</v>
      </c>
      <c r="CR41" s="60">
        <f>IF(CR$5=$G41,-FV(Assumptions!$D$6,'Construction Schedule'!CR$2,,$E41/$H41),IF(AND($G41&lt;=CR$5,$I41&gt;=CR$5),-FV(Assumptions!$D$6,'Construction Schedule'!CR$2,,$E41/$H41),0))</f>
        <v>0</v>
      </c>
      <c r="CS41" s="60">
        <f>IF(CS$5=$G41,-FV(Assumptions!$D$6,'Construction Schedule'!CS$2,,$E41/$H41),IF(AND($G41&lt;=CS$5,$I41&gt;=CS$5),-FV(Assumptions!$D$6,'Construction Schedule'!CS$2,,$E41/$H41),0))</f>
        <v>0</v>
      </c>
      <c r="CT41" s="60">
        <f>IF(CT$5=$G41,-FV(Assumptions!$D$6,'Construction Schedule'!CT$2,,$E41/$H41),IF(AND($G41&lt;=CT$5,$I41&gt;=CT$5),-FV(Assumptions!$D$6,'Construction Schedule'!CT$2,,$E41/$H41),0))</f>
        <v>0</v>
      </c>
      <c r="CU41" s="60">
        <f>IF(CU$5=$G41,-FV(Assumptions!$D$6,'Construction Schedule'!CU$2,,$E41/$H41),IF(AND($G41&lt;=CU$5,$I41&gt;=CU$5),-FV(Assumptions!$D$6,'Construction Schedule'!CU$2,,$E41/$H41),0))</f>
        <v>0</v>
      </c>
      <c r="CV41" s="60">
        <f>IF(CV$5=$G41,-FV(Assumptions!$D$6,'Construction Schedule'!CV$2,,$E41/$H41),IF(AND($G41&lt;=CV$5,$I41&gt;=CV$5),-FV(Assumptions!$D$6,'Construction Schedule'!CV$2,,$E41/$H41),0))</f>
        <v>0</v>
      </c>
      <c r="CW41" s="60">
        <f>IF(CW$5=$G41,-FV(Assumptions!$D$6,'Construction Schedule'!CW$2,,$E41/$H41),IF(AND($G41&lt;=CW$5,$I41&gt;=CW$5),-FV(Assumptions!$D$6,'Construction Schedule'!CW$2,,$E41/$H41),0))</f>
        <v>0</v>
      </c>
      <c r="CX41" s="60">
        <f>IF(CX$5=$G41,-FV(Assumptions!$D$6,'Construction Schedule'!CX$2,,$E41/$H41),IF(AND($G41&lt;=CX$5,$I41&gt;=CX$5),-FV(Assumptions!$D$6,'Construction Schedule'!CX$2,,$E41/$H41),0))</f>
        <v>0</v>
      </c>
      <c r="CY41" s="60">
        <f>IF(CY$5=$G41,-FV(Assumptions!$D$6,'Construction Schedule'!CY$2,,$E41/$H41),IF(AND($G41&lt;=CY$5,$I41&gt;=CY$5),-FV(Assumptions!$D$6,'Construction Schedule'!CY$2,,$E41/$H41),0))</f>
        <v>0</v>
      </c>
      <c r="CZ41" s="60">
        <f>IF(CZ$5=$G41,-FV(Assumptions!$D$6,'Construction Schedule'!CZ$2,,$E41/$H41),IF(AND($G41&lt;=CZ$5,$I41&gt;=CZ$5),-FV(Assumptions!$D$6,'Construction Schedule'!CZ$2,,$E41/$H41),0))</f>
        <v>0</v>
      </c>
      <c r="DA41" s="60">
        <f>IF(DA$5=$G41,-FV(Assumptions!$D$6,'Construction Schedule'!DA$2,,$E41/$H41),IF(AND($G41&lt;=DA$5,$I41&gt;=DA$5),-FV(Assumptions!$D$6,'Construction Schedule'!DA$2,,$E41/$H41),0))</f>
        <v>0</v>
      </c>
      <c r="DB41" s="60">
        <f>IF(DB$5=$G41,-FV(Assumptions!$D$6,'Construction Schedule'!DB$2,,$E41/$H41),IF(AND($G41&lt;=DB$5,$I41&gt;=DB$5),-FV(Assumptions!$D$6,'Construction Schedule'!DB$2,,$E41/$H41),0))</f>
        <v>0</v>
      </c>
      <c r="DC41" s="60">
        <f>IF(DC$5=$G41,-FV(Assumptions!$D$6,'Construction Schedule'!DC$2,,$E41/$H41),IF(AND($G41&lt;=DC$5,$I41&gt;=DC$5),-FV(Assumptions!$D$6,'Construction Schedule'!DC$2,,$E41/$H41),0))</f>
        <v>0</v>
      </c>
      <c r="DD41" s="60">
        <f>IF(DD$5=$G41,-FV(Assumptions!$D$6,'Construction Schedule'!DD$2,,$E41/$H41),IF(AND($G41&lt;=DD$5,$I41&gt;=DD$5),-FV(Assumptions!$D$6,'Construction Schedule'!DD$2,,$E41/$H41),0))</f>
        <v>0</v>
      </c>
      <c r="DE41" s="60">
        <f>IF(DE$5=$G41,-FV(Assumptions!$D$6,'Construction Schedule'!DE$2,,$E41/$H41),IF(AND($G41&lt;=DE$5,$I41&gt;=DE$5),-FV(Assumptions!$D$6,'Construction Schedule'!DE$2,,$E41/$H41),0))</f>
        <v>0</v>
      </c>
      <c r="DF41" s="60">
        <f>IF(DF$5=$G41,-FV(Assumptions!$D$6,'Construction Schedule'!DF$2,,$E41/$H41),IF(AND($G41&lt;=DF$5,$I41&gt;=DF$5),-FV(Assumptions!$D$6,'Construction Schedule'!DF$2,,$E41/$H41),0))</f>
        <v>0</v>
      </c>
      <c r="DG41" s="60">
        <f>IF(DG$5=$G41,-FV(Assumptions!$D$6,'Construction Schedule'!DG$2,,$E41/$H41),IF(AND($G41&lt;=DG$5,$I41&gt;=DG$5),-FV(Assumptions!$D$6,'Construction Schedule'!DG$2,,$E41/$H41),0))</f>
        <v>0</v>
      </c>
      <c r="DH41" s="60">
        <f>IF(DH$5=$G41,-FV(Assumptions!$D$6,'Construction Schedule'!DH$2,,$E41/$H41),IF(AND($G41&lt;=DH$5,$I41&gt;=DH$5),-FV(Assumptions!$D$6,'Construction Schedule'!DH$2,,$E41/$H41),0))</f>
        <v>0</v>
      </c>
      <c r="DI41" s="60">
        <f>IF(DI$5=$G41,-FV(Assumptions!$D$6,'Construction Schedule'!DI$2,,$E41/$H41),IF(AND($G41&lt;=DI$5,$I41&gt;=DI$5),-FV(Assumptions!$D$6,'Construction Schedule'!DI$2,,$E41/$H41),0))</f>
        <v>0</v>
      </c>
      <c r="DJ41" s="60">
        <f>IF(DJ$5=$G41,-FV(Assumptions!$D$6,'Construction Schedule'!DJ$2,,$E41/$H41),IF(AND($G41&lt;=DJ$5,$I41&gt;=DJ$5),-FV(Assumptions!$D$6,'Construction Schedule'!DJ$2,,$E41/$H41),0))</f>
        <v>0</v>
      </c>
      <c r="DK41" s="60">
        <f>IF(DK$5=$G41,-FV(Assumptions!$D$6,'Construction Schedule'!DK$2,,$E41/$H41),IF(AND($G41&lt;=DK$5,$I41&gt;=DK$5),-FV(Assumptions!$D$6,'Construction Schedule'!DK$2,,$E41/$H41),0))</f>
        <v>0</v>
      </c>
      <c r="DL41" s="60">
        <f>IF(DL$5=$G41,-FV(Assumptions!$D$6,'Construction Schedule'!DL$2,,$E41/$H41),IF(AND($G41&lt;=DL$5,$I41&gt;=DL$5),-FV(Assumptions!$D$6,'Construction Schedule'!DL$2,,$E41/$H41),0))</f>
        <v>0</v>
      </c>
      <c r="DM41" s="60">
        <f>IF(DM$5=$G41,-FV(Assumptions!$D$6,'Construction Schedule'!DM$2,,$E41/$H41),IF(AND($G41&lt;=DM$5,$I41&gt;=DM$5),-FV(Assumptions!$D$6,'Construction Schedule'!DM$2,,$E41/$H41),0))</f>
        <v>0</v>
      </c>
      <c r="DN41" s="60">
        <f>IF(DN$5=$G41,-FV(Assumptions!$D$6,'Construction Schedule'!DN$2,,$E41/$H41),IF(AND($G41&lt;=DN$5,$I41&gt;=DN$5),-FV(Assumptions!$D$6,'Construction Schedule'!DN$2,,$E41/$H41),0))</f>
        <v>0</v>
      </c>
      <c r="DO41" s="60">
        <f>IF(DO$5=$G41,-FV(Assumptions!$D$6,'Construction Schedule'!DO$2,,$E41/$H41),IF(AND($G41&lt;=DO$5,$I41&gt;=DO$5),-FV(Assumptions!$D$6,'Construction Schedule'!DO$2,,$E41/$H41),0))</f>
        <v>0</v>
      </c>
      <c r="DP41" s="60">
        <f>IF(DP$5=$G41,-FV(Assumptions!$D$6,'Construction Schedule'!DP$2,,$E41/$H41),IF(AND($G41&lt;=DP$5,$I41&gt;=DP$5),-FV(Assumptions!$D$6,'Construction Schedule'!DP$2,,$E41/$H41),0))</f>
        <v>0</v>
      </c>
      <c r="DQ41" s="60">
        <f>IF(DQ$5=$G41,-FV(Assumptions!$D$6,'Construction Schedule'!DQ$2,,$E41/$H41),IF(AND($G41&lt;=DQ$5,$I41&gt;=DQ$5),-FV(Assumptions!$D$6,'Construction Schedule'!DQ$2,,$E41/$H41),0))</f>
        <v>0</v>
      </c>
      <c r="DR41" s="60">
        <f>IF(DR$5=$G41,-FV(Assumptions!$D$6,'Construction Schedule'!DR$2,,$E41/$H41),IF(AND($G41&lt;=DR$5,$I41&gt;=DR$5),-FV(Assumptions!$D$6,'Construction Schedule'!DR$2,,$E41/$H41),0))</f>
        <v>0</v>
      </c>
      <c r="DS41" s="60">
        <f>IF(DS$5=$G41,-FV(Assumptions!$D$6,'Construction Schedule'!DS$2,,$E41/$H41),IF(AND($G41&lt;=DS$5,$I41&gt;=DS$5),-FV(Assumptions!$D$6,'Construction Schedule'!DS$2,,$E41/$H41),0))</f>
        <v>0</v>
      </c>
      <c r="DT41" s="60">
        <f>IF(DT$5=$G41,-FV(Assumptions!$D$6,'Construction Schedule'!DT$2,,$E41/$H41),IF(AND($G41&lt;=DT$5,$I41&gt;=DT$5),-FV(Assumptions!$D$6,'Construction Schedule'!DT$2,,$E41/$H41),0))</f>
        <v>0</v>
      </c>
      <c r="DU41" s="60">
        <f>IF(DU$5=$G41,-FV(Assumptions!$D$6,'Construction Schedule'!DU$2,,$E41/$H41),IF(AND($G41&lt;=DU$5,$I41&gt;=DU$5),-FV(Assumptions!$D$6,'Construction Schedule'!DU$2,,$E41/$H41),0))</f>
        <v>0</v>
      </c>
      <c r="DV41" s="60">
        <f>IF(DV$5=$G41,-FV(Assumptions!$D$6,'Construction Schedule'!DV$2,,$E41/$H41),IF(AND($G41&lt;=DV$5,$I41&gt;=DV$5),-FV(Assumptions!$D$6,'Construction Schedule'!DV$2,,$E41/$H41),0))</f>
        <v>0</v>
      </c>
      <c r="DW41" s="60">
        <f>IF(DW$5=$G41,-FV(Assumptions!$D$6,'Construction Schedule'!DW$2,,$E41/$H41),IF(AND($G41&lt;=DW$5,$I41&gt;=DW$5),-FV(Assumptions!$D$6,'Construction Schedule'!DW$2,,$E41/$H41),0))</f>
        <v>0</v>
      </c>
      <c r="DX41" s="60">
        <f>IF(DX$5=$G41,-FV(Assumptions!$D$6,'Construction Schedule'!DX$2,,$E41/$H41),IF(AND($G41&lt;=DX$5,$I41&gt;=DX$5),-FV(Assumptions!$D$6,'Construction Schedule'!DX$2,,$E41/$H41),0))</f>
        <v>0</v>
      </c>
      <c r="DY41" s="60">
        <f>IF(DY$5=$G41,-FV(Assumptions!$D$6,'Construction Schedule'!DY$2,,$E41/$H41),IF(AND($G41&lt;=DY$5,$I41&gt;=DY$5),-FV(Assumptions!$D$6,'Construction Schedule'!DY$2,,$E41/$H41),0))</f>
        <v>0</v>
      </c>
      <c r="DZ41" s="60">
        <f>IF(DZ$5=$G41,-FV(Assumptions!$D$6,'Construction Schedule'!DZ$2,,$E41/$H41),IF(AND($G41&lt;=DZ$5,$I41&gt;=DZ$5),-FV(Assumptions!$D$6,'Construction Schedule'!DZ$2,,$E41/$H41),0))</f>
        <v>0</v>
      </c>
      <c r="EA41" s="60">
        <f>IF(EA$5=$G41,-FV(Assumptions!$D$6,'Construction Schedule'!EA$2,,$E41/$H41),IF(AND($G41&lt;=EA$5,$I41&gt;=EA$5),-FV(Assumptions!$D$6,'Construction Schedule'!EA$2,,$E41/$H41),0))</f>
        <v>0</v>
      </c>
      <c r="EB41" s="51" t="s">
        <v>2</v>
      </c>
    </row>
    <row r="42" spans="2:132" ht="17.25" x14ac:dyDescent="0.35">
      <c r="B42" s="51" t="s">
        <v>205</v>
      </c>
      <c r="E42" s="60">
        <v>19750000</v>
      </c>
      <c r="G42" s="56">
        <v>45658</v>
      </c>
      <c r="H42" s="129">
        <v>40</v>
      </c>
      <c r="I42" s="56">
        <f>EDATE(G42,(H42-1))</f>
        <v>46844</v>
      </c>
      <c r="K42" s="130"/>
      <c r="L42" s="60">
        <f>IF(L$5=$G42,-FV(Assumptions!$D$6,'Construction Schedule'!L$2,,$E42/$H42),IF(AND($G42&lt;=L$5,$I42&gt;=L$5),-FV(Assumptions!$D$6,'Construction Schedule'!L$2,,$E42/$H42),0))</f>
        <v>0</v>
      </c>
      <c r="M42" s="60">
        <f>IF(M$5=$G42,-FV(Assumptions!$D$6,'Construction Schedule'!M$2,,$E42/$H42),IF(AND($G42&lt;=M$5,$I42&gt;=M$5),-FV(Assumptions!$D$6,'Construction Schedule'!M$2,,$E42/$H42),0))</f>
        <v>0</v>
      </c>
      <c r="N42" s="60">
        <f>IF(N$5=$G42,-FV(Assumptions!$D$6,'Construction Schedule'!N$2,,$E42/$H42),IF(AND($G42&lt;=N$5,$I42&gt;=N$5),-FV(Assumptions!$D$6,'Construction Schedule'!N$2,,$E42/$H42),0))</f>
        <v>0</v>
      </c>
      <c r="O42" s="60">
        <f>IF(O$5=$G42,-FV(Assumptions!$D$6,'Construction Schedule'!O$2,,$E42/$H42),IF(AND($G42&lt;=O$5,$I42&gt;=O$5),-FV(Assumptions!$D$6,'Construction Schedule'!O$2,,$E42/$H42),0))</f>
        <v>0</v>
      </c>
      <c r="P42" s="60">
        <f>IF(P$5=$G42,-FV(Assumptions!$D$6,'Construction Schedule'!P$2,,$E42/$H42),IF(AND($G42&lt;=P$5,$I42&gt;=P$5),-FV(Assumptions!$D$6,'Construction Schedule'!P$2,,$E42/$H42),0))</f>
        <v>0</v>
      </c>
      <c r="Q42" s="60">
        <f>IF(Q$5=$G42,-FV(Assumptions!$D$6,'Construction Schedule'!Q$2,,$E42/$H42),IF(AND($G42&lt;=Q$5,$I42&gt;=Q$5),-FV(Assumptions!$D$6,'Construction Schedule'!Q$2,,$E42/$H42),0))</f>
        <v>0</v>
      </c>
      <c r="R42" s="60">
        <f>IF(R$5=$G42,-FV(Assumptions!$D$6,'Construction Schedule'!R$2,,$E42/$H42),IF(AND($G42&lt;=R$5,$I42&gt;=R$5),-FV(Assumptions!$D$6,'Construction Schedule'!R$2,,$E42/$H42),0))</f>
        <v>0</v>
      </c>
      <c r="S42" s="60">
        <f>IF(S$5=$G42,-FV(Assumptions!$D$6,'Construction Schedule'!S$2,,$E42/$H42),IF(AND($G42&lt;=S$5,$I42&gt;=S$5),-FV(Assumptions!$D$6,'Construction Schedule'!S$2,,$E42/$H42),0))</f>
        <v>0</v>
      </c>
      <c r="T42" s="60">
        <f>IF(T$5=$G42,-FV(Assumptions!$D$6,'Construction Schedule'!T$2,,$E42/$H42),IF(AND($G42&lt;=T$5,$I42&gt;=T$5),-FV(Assumptions!$D$6,'Construction Schedule'!T$2,,$E42/$H42),0))</f>
        <v>0</v>
      </c>
      <c r="U42" s="60">
        <f>IF(U$5=$G42,-FV(Assumptions!$D$6,'Construction Schedule'!U$2,,$E42/$H42),IF(AND($G42&lt;=U$5,$I42&gt;=U$5),-FV(Assumptions!$D$6,'Construction Schedule'!U$2,,$E42/$H42),0))</f>
        <v>493750</v>
      </c>
      <c r="V42" s="60">
        <f>IF(V$5=$G42,-FV(Assumptions!$D$6,'Construction Schedule'!V$2,,$E42/$H42),IF(AND($G42&lt;=V$5,$I42&gt;=V$5),-FV(Assumptions!$D$6,'Construction Schedule'!V$2,,$E42/$H42),0))</f>
        <v>493750</v>
      </c>
      <c r="W42" s="60">
        <f>IF(W$5=$G42,-FV(Assumptions!$D$6,'Construction Schedule'!W$2,,$E42/$H42),IF(AND($G42&lt;=W$5,$I42&gt;=W$5),-FV(Assumptions!$D$6,'Construction Schedule'!W$2,,$E42/$H42),0))</f>
        <v>493750</v>
      </c>
      <c r="X42" s="60">
        <f>IF(X$5=$G42,-FV(Assumptions!$D$6,'Construction Schedule'!X$2,,$E42/$H42),IF(AND($G42&lt;=X$5,$I42&gt;=X$5),-FV(Assumptions!$D$6,'Construction Schedule'!X$2,,$E42/$H42),0))</f>
        <v>506093.74999999994</v>
      </c>
      <c r="Y42" s="60">
        <f>IF(Y$5=$G42,-FV(Assumptions!$D$6,'Construction Schedule'!Y$2,,$E42/$H42),IF(AND($G42&lt;=Y$5,$I42&gt;=Y$5),-FV(Assumptions!$D$6,'Construction Schedule'!Y$2,,$E42/$H42),0))</f>
        <v>506093.74999999994</v>
      </c>
      <c r="Z42" s="60">
        <f>IF(Z$5=$G42,-FV(Assumptions!$D$6,'Construction Schedule'!Z$2,,$E42/$H42),IF(AND($G42&lt;=Z$5,$I42&gt;=Z$5),-FV(Assumptions!$D$6,'Construction Schedule'!Z$2,,$E42/$H42),0))</f>
        <v>506093.74999999994</v>
      </c>
      <c r="AA42" s="60">
        <f>IF(AA$5=$G42,-FV(Assumptions!$D$6,'Construction Schedule'!AA$2,,$E42/$H42),IF(AND($G42&lt;=AA$5,$I42&gt;=AA$5),-FV(Assumptions!$D$6,'Construction Schedule'!AA$2,,$E42/$H42),0))</f>
        <v>506093.74999999994</v>
      </c>
      <c r="AB42" s="60">
        <f>IF(AB$5=$G42,-FV(Assumptions!$D$6,'Construction Schedule'!AB$2,,$E42/$H42),IF(AND($G42&lt;=AB$5,$I42&gt;=AB$5),-FV(Assumptions!$D$6,'Construction Schedule'!AB$2,,$E42/$H42),0))</f>
        <v>506093.74999999994</v>
      </c>
      <c r="AC42" s="60">
        <f>IF(AC$5=$G42,-FV(Assumptions!$D$6,'Construction Schedule'!AC$2,,$E42/$H42),IF(AND($G42&lt;=AC$5,$I42&gt;=AC$5),-FV(Assumptions!$D$6,'Construction Schedule'!AC$2,,$E42/$H42),0))</f>
        <v>506093.74999999994</v>
      </c>
      <c r="AD42" s="60">
        <f>IF(AD$5=$G42,-FV(Assumptions!$D$6,'Construction Schedule'!AD$2,,$E42/$H42),IF(AND($G42&lt;=AD$5,$I42&gt;=AD$5),-FV(Assumptions!$D$6,'Construction Schedule'!AD$2,,$E42/$H42),0))</f>
        <v>506093.74999999994</v>
      </c>
      <c r="AE42" s="60">
        <f>IF(AE$5=$G42,-FV(Assumptions!$D$6,'Construction Schedule'!AE$2,,$E42/$H42),IF(AND($G42&lt;=AE$5,$I42&gt;=AE$5),-FV(Assumptions!$D$6,'Construction Schedule'!AE$2,,$E42/$H42),0))</f>
        <v>506093.74999999994</v>
      </c>
      <c r="AF42" s="60">
        <f>IF(AF$5=$G42,-FV(Assumptions!$D$6,'Construction Schedule'!AF$2,,$E42/$H42),IF(AND($G42&lt;=AF$5,$I42&gt;=AF$5),-FV(Assumptions!$D$6,'Construction Schedule'!AF$2,,$E42/$H42),0))</f>
        <v>506093.74999999994</v>
      </c>
      <c r="AG42" s="60">
        <f>IF(AG$5=$G42,-FV(Assumptions!$D$6,'Construction Schedule'!AG$2,,$E42/$H42),IF(AND($G42&lt;=AG$5,$I42&gt;=AG$5),-FV(Assumptions!$D$6,'Construction Schedule'!AG$2,,$E42/$H42),0))</f>
        <v>506093.74999999994</v>
      </c>
      <c r="AH42" s="60">
        <f>IF(AH$5=$G42,-FV(Assumptions!$D$6,'Construction Schedule'!AH$2,,$E42/$H42),IF(AND($G42&lt;=AH$5,$I42&gt;=AH$5),-FV(Assumptions!$D$6,'Construction Schedule'!AH$2,,$E42/$H42),0))</f>
        <v>506093.74999999994</v>
      </c>
      <c r="AI42" s="60">
        <f>IF(AI$5=$G42,-FV(Assumptions!$D$6,'Construction Schedule'!AI$2,,$E42/$H42),IF(AND($G42&lt;=AI$5,$I42&gt;=AI$5),-FV(Assumptions!$D$6,'Construction Schedule'!AI$2,,$E42/$H42),0))</f>
        <v>506093.74999999994</v>
      </c>
      <c r="AJ42" s="60">
        <f>IF(AJ$5=$G42,-FV(Assumptions!$D$6,'Construction Schedule'!AJ$2,,$E42/$H42),IF(AND($G42&lt;=AJ$5,$I42&gt;=AJ$5),-FV(Assumptions!$D$6,'Construction Schedule'!AJ$2,,$E42/$H42),0))</f>
        <v>518746.09374999994</v>
      </c>
      <c r="AK42" s="60">
        <f>IF(AK$5=$G42,-FV(Assumptions!$D$6,'Construction Schedule'!AK$2,,$E42/$H42),IF(AND($G42&lt;=AK$5,$I42&gt;=AK$5),-FV(Assumptions!$D$6,'Construction Schedule'!AK$2,,$E42/$H42),0))</f>
        <v>518746.09374999994</v>
      </c>
      <c r="AL42" s="60">
        <f>IF(AL$5=$G42,-FV(Assumptions!$D$6,'Construction Schedule'!AL$2,,$E42/$H42),IF(AND($G42&lt;=AL$5,$I42&gt;=AL$5),-FV(Assumptions!$D$6,'Construction Schedule'!AL$2,,$E42/$H42),0))</f>
        <v>518746.09374999994</v>
      </c>
      <c r="AM42" s="60">
        <f>IF(AM$5=$G42,-FV(Assumptions!$D$6,'Construction Schedule'!AM$2,,$E42/$H42),IF(AND($G42&lt;=AM$5,$I42&gt;=AM$5),-FV(Assumptions!$D$6,'Construction Schedule'!AM$2,,$E42/$H42),0))</f>
        <v>518746.09374999994</v>
      </c>
      <c r="AN42" s="60">
        <f>IF(AN$5=$G42,-FV(Assumptions!$D$6,'Construction Schedule'!AN$2,,$E42/$H42),IF(AND($G42&lt;=AN$5,$I42&gt;=AN$5),-FV(Assumptions!$D$6,'Construction Schedule'!AN$2,,$E42/$H42),0))</f>
        <v>518746.09374999994</v>
      </c>
      <c r="AO42" s="60">
        <f>IF(AO$5=$G42,-FV(Assumptions!$D$6,'Construction Schedule'!AO$2,,$E42/$H42),IF(AND($G42&lt;=AO$5,$I42&gt;=AO$5),-FV(Assumptions!$D$6,'Construction Schedule'!AO$2,,$E42/$H42),0))</f>
        <v>518746.09374999994</v>
      </c>
      <c r="AP42" s="60">
        <f>IF(AP$5=$G42,-FV(Assumptions!$D$6,'Construction Schedule'!AP$2,,$E42/$H42),IF(AND($G42&lt;=AP$5,$I42&gt;=AP$5),-FV(Assumptions!$D$6,'Construction Schedule'!AP$2,,$E42/$H42),0))</f>
        <v>518746.09374999994</v>
      </c>
      <c r="AQ42" s="60">
        <f>IF(AQ$5=$G42,-FV(Assumptions!$D$6,'Construction Schedule'!AQ$2,,$E42/$H42),IF(AND($G42&lt;=AQ$5,$I42&gt;=AQ$5),-FV(Assumptions!$D$6,'Construction Schedule'!AQ$2,,$E42/$H42),0))</f>
        <v>518746.09374999994</v>
      </c>
      <c r="AR42" s="60">
        <f>IF(AR$5=$G42,-FV(Assumptions!$D$6,'Construction Schedule'!AR$2,,$E42/$H42),IF(AND($G42&lt;=AR$5,$I42&gt;=AR$5),-FV(Assumptions!$D$6,'Construction Schedule'!AR$2,,$E42/$H42),0))</f>
        <v>518746.09374999994</v>
      </c>
      <c r="AS42" s="60">
        <f>IF(AS$5=$G42,-FV(Assumptions!$D$6,'Construction Schedule'!AS$2,,$E42/$H42),IF(AND($G42&lt;=AS$5,$I42&gt;=AS$5),-FV(Assumptions!$D$6,'Construction Schedule'!AS$2,,$E42/$H42),0))</f>
        <v>518746.09374999994</v>
      </c>
      <c r="AT42" s="60">
        <f>IF(AT$5=$G42,-FV(Assumptions!$D$6,'Construction Schedule'!AT$2,,$E42/$H42),IF(AND($G42&lt;=AT$5,$I42&gt;=AT$5),-FV(Assumptions!$D$6,'Construction Schedule'!AT$2,,$E42/$H42),0))</f>
        <v>518746.09374999994</v>
      </c>
      <c r="AU42" s="60">
        <f>IF(AU$5=$G42,-FV(Assumptions!$D$6,'Construction Schedule'!AU$2,,$E42/$H42),IF(AND($G42&lt;=AU$5,$I42&gt;=AU$5),-FV(Assumptions!$D$6,'Construction Schedule'!AU$2,,$E42/$H42),0))</f>
        <v>518746.09374999994</v>
      </c>
      <c r="AV42" s="60">
        <f>IF(AV$5=$G42,-FV(Assumptions!$D$6,'Construction Schedule'!AV$2,,$E42/$H42),IF(AND($G42&lt;=AV$5,$I42&gt;=AV$5),-FV(Assumptions!$D$6,'Construction Schedule'!AV$2,,$E42/$H42),0))</f>
        <v>531714.74609374988</v>
      </c>
      <c r="AW42" s="60">
        <f>IF(AW$5=$G42,-FV(Assumptions!$D$6,'Construction Schedule'!AW$2,,$E42/$H42),IF(AND($G42&lt;=AW$5,$I42&gt;=AW$5),-FV(Assumptions!$D$6,'Construction Schedule'!AW$2,,$E42/$H42),0))</f>
        <v>531714.74609374988</v>
      </c>
      <c r="AX42" s="60">
        <f>IF(AX$5=$G42,-FV(Assumptions!$D$6,'Construction Schedule'!AX$2,,$E42/$H42),IF(AND($G42&lt;=AX$5,$I42&gt;=AX$5),-FV(Assumptions!$D$6,'Construction Schedule'!AX$2,,$E42/$H42),0))</f>
        <v>531714.74609374988</v>
      </c>
      <c r="AY42" s="60">
        <f>IF(AY$5=$G42,-FV(Assumptions!$D$6,'Construction Schedule'!AY$2,,$E42/$H42),IF(AND($G42&lt;=AY$5,$I42&gt;=AY$5),-FV(Assumptions!$D$6,'Construction Schedule'!AY$2,,$E42/$H42),0))</f>
        <v>531714.74609374988</v>
      </c>
      <c r="AZ42" s="60">
        <f>IF(AZ$5=$G42,-FV(Assumptions!$D$6,'Construction Schedule'!AZ$2,,$E42/$H42),IF(AND($G42&lt;=AZ$5,$I42&gt;=AZ$5),-FV(Assumptions!$D$6,'Construction Schedule'!AZ$2,,$E42/$H42),0))</f>
        <v>531714.74609374988</v>
      </c>
      <c r="BA42" s="60">
        <f>IF(BA$5=$G42,-FV(Assumptions!$D$6,'Construction Schedule'!BA$2,,$E42/$H42),IF(AND($G42&lt;=BA$5,$I42&gt;=BA$5),-FV(Assumptions!$D$6,'Construction Schedule'!BA$2,,$E42/$H42),0))</f>
        <v>531714.74609374988</v>
      </c>
      <c r="BB42" s="60">
        <f>IF(BB$5=$G42,-FV(Assumptions!$D$6,'Construction Schedule'!BB$2,,$E42/$H42),IF(AND($G42&lt;=BB$5,$I42&gt;=BB$5),-FV(Assumptions!$D$6,'Construction Schedule'!BB$2,,$E42/$H42),0))</f>
        <v>531714.74609374988</v>
      </c>
      <c r="BC42" s="60">
        <f>IF(BC$5=$G42,-FV(Assumptions!$D$6,'Construction Schedule'!BC$2,,$E42/$H42),IF(AND($G42&lt;=BC$5,$I42&gt;=BC$5),-FV(Assumptions!$D$6,'Construction Schedule'!BC$2,,$E42/$H42),0))</f>
        <v>531714.74609374988</v>
      </c>
      <c r="BD42" s="60">
        <f>IF(BD$5=$G42,-FV(Assumptions!$D$6,'Construction Schedule'!BD$2,,$E42/$H42),IF(AND($G42&lt;=BD$5,$I42&gt;=BD$5),-FV(Assumptions!$D$6,'Construction Schedule'!BD$2,,$E42/$H42),0))</f>
        <v>531714.74609374988</v>
      </c>
      <c r="BE42" s="60">
        <f>IF(BE$5=$G42,-FV(Assumptions!$D$6,'Construction Schedule'!BE$2,,$E42/$H42),IF(AND($G42&lt;=BE$5,$I42&gt;=BE$5),-FV(Assumptions!$D$6,'Construction Schedule'!BE$2,,$E42/$H42),0))</f>
        <v>531714.74609374988</v>
      </c>
      <c r="BF42" s="60">
        <f>IF(BF$5=$G42,-FV(Assumptions!$D$6,'Construction Schedule'!BF$2,,$E42/$H42),IF(AND($G42&lt;=BF$5,$I42&gt;=BF$5),-FV(Assumptions!$D$6,'Construction Schedule'!BF$2,,$E42/$H42),0))</f>
        <v>531714.74609374988</v>
      </c>
      <c r="BG42" s="60">
        <f>IF(BG$5=$G42,-FV(Assumptions!$D$6,'Construction Schedule'!BG$2,,$E42/$H42),IF(AND($G42&lt;=BG$5,$I42&gt;=BG$5),-FV(Assumptions!$D$6,'Construction Schedule'!BG$2,,$E42/$H42),0))</f>
        <v>531714.74609374988</v>
      </c>
      <c r="BH42" s="60">
        <f>IF(BH$5=$G42,-FV(Assumptions!$D$6,'Construction Schedule'!BH$2,,$E42/$H42),IF(AND($G42&lt;=BH$5,$I42&gt;=BH$5),-FV(Assumptions!$D$6,'Construction Schedule'!BH$2,,$E42/$H42),0))</f>
        <v>545007.61474609363</v>
      </c>
      <c r="BI42" s="60">
        <f>IF(BI$5=$G42,-FV(Assumptions!$D$6,'Construction Schedule'!BI$2,,$E42/$H42),IF(AND($G42&lt;=BI$5,$I42&gt;=BI$5),-FV(Assumptions!$D$6,'Construction Schedule'!BI$2,,$E42/$H42),0))</f>
        <v>0</v>
      </c>
      <c r="BJ42" s="60">
        <f>IF(BJ$5=$G42,-FV(Assumptions!$D$6,'Construction Schedule'!BJ$2,,$E42/$H42),IF(AND($G42&lt;=BJ$5,$I42&gt;=BJ$5),-FV(Assumptions!$D$6,'Construction Schedule'!BJ$2,,$E42/$H42),0))</f>
        <v>0</v>
      </c>
      <c r="BK42" s="60">
        <f>IF(BK$5=$G42,-FV(Assumptions!$D$6,'Construction Schedule'!BK$2,,$E42/$H42),IF(AND($G42&lt;=BK$5,$I42&gt;=BK$5),-FV(Assumptions!$D$6,'Construction Schedule'!BK$2,,$E42/$H42),0))</f>
        <v>0</v>
      </c>
      <c r="BL42" s="60">
        <f>IF(BL$5=$G42,-FV(Assumptions!$D$6,'Construction Schedule'!BL$2,,$E42/$H42),IF(AND($G42&lt;=BL$5,$I42&gt;=BL$5),-FV(Assumptions!$D$6,'Construction Schedule'!BL$2,,$E42/$H42),0))</f>
        <v>0</v>
      </c>
      <c r="BM42" s="60">
        <f>IF(BM$5=$G42,-FV(Assumptions!$D$6,'Construction Schedule'!BM$2,,$E42/$H42),IF(AND($G42&lt;=BM$5,$I42&gt;=BM$5),-FV(Assumptions!$D$6,'Construction Schedule'!BM$2,,$E42/$H42),0))</f>
        <v>0</v>
      </c>
      <c r="BN42" s="60">
        <f>IF(BN$5=$G42,-FV(Assumptions!$D$6,'Construction Schedule'!BN$2,,$E42/$H42),IF(AND($G42&lt;=BN$5,$I42&gt;=BN$5),-FV(Assumptions!$D$6,'Construction Schedule'!BN$2,,$E42/$H42),0))</f>
        <v>0</v>
      </c>
      <c r="BO42" s="60">
        <f>IF(BO$5=$G42,-FV(Assumptions!$D$6,'Construction Schedule'!BO$2,,$E42/$H42),IF(AND($G42&lt;=BO$5,$I42&gt;=BO$5),-FV(Assumptions!$D$6,'Construction Schedule'!BO$2,,$E42/$H42),0))</f>
        <v>0</v>
      </c>
      <c r="BP42" s="60">
        <f>IF(BP$5=$G42,-FV(Assumptions!$D$6,'Construction Schedule'!BP$2,,$E42/$H42),IF(AND($G42&lt;=BP$5,$I42&gt;=BP$5),-FV(Assumptions!$D$6,'Construction Schedule'!BP$2,,$E42/$H42),0))</f>
        <v>0</v>
      </c>
      <c r="BQ42" s="60">
        <f>IF(BQ$5=$G42,-FV(Assumptions!$D$6,'Construction Schedule'!BQ$2,,$E42/$H42),IF(AND($G42&lt;=BQ$5,$I42&gt;=BQ$5),-FV(Assumptions!$D$6,'Construction Schedule'!BQ$2,,$E42/$H42),0))</f>
        <v>0</v>
      </c>
      <c r="BR42" s="60">
        <f>IF(BR$5=$G42,-FV(Assumptions!$D$6,'Construction Schedule'!BR$2,,$E42/$H42),IF(AND($G42&lt;=BR$5,$I42&gt;=BR$5),-FV(Assumptions!$D$6,'Construction Schedule'!BR$2,,$E42/$H42),0))</f>
        <v>0</v>
      </c>
      <c r="BS42" s="60">
        <f>IF(BS$5=$G42,-FV(Assumptions!$D$6,'Construction Schedule'!BS$2,,$E42/$H42),IF(AND($G42&lt;=BS$5,$I42&gt;=BS$5),-FV(Assumptions!$D$6,'Construction Schedule'!BS$2,,$E42/$H42),0))</f>
        <v>0</v>
      </c>
      <c r="BT42" s="60">
        <f>IF(BT$5=$G42,-FV(Assumptions!$D$6,'Construction Schedule'!BT$2,,$E42/$H42),IF(AND($G42&lt;=BT$5,$I42&gt;=BT$5),-FV(Assumptions!$D$6,'Construction Schedule'!BT$2,,$E42/$H42),0))</f>
        <v>0</v>
      </c>
      <c r="BU42" s="60">
        <f>IF(BU$5=$G42,-FV(Assumptions!$D$6,'Construction Schedule'!BU$2,,$E42/$H42),IF(AND($G42&lt;=BU$5,$I42&gt;=BU$5),-FV(Assumptions!$D$6,'Construction Schedule'!BU$2,,$E42/$H42),0))</f>
        <v>0</v>
      </c>
      <c r="BV42" s="60">
        <f>IF(BV$5=$G42,-FV(Assumptions!$D$6,'Construction Schedule'!BV$2,,$E42/$H42),IF(AND($G42&lt;=BV$5,$I42&gt;=BV$5),-FV(Assumptions!$D$6,'Construction Schedule'!BV$2,,$E42/$H42),0))</f>
        <v>0</v>
      </c>
      <c r="BW42" s="60">
        <f>IF(BW$5=$G42,-FV(Assumptions!$D$6,'Construction Schedule'!BW$2,,$E42/$H42),IF(AND($G42&lt;=BW$5,$I42&gt;=BW$5),-FV(Assumptions!$D$6,'Construction Schedule'!BW$2,,$E42/$H42),0))</f>
        <v>0</v>
      </c>
      <c r="BX42" s="60">
        <f>IF(BX$5=$G42,-FV(Assumptions!$D$6,'Construction Schedule'!BX$2,,$E42/$H42),IF(AND($G42&lt;=BX$5,$I42&gt;=BX$5),-FV(Assumptions!$D$6,'Construction Schedule'!BX$2,,$E42/$H42),0))</f>
        <v>0</v>
      </c>
      <c r="BY42" s="60">
        <f>IF(BY$5=$G42,-FV(Assumptions!$D$6,'Construction Schedule'!BY$2,,$E42/$H42),IF(AND($G42&lt;=BY$5,$I42&gt;=BY$5),-FV(Assumptions!$D$6,'Construction Schedule'!BY$2,,$E42/$H42),0))</f>
        <v>0</v>
      </c>
      <c r="BZ42" s="60">
        <f>IF(BZ$5=$G42,-FV(Assumptions!$D$6,'Construction Schedule'!BZ$2,,$E42/$H42),IF(AND($G42&lt;=BZ$5,$I42&gt;=BZ$5),-FV(Assumptions!$D$6,'Construction Schedule'!BZ$2,,$E42/$H42),0))</f>
        <v>0</v>
      </c>
      <c r="CA42" s="60">
        <f>IF(CA$5=$G42,-FV(Assumptions!$D$6,'Construction Schedule'!CA$2,,$E42/$H42),IF(AND($G42&lt;=CA$5,$I42&gt;=CA$5),-FV(Assumptions!$D$6,'Construction Schedule'!CA$2,,$E42/$H42),0))</f>
        <v>0</v>
      </c>
      <c r="CB42" s="60">
        <f>IF(CB$5=$G42,-FV(Assumptions!$D$6,'Construction Schedule'!CB$2,,$E42/$H42),IF(AND($G42&lt;=CB$5,$I42&gt;=CB$5),-FV(Assumptions!$D$6,'Construction Schedule'!CB$2,,$E42/$H42),0))</f>
        <v>0</v>
      </c>
      <c r="CC42" s="60">
        <f>IF(CC$5=$G42,-FV(Assumptions!$D$6,'Construction Schedule'!CC$2,,$E42/$H42),IF(AND($G42&lt;=CC$5,$I42&gt;=CC$5),-FV(Assumptions!$D$6,'Construction Schedule'!CC$2,,$E42/$H42),0))</f>
        <v>0</v>
      </c>
      <c r="CD42" s="60">
        <f>IF(CD$5=$G42,-FV(Assumptions!$D$6,'Construction Schedule'!CD$2,,$E42/$H42),IF(AND($G42&lt;=CD$5,$I42&gt;=CD$5),-FV(Assumptions!$D$6,'Construction Schedule'!CD$2,,$E42/$H42),0))</f>
        <v>0</v>
      </c>
      <c r="CE42" s="60">
        <f>IF(CE$5=$G42,-FV(Assumptions!$D$6,'Construction Schedule'!CE$2,,$E42/$H42),IF(AND($G42&lt;=CE$5,$I42&gt;=CE$5),-FV(Assumptions!$D$6,'Construction Schedule'!CE$2,,$E42/$H42),0))</f>
        <v>0</v>
      </c>
      <c r="CF42" s="60">
        <f>IF(CF$5=$G42,-FV(Assumptions!$D$6,'Construction Schedule'!CF$2,,$E42/$H42),IF(AND($G42&lt;=CF$5,$I42&gt;=CF$5),-FV(Assumptions!$D$6,'Construction Schedule'!CF$2,,$E42/$H42),0))</f>
        <v>0</v>
      </c>
      <c r="CG42" s="60">
        <f>IF(CG$5=$G42,-FV(Assumptions!$D$6,'Construction Schedule'!CG$2,,$E42/$H42),IF(AND($G42&lt;=CG$5,$I42&gt;=CG$5),-FV(Assumptions!$D$6,'Construction Schedule'!CG$2,,$E42/$H42),0))</f>
        <v>0</v>
      </c>
      <c r="CH42" s="60">
        <f>IF(CH$5=$G42,-FV(Assumptions!$D$6,'Construction Schedule'!CH$2,,$E42/$H42),IF(AND($G42&lt;=CH$5,$I42&gt;=CH$5),-FV(Assumptions!$D$6,'Construction Schedule'!CH$2,,$E42/$H42),0))</f>
        <v>0</v>
      </c>
      <c r="CI42" s="60">
        <f>IF(CI$5=$G42,-FV(Assumptions!$D$6,'Construction Schedule'!CI$2,,$E42/$H42),IF(AND($G42&lt;=CI$5,$I42&gt;=CI$5),-FV(Assumptions!$D$6,'Construction Schedule'!CI$2,,$E42/$H42),0))</f>
        <v>0</v>
      </c>
      <c r="CJ42" s="60">
        <f>IF(CJ$5=$G42,-FV(Assumptions!$D$6,'Construction Schedule'!CJ$2,,$E42/$H42),IF(AND($G42&lt;=CJ$5,$I42&gt;=CJ$5),-FV(Assumptions!$D$6,'Construction Schedule'!CJ$2,,$E42/$H42),0))</f>
        <v>0</v>
      </c>
      <c r="CK42" s="60">
        <f>IF(CK$5=$G42,-FV(Assumptions!$D$6,'Construction Schedule'!CK$2,,$E42/$H42),IF(AND($G42&lt;=CK$5,$I42&gt;=CK$5),-FV(Assumptions!$D$6,'Construction Schedule'!CK$2,,$E42/$H42),0))</f>
        <v>0</v>
      </c>
      <c r="CL42" s="60">
        <f>IF(CL$5=$G42,-FV(Assumptions!$D$6,'Construction Schedule'!CL$2,,$E42/$H42),IF(AND($G42&lt;=CL$5,$I42&gt;=CL$5),-FV(Assumptions!$D$6,'Construction Schedule'!CL$2,,$E42/$H42),0))</f>
        <v>0</v>
      </c>
      <c r="CM42" s="60">
        <f>IF(CM$5=$G42,-FV(Assumptions!$D$6,'Construction Schedule'!CM$2,,$E42/$H42),IF(AND($G42&lt;=CM$5,$I42&gt;=CM$5),-FV(Assumptions!$D$6,'Construction Schedule'!CM$2,,$E42/$H42),0))</f>
        <v>0</v>
      </c>
      <c r="CN42" s="60">
        <f>IF(CN$5=$G42,-FV(Assumptions!$D$6,'Construction Schedule'!CN$2,,$E42/$H42),IF(AND($G42&lt;=CN$5,$I42&gt;=CN$5),-FV(Assumptions!$D$6,'Construction Schedule'!CN$2,,$E42/$H42),0))</f>
        <v>0</v>
      </c>
      <c r="CO42" s="60">
        <f>IF(CO$5=$G42,-FV(Assumptions!$D$6,'Construction Schedule'!CO$2,,$E42/$H42),IF(AND($G42&lt;=CO$5,$I42&gt;=CO$5),-FV(Assumptions!$D$6,'Construction Schedule'!CO$2,,$E42/$H42),0))</f>
        <v>0</v>
      </c>
      <c r="CP42" s="60">
        <f>IF(CP$5=$G42,-FV(Assumptions!$D$6,'Construction Schedule'!CP$2,,$E42/$H42),IF(AND($G42&lt;=CP$5,$I42&gt;=CP$5),-FV(Assumptions!$D$6,'Construction Schedule'!CP$2,,$E42/$H42),0))</f>
        <v>0</v>
      </c>
      <c r="CQ42" s="60">
        <f>IF(CQ$5=$G42,-FV(Assumptions!$D$6,'Construction Schedule'!CQ$2,,$E42/$H42),IF(AND($G42&lt;=CQ$5,$I42&gt;=CQ$5),-FV(Assumptions!$D$6,'Construction Schedule'!CQ$2,,$E42/$H42),0))</f>
        <v>0</v>
      </c>
      <c r="CR42" s="60">
        <f>IF(CR$5=$G42,-FV(Assumptions!$D$6,'Construction Schedule'!CR$2,,$E42/$H42),IF(AND($G42&lt;=CR$5,$I42&gt;=CR$5),-FV(Assumptions!$D$6,'Construction Schedule'!CR$2,,$E42/$H42),0))</f>
        <v>0</v>
      </c>
      <c r="CS42" s="60">
        <f>IF(CS$5=$G42,-FV(Assumptions!$D$6,'Construction Schedule'!CS$2,,$E42/$H42),IF(AND($G42&lt;=CS$5,$I42&gt;=CS$5),-FV(Assumptions!$D$6,'Construction Schedule'!CS$2,,$E42/$H42),0))</f>
        <v>0</v>
      </c>
      <c r="CT42" s="60">
        <f>IF(CT$5=$G42,-FV(Assumptions!$D$6,'Construction Schedule'!CT$2,,$E42/$H42),IF(AND($G42&lt;=CT$5,$I42&gt;=CT$5),-FV(Assumptions!$D$6,'Construction Schedule'!CT$2,,$E42/$H42),0))</f>
        <v>0</v>
      </c>
      <c r="CU42" s="60">
        <f>IF(CU$5=$G42,-FV(Assumptions!$D$6,'Construction Schedule'!CU$2,,$E42/$H42),IF(AND($G42&lt;=CU$5,$I42&gt;=CU$5),-FV(Assumptions!$D$6,'Construction Schedule'!CU$2,,$E42/$H42),0))</f>
        <v>0</v>
      </c>
      <c r="CV42" s="60">
        <f>IF(CV$5=$G42,-FV(Assumptions!$D$6,'Construction Schedule'!CV$2,,$E42/$H42),IF(AND($G42&lt;=CV$5,$I42&gt;=CV$5),-FV(Assumptions!$D$6,'Construction Schedule'!CV$2,,$E42/$H42),0))</f>
        <v>0</v>
      </c>
      <c r="CW42" s="60">
        <f>IF(CW$5=$G42,-FV(Assumptions!$D$6,'Construction Schedule'!CW$2,,$E42/$H42),IF(AND($G42&lt;=CW$5,$I42&gt;=CW$5),-FV(Assumptions!$D$6,'Construction Schedule'!CW$2,,$E42/$H42),0))</f>
        <v>0</v>
      </c>
      <c r="CX42" s="60">
        <f>IF(CX$5=$G42,-FV(Assumptions!$D$6,'Construction Schedule'!CX$2,,$E42/$H42),IF(AND($G42&lt;=CX$5,$I42&gt;=CX$5),-FV(Assumptions!$D$6,'Construction Schedule'!CX$2,,$E42/$H42),0))</f>
        <v>0</v>
      </c>
      <c r="CY42" s="60">
        <f>IF(CY$5=$G42,-FV(Assumptions!$D$6,'Construction Schedule'!CY$2,,$E42/$H42),IF(AND($G42&lt;=CY$5,$I42&gt;=CY$5),-FV(Assumptions!$D$6,'Construction Schedule'!CY$2,,$E42/$H42),0))</f>
        <v>0</v>
      </c>
      <c r="CZ42" s="60">
        <f>IF(CZ$5=$G42,-FV(Assumptions!$D$6,'Construction Schedule'!CZ$2,,$E42/$H42),IF(AND($G42&lt;=CZ$5,$I42&gt;=CZ$5),-FV(Assumptions!$D$6,'Construction Schedule'!CZ$2,,$E42/$H42),0))</f>
        <v>0</v>
      </c>
      <c r="DA42" s="60">
        <f>IF(DA$5=$G42,-FV(Assumptions!$D$6,'Construction Schedule'!DA$2,,$E42/$H42),IF(AND($G42&lt;=DA$5,$I42&gt;=DA$5),-FV(Assumptions!$D$6,'Construction Schedule'!DA$2,,$E42/$H42),0))</f>
        <v>0</v>
      </c>
      <c r="DB42" s="60">
        <f>IF(DB$5=$G42,-FV(Assumptions!$D$6,'Construction Schedule'!DB$2,,$E42/$H42),IF(AND($G42&lt;=DB$5,$I42&gt;=DB$5),-FV(Assumptions!$D$6,'Construction Schedule'!DB$2,,$E42/$H42),0))</f>
        <v>0</v>
      </c>
      <c r="DC42" s="60">
        <f>IF(DC$5=$G42,-FV(Assumptions!$D$6,'Construction Schedule'!DC$2,,$E42/$H42),IF(AND($G42&lt;=DC$5,$I42&gt;=DC$5),-FV(Assumptions!$D$6,'Construction Schedule'!DC$2,,$E42/$H42),0))</f>
        <v>0</v>
      </c>
      <c r="DD42" s="60">
        <f>IF(DD$5=$G42,-FV(Assumptions!$D$6,'Construction Schedule'!DD$2,,$E42/$H42),IF(AND($G42&lt;=DD$5,$I42&gt;=DD$5),-FV(Assumptions!$D$6,'Construction Schedule'!DD$2,,$E42/$H42),0))</f>
        <v>0</v>
      </c>
      <c r="DE42" s="60">
        <f>IF(DE$5=$G42,-FV(Assumptions!$D$6,'Construction Schedule'!DE$2,,$E42/$H42),IF(AND($G42&lt;=DE$5,$I42&gt;=DE$5),-FV(Assumptions!$D$6,'Construction Schedule'!DE$2,,$E42/$H42),0))</f>
        <v>0</v>
      </c>
      <c r="DF42" s="60">
        <f>IF(DF$5=$G42,-FV(Assumptions!$D$6,'Construction Schedule'!DF$2,,$E42/$H42),IF(AND($G42&lt;=DF$5,$I42&gt;=DF$5),-FV(Assumptions!$D$6,'Construction Schedule'!DF$2,,$E42/$H42),0))</f>
        <v>0</v>
      </c>
      <c r="DG42" s="60">
        <f>IF(DG$5=$G42,-FV(Assumptions!$D$6,'Construction Schedule'!DG$2,,$E42/$H42),IF(AND($G42&lt;=DG$5,$I42&gt;=DG$5),-FV(Assumptions!$D$6,'Construction Schedule'!DG$2,,$E42/$H42),0))</f>
        <v>0</v>
      </c>
      <c r="DH42" s="60">
        <f>IF(DH$5=$G42,-FV(Assumptions!$D$6,'Construction Schedule'!DH$2,,$E42/$H42),IF(AND($G42&lt;=DH$5,$I42&gt;=DH$5),-FV(Assumptions!$D$6,'Construction Schedule'!DH$2,,$E42/$H42),0))</f>
        <v>0</v>
      </c>
      <c r="DI42" s="60">
        <f>IF(DI$5=$G42,-FV(Assumptions!$D$6,'Construction Schedule'!DI$2,,$E42/$H42),IF(AND($G42&lt;=DI$5,$I42&gt;=DI$5),-FV(Assumptions!$D$6,'Construction Schedule'!DI$2,,$E42/$H42),0))</f>
        <v>0</v>
      </c>
      <c r="DJ42" s="60">
        <f>IF(DJ$5=$G42,-FV(Assumptions!$D$6,'Construction Schedule'!DJ$2,,$E42/$H42),IF(AND($G42&lt;=DJ$5,$I42&gt;=DJ$5),-FV(Assumptions!$D$6,'Construction Schedule'!DJ$2,,$E42/$H42),0))</f>
        <v>0</v>
      </c>
      <c r="DK42" s="60">
        <f>IF(DK$5=$G42,-FV(Assumptions!$D$6,'Construction Schedule'!DK$2,,$E42/$H42),IF(AND($G42&lt;=DK$5,$I42&gt;=DK$5),-FV(Assumptions!$D$6,'Construction Schedule'!DK$2,,$E42/$H42),0))</f>
        <v>0</v>
      </c>
      <c r="DL42" s="60">
        <f>IF(DL$5=$G42,-FV(Assumptions!$D$6,'Construction Schedule'!DL$2,,$E42/$H42),IF(AND($G42&lt;=DL$5,$I42&gt;=DL$5),-FV(Assumptions!$D$6,'Construction Schedule'!DL$2,,$E42/$H42),0))</f>
        <v>0</v>
      </c>
      <c r="DM42" s="60">
        <f>IF(DM$5=$G42,-FV(Assumptions!$D$6,'Construction Schedule'!DM$2,,$E42/$H42),IF(AND($G42&lt;=DM$5,$I42&gt;=DM$5),-FV(Assumptions!$D$6,'Construction Schedule'!DM$2,,$E42/$H42),0))</f>
        <v>0</v>
      </c>
      <c r="DN42" s="60">
        <f>IF(DN$5=$G42,-FV(Assumptions!$D$6,'Construction Schedule'!DN$2,,$E42/$H42),IF(AND($G42&lt;=DN$5,$I42&gt;=DN$5),-FV(Assumptions!$D$6,'Construction Schedule'!DN$2,,$E42/$H42),0))</f>
        <v>0</v>
      </c>
      <c r="DO42" s="60">
        <f>IF(DO$5=$G42,-FV(Assumptions!$D$6,'Construction Schedule'!DO$2,,$E42/$H42),IF(AND($G42&lt;=DO$5,$I42&gt;=DO$5),-FV(Assumptions!$D$6,'Construction Schedule'!DO$2,,$E42/$H42),0))</f>
        <v>0</v>
      </c>
      <c r="DP42" s="60">
        <f>IF(DP$5=$G42,-FV(Assumptions!$D$6,'Construction Schedule'!DP$2,,$E42/$H42),IF(AND($G42&lt;=DP$5,$I42&gt;=DP$5),-FV(Assumptions!$D$6,'Construction Schedule'!DP$2,,$E42/$H42),0))</f>
        <v>0</v>
      </c>
      <c r="DQ42" s="60">
        <f>IF(DQ$5=$G42,-FV(Assumptions!$D$6,'Construction Schedule'!DQ$2,,$E42/$H42),IF(AND($G42&lt;=DQ$5,$I42&gt;=DQ$5),-FV(Assumptions!$D$6,'Construction Schedule'!DQ$2,,$E42/$H42),0))</f>
        <v>0</v>
      </c>
      <c r="DR42" s="60">
        <f>IF(DR$5=$G42,-FV(Assumptions!$D$6,'Construction Schedule'!DR$2,,$E42/$H42),IF(AND($G42&lt;=DR$5,$I42&gt;=DR$5),-FV(Assumptions!$D$6,'Construction Schedule'!DR$2,,$E42/$H42),0))</f>
        <v>0</v>
      </c>
      <c r="DS42" s="60">
        <f>IF(DS$5=$G42,-FV(Assumptions!$D$6,'Construction Schedule'!DS$2,,$E42/$H42),IF(AND($G42&lt;=DS$5,$I42&gt;=DS$5),-FV(Assumptions!$D$6,'Construction Schedule'!DS$2,,$E42/$H42),0))</f>
        <v>0</v>
      </c>
      <c r="DT42" s="60">
        <f>IF(DT$5=$G42,-FV(Assumptions!$D$6,'Construction Schedule'!DT$2,,$E42/$H42),IF(AND($G42&lt;=DT$5,$I42&gt;=DT$5),-FV(Assumptions!$D$6,'Construction Schedule'!DT$2,,$E42/$H42),0))</f>
        <v>0</v>
      </c>
      <c r="DU42" s="60">
        <f>IF(DU$5=$G42,-FV(Assumptions!$D$6,'Construction Schedule'!DU$2,,$E42/$H42),IF(AND($G42&lt;=DU$5,$I42&gt;=DU$5),-FV(Assumptions!$D$6,'Construction Schedule'!DU$2,,$E42/$H42),0))</f>
        <v>0</v>
      </c>
      <c r="DV42" s="60">
        <f>IF(DV$5=$G42,-FV(Assumptions!$D$6,'Construction Schedule'!DV$2,,$E42/$H42),IF(AND($G42&lt;=DV$5,$I42&gt;=DV$5),-FV(Assumptions!$D$6,'Construction Schedule'!DV$2,,$E42/$H42),0))</f>
        <v>0</v>
      </c>
      <c r="DW42" s="60">
        <f>IF(DW$5=$G42,-FV(Assumptions!$D$6,'Construction Schedule'!DW$2,,$E42/$H42),IF(AND($G42&lt;=DW$5,$I42&gt;=DW$5),-FV(Assumptions!$D$6,'Construction Schedule'!DW$2,,$E42/$H42),0))</f>
        <v>0</v>
      </c>
      <c r="DX42" s="60">
        <f>IF(DX$5=$G42,-FV(Assumptions!$D$6,'Construction Schedule'!DX$2,,$E42/$H42),IF(AND($G42&lt;=DX$5,$I42&gt;=DX$5),-FV(Assumptions!$D$6,'Construction Schedule'!DX$2,,$E42/$H42),0))</f>
        <v>0</v>
      </c>
      <c r="DY42" s="60">
        <f>IF(DY$5=$G42,-FV(Assumptions!$D$6,'Construction Schedule'!DY$2,,$E42/$H42),IF(AND($G42&lt;=DY$5,$I42&gt;=DY$5),-FV(Assumptions!$D$6,'Construction Schedule'!DY$2,,$E42/$H42),0))</f>
        <v>0</v>
      </c>
      <c r="DZ42" s="60">
        <f>IF(DZ$5=$G42,-FV(Assumptions!$D$6,'Construction Schedule'!DZ$2,,$E42/$H42),IF(AND($G42&lt;=DZ$5,$I42&gt;=DZ$5),-FV(Assumptions!$D$6,'Construction Schedule'!DZ$2,,$E42/$H42),0))</f>
        <v>0</v>
      </c>
      <c r="EA42" s="60">
        <f>IF(EA$5=$G42,-FV(Assumptions!$D$6,'Construction Schedule'!EA$2,,$E42/$H42),IF(AND($G42&lt;=EA$5,$I42&gt;=EA$5),-FV(Assumptions!$D$6,'Construction Schedule'!EA$2,,$E42/$H42),0))</f>
        <v>0</v>
      </c>
      <c r="EB42" s="51" t="s">
        <v>2</v>
      </c>
    </row>
    <row r="43" spans="2:132" ht="17.25" x14ac:dyDescent="0.35">
      <c r="B43" s="51" t="s">
        <v>206</v>
      </c>
      <c r="E43" s="60">
        <v>22120000</v>
      </c>
      <c r="G43" s="56">
        <v>45658</v>
      </c>
      <c r="H43" s="129">
        <v>40</v>
      </c>
      <c r="I43" s="56">
        <f>EDATE(G43,(H43-1))</f>
        <v>46844</v>
      </c>
      <c r="K43" s="130"/>
      <c r="L43" s="60">
        <f>IF(L$5=$G43,-FV(Assumptions!$D$6,'Construction Schedule'!L$2,,$E43/$H43),IF(AND($G43&lt;=L$5,$I43&gt;=L$5),-FV(Assumptions!$D$6,'Construction Schedule'!L$2,,$E43/$H43),0))</f>
        <v>0</v>
      </c>
      <c r="M43" s="60">
        <f>IF(M$5=$G43,-FV(Assumptions!$D$6,'Construction Schedule'!M$2,,$E43/$H43),IF(AND($G43&lt;=M$5,$I43&gt;=M$5),-FV(Assumptions!$D$6,'Construction Schedule'!M$2,,$E43/$H43),0))</f>
        <v>0</v>
      </c>
      <c r="N43" s="60">
        <f>IF(N$5=$G43,-FV(Assumptions!$D$6,'Construction Schedule'!N$2,,$E43/$H43),IF(AND($G43&lt;=N$5,$I43&gt;=N$5),-FV(Assumptions!$D$6,'Construction Schedule'!N$2,,$E43/$H43),0))</f>
        <v>0</v>
      </c>
      <c r="O43" s="60">
        <f>IF(O$5=$G43,-FV(Assumptions!$D$6,'Construction Schedule'!O$2,,$E43/$H43),IF(AND($G43&lt;=O$5,$I43&gt;=O$5),-FV(Assumptions!$D$6,'Construction Schedule'!O$2,,$E43/$H43),0))</f>
        <v>0</v>
      </c>
      <c r="P43" s="60">
        <f>IF(P$5=$G43,-FV(Assumptions!$D$6,'Construction Schedule'!P$2,,$E43/$H43),IF(AND($G43&lt;=P$5,$I43&gt;=P$5),-FV(Assumptions!$D$6,'Construction Schedule'!P$2,,$E43/$H43),0))</f>
        <v>0</v>
      </c>
      <c r="Q43" s="60">
        <f>IF(Q$5=$G43,-FV(Assumptions!$D$6,'Construction Schedule'!Q$2,,$E43/$H43),IF(AND($G43&lt;=Q$5,$I43&gt;=Q$5),-FV(Assumptions!$D$6,'Construction Schedule'!Q$2,,$E43/$H43),0))</f>
        <v>0</v>
      </c>
      <c r="R43" s="60">
        <f>IF(R$5=$G43,-FV(Assumptions!$D$6,'Construction Schedule'!R$2,,$E43/$H43),IF(AND($G43&lt;=R$5,$I43&gt;=R$5),-FV(Assumptions!$D$6,'Construction Schedule'!R$2,,$E43/$H43),0))</f>
        <v>0</v>
      </c>
      <c r="S43" s="60">
        <f>IF(S$5=$G43,-FV(Assumptions!$D$6,'Construction Schedule'!S$2,,$E43/$H43),IF(AND($G43&lt;=S$5,$I43&gt;=S$5),-FV(Assumptions!$D$6,'Construction Schedule'!S$2,,$E43/$H43),0))</f>
        <v>0</v>
      </c>
      <c r="T43" s="60">
        <f>IF(T$5=$G43,-FV(Assumptions!$D$6,'Construction Schedule'!T$2,,$E43/$H43),IF(AND($G43&lt;=T$5,$I43&gt;=T$5),-FV(Assumptions!$D$6,'Construction Schedule'!T$2,,$E43/$H43),0))</f>
        <v>0</v>
      </c>
      <c r="U43" s="60">
        <f>IF(U$5=$G43,-FV(Assumptions!$D$6,'Construction Schedule'!U$2,,$E43/$H43),IF(AND($G43&lt;=U$5,$I43&gt;=U$5),-FV(Assumptions!$D$6,'Construction Schedule'!U$2,,$E43/$H43),0))</f>
        <v>553000</v>
      </c>
      <c r="V43" s="60">
        <f>IF(V$5=$G43,-FV(Assumptions!$D$6,'Construction Schedule'!V$2,,$E43/$H43),IF(AND($G43&lt;=V$5,$I43&gt;=V$5),-FV(Assumptions!$D$6,'Construction Schedule'!V$2,,$E43/$H43),0))</f>
        <v>553000</v>
      </c>
      <c r="W43" s="60">
        <f>IF(W$5=$G43,-FV(Assumptions!$D$6,'Construction Schedule'!W$2,,$E43/$H43),IF(AND($G43&lt;=W$5,$I43&gt;=W$5),-FV(Assumptions!$D$6,'Construction Schedule'!W$2,,$E43/$H43),0))</f>
        <v>553000</v>
      </c>
      <c r="X43" s="60">
        <f>IF(X$5=$G43,-FV(Assumptions!$D$6,'Construction Schedule'!X$2,,$E43/$H43),IF(AND($G43&lt;=X$5,$I43&gt;=X$5),-FV(Assumptions!$D$6,'Construction Schedule'!X$2,,$E43/$H43),0))</f>
        <v>566825</v>
      </c>
      <c r="Y43" s="60">
        <f>IF(Y$5=$G43,-FV(Assumptions!$D$6,'Construction Schedule'!Y$2,,$E43/$H43),IF(AND($G43&lt;=Y$5,$I43&gt;=Y$5),-FV(Assumptions!$D$6,'Construction Schedule'!Y$2,,$E43/$H43),0))</f>
        <v>566825</v>
      </c>
      <c r="Z43" s="60">
        <f>IF(Z$5=$G43,-FV(Assumptions!$D$6,'Construction Schedule'!Z$2,,$E43/$H43),IF(AND($G43&lt;=Z$5,$I43&gt;=Z$5),-FV(Assumptions!$D$6,'Construction Schedule'!Z$2,,$E43/$H43),0))</f>
        <v>566825</v>
      </c>
      <c r="AA43" s="60">
        <f>IF(AA$5=$G43,-FV(Assumptions!$D$6,'Construction Schedule'!AA$2,,$E43/$H43),IF(AND($G43&lt;=AA$5,$I43&gt;=AA$5),-FV(Assumptions!$D$6,'Construction Schedule'!AA$2,,$E43/$H43),0))</f>
        <v>566825</v>
      </c>
      <c r="AB43" s="60">
        <f>IF(AB$5=$G43,-FV(Assumptions!$D$6,'Construction Schedule'!AB$2,,$E43/$H43),IF(AND($G43&lt;=AB$5,$I43&gt;=AB$5),-FV(Assumptions!$D$6,'Construction Schedule'!AB$2,,$E43/$H43),0))</f>
        <v>566825</v>
      </c>
      <c r="AC43" s="60">
        <f>IF(AC$5=$G43,-FV(Assumptions!$D$6,'Construction Schedule'!AC$2,,$E43/$H43),IF(AND($G43&lt;=AC$5,$I43&gt;=AC$5),-FV(Assumptions!$D$6,'Construction Schedule'!AC$2,,$E43/$H43),0))</f>
        <v>566825</v>
      </c>
      <c r="AD43" s="60">
        <f>IF(AD$5=$G43,-FV(Assumptions!$D$6,'Construction Schedule'!AD$2,,$E43/$H43),IF(AND($G43&lt;=AD$5,$I43&gt;=AD$5),-FV(Assumptions!$D$6,'Construction Schedule'!AD$2,,$E43/$H43),0))</f>
        <v>566825</v>
      </c>
      <c r="AE43" s="60">
        <f>IF(AE$5=$G43,-FV(Assumptions!$D$6,'Construction Schedule'!AE$2,,$E43/$H43),IF(AND($G43&lt;=AE$5,$I43&gt;=AE$5),-FV(Assumptions!$D$6,'Construction Schedule'!AE$2,,$E43/$H43),0))</f>
        <v>566825</v>
      </c>
      <c r="AF43" s="60">
        <f>IF(AF$5=$G43,-FV(Assumptions!$D$6,'Construction Schedule'!AF$2,,$E43/$H43),IF(AND($G43&lt;=AF$5,$I43&gt;=AF$5),-FV(Assumptions!$D$6,'Construction Schedule'!AF$2,,$E43/$H43),0))</f>
        <v>566825</v>
      </c>
      <c r="AG43" s="60">
        <f>IF(AG$5=$G43,-FV(Assumptions!$D$6,'Construction Schedule'!AG$2,,$E43/$H43),IF(AND($G43&lt;=AG$5,$I43&gt;=AG$5),-FV(Assumptions!$D$6,'Construction Schedule'!AG$2,,$E43/$H43),0))</f>
        <v>566825</v>
      </c>
      <c r="AH43" s="60">
        <f>IF(AH$5=$G43,-FV(Assumptions!$D$6,'Construction Schedule'!AH$2,,$E43/$H43),IF(AND($G43&lt;=AH$5,$I43&gt;=AH$5),-FV(Assumptions!$D$6,'Construction Schedule'!AH$2,,$E43/$H43),0))</f>
        <v>566825</v>
      </c>
      <c r="AI43" s="60">
        <f>IF(AI$5=$G43,-FV(Assumptions!$D$6,'Construction Schedule'!AI$2,,$E43/$H43),IF(AND($G43&lt;=AI$5,$I43&gt;=AI$5),-FV(Assumptions!$D$6,'Construction Schedule'!AI$2,,$E43/$H43),0))</f>
        <v>566825</v>
      </c>
      <c r="AJ43" s="60">
        <f>IF(AJ$5=$G43,-FV(Assumptions!$D$6,'Construction Schedule'!AJ$2,,$E43/$H43),IF(AND($G43&lt;=AJ$5,$I43&gt;=AJ$5),-FV(Assumptions!$D$6,'Construction Schedule'!AJ$2,,$E43/$H43),0))</f>
        <v>580995.625</v>
      </c>
      <c r="AK43" s="60">
        <f>IF(AK$5=$G43,-FV(Assumptions!$D$6,'Construction Schedule'!AK$2,,$E43/$H43),IF(AND($G43&lt;=AK$5,$I43&gt;=AK$5),-FV(Assumptions!$D$6,'Construction Schedule'!AK$2,,$E43/$H43),0))</f>
        <v>580995.625</v>
      </c>
      <c r="AL43" s="60">
        <f>IF(AL$5=$G43,-FV(Assumptions!$D$6,'Construction Schedule'!AL$2,,$E43/$H43),IF(AND($G43&lt;=AL$5,$I43&gt;=AL$5),-FV(Assumptions!$D$6,'Construction Schedule'!AL$2,,$E43/$H43),0))</f>
        <v>580995.625</v>
      </c>
      <c r="AM43" s="60">
        <f>IF(AM$5=$G43,-FV(Assumptions!$D$6,'Construction Schedule'!AM$2,,$E43/$H43),IF(AND($G43&lt;=AM$5,$I43&gt;=AM$5),-FV(Assumptions!$D$6,'Construction Schedule'!AM$2,,$E43/$H43),0))</f>
        <v>580995.625</v>
      </c>
      <c r="AN43" s="60">
        <f>IF(AN$5=$G43,-FV(Assumptions!$D$6,'Construction Schedule'!AN$2,,$E43/$H43),IF(AND($G43&lt;=AN$5,$I43&gt;=AN$5),-FV(Assumptions!$D$6,'Construction Schedule'!AN$2,,$E43/$H43),0))</f>
        <v>580995.625</v>
      </c>
      <c r="AO43" s="60">
        <f>IF(AO$5=$G43,-FV(Assumptions!$D$6,'Construction Schedule'!AO$2,,$E43/$H43),IF(AND($G43&lt;=AO$5,$I43&gt;=AO$5),-FV(Assumptions!$D$6,'Construction Schedule'!AO$2,,$E43/$H43),0))</f>
        <v>580995.625</v>
      </c>
      <c r="AP43" s="60">
        <f>IF(AP$5=$G43,-FV(Assumptions!$D$6,'Construction Schedule'!AP$2,,$E43/$H43),IF(AND($G43&lt;=AP$5,$I43&gt;=AP$5),-FV(Assumptions!$D$6,'Construction Schedule'!AP$2,,$E43/$H43),0))</f>
        <v>580995.625</v>
      </c>
      <c r="AQ43" s="60">
        <f>IF(AQ$5=$G43,-FV(Assumptions!$D$6,'Construction Schedule'!AQ$2,,$E43/$H43),IF(AND($G43&lt;=AQ$5,$I43&gt;=AQ$5),-FV(Assumptions!$D$6,'Construction Schedule'!AQ$2,,$E43/$H43),0))</f>
        <v>580995.625</v>
      </c>
      <c r="AR43" s="60">
        <f>IF(AR$5=$G43,-FV(Assumptions!$D$6,'Construction Schedule'!AR$2,,$E43/$H43),IF(AND($G43&lt;=AR$5,$I43&gt;=AR$5),-FV(Assumptions!$D$6,'Construction Schedule'!AR$2,,$E43/$H43),0))</f>
        <v>580995.625</v>
      </c>
      <c r="AS43" s="60">
        <f>IF(AS$5=$G43,-FV(Assumptions!$D$6,'Construction Schedule'!AS$2,,$E43/$H43),IF(AND($G43&lt;=AS$5,$I43&gt;=AS$5),-FV(Assumptions!$D$6,'Construction Schedule'!AS$2,,$E43/$H43),0))</f>
        <v>580995.625</v>
      </c>
      <c r="AT43" s="60">
        <f>IF(AT$5=$G43,-FV(Assumptions!$D$6,'Construction Schedule'!AT$2,,$E43/$H43),IF(AND($G43&lt;=AT$5,$I43&gt;=AT$5),-FV(Assumptions!$D$6,'Construction Schedule'!AT$2,,$E43/$H43),0))</f>
        <v>580995.625</v>
      </c>
      <c r="AU43" s="60">
        <f>IF(AU$5=$G43,-FV(Assumptions!$D$6,'Construction Schedule'!AU$2,,$E43/$H43),IF(AND($G43&lt;=AU$5,$I43&gt;=AU$5),-FV(Assumptions!$D$6,'Construction Schedule'!AU$2,,$E43/$H43),0))</f>
        <v>580995.625</v>
      </c>
      <c r="AV43" s="60">
        <f>IF(AV$5=$G43,-FV(Assumptions!$D$6,'Construction Schedule'!AV$2,,$E43/$H43),IF(AND($G43&lt;=AV$5,$I43&gt;=AV$5),-FV(Assumptions!$D$6,'Construction Schedule'!AV$2,,$E43/$H43),0))</f>
        <v>595520.51562499988</v>
      </c>
      <c r="AW43" s="60">
        <f>IF(AW$5=$G43,-FV(Assumptions!$D$6,'Construction Schedule'!AW$2,,$E43/$H43),IF(AND($G43&lt;=AW$5,$I43&gt;=AW$5),-FV(Assumptions!$D$6,'Construction Schedule'!AW$2,,$E43/$H43),0))</f>
        <v>595520.51562499988</v>
      </c>
      <c r="AX43" s="60">
        <f>IF(AX$5=$G43,-FV(Assumptions!$D$6,'Construction Schedule'!AX$2,,$E43/$H43),IF(AND($G43&lt;=AX$5,$I43&gt;=AX$5),-FV(Assumptions!$D$6,'Construction Schedule'!AX$2,,$E43/$H43),0))</f>
        <v>595520.51562499988</v>
      </c>
      <c r="AY43" s="60">
        <f>IF(AY$5=$G43,-FV(Assumptions!$D$6,'Construction Schedule'!AY$2,,$E43/$H43),IF(AND($G43&lt;=AY$5,$I43&gt;=AY$5),-FV(Assumptions!$D$6,'Construction Schedule'!AY$2,,$E43/$H43),0))</f>
        <v>595520.51562499988</v>
      </c>
      <c r="AZ43" s="60">
        <f>IF(AZ$5=$G43,-FV(Assumptions!$D$6,'Construction Schedule'!AZ$2,,$E43/$H43),IF(AND($G43&lt;=AZ$5,$I43&gt;=AZ$5),-FV(Assumptions!$D$6,'Construction Schedule'!AZ$2,,$E43/$H43),0))</f>
        <v>595520.51562499988</v>
      </c>
      <c r="BA43" s="60">
        <f>IF(BA$5=$G43,-FV(Assumptions!$D$6,'Construction Schedule'!BA$2,,$E43/$H43),IF(AND($G43&lt;=BA$5,$I43&gt;=BA$5),-FV(Assumptions!$D$6,'Construction Schedule'!BA$2,,$E43/$H43),0))</f>
        <v>595520.51562499988</v>
      </c>
      <c r="BB43" s="60">
        <f>IF(BB$5=$G43,-FV(Assumptions!$D$6,'Construction Schedule'!BB$2,,$E43/$H43),IF(AND($G43&lt;=BB$5,$I43&gt;=BB$5),-FV(Assumptions!$D$6,'Construction Schedule'!BB$2,,$E43/$H43),0))</f>
        <v>595520.51562499988</v>
      </c>
      <c r="BC43" s="60">
        <f>IF(BC$5=$G43,-FV(Assumptions!$D$6,'Construction Schedule'!BC$2,,$E43/$H43),IF(AND($G43&lt;=BC$5,$I43&gt;=BC$5),-FV(Assumptions!$D$6,'Construction Schedule'!BC$2,,$E43/$H43),0))</f>
        <v>595520.51562499988</v>
      </c>
      <c r="BD43" s="60">
        <f>IF(BD$5=$G43,-FV(Assumptions!$D$6,'Construction Schedule'!BD$2,,$E43/$H43),IF(AND($G43&lt;=BD$5,$I43&gt;=BD$5),-FV(Assumptions!$D$6,'Construction Schedule'!BD$2,,$E43/$H43),0))</f>
        <v>595520.51562499988</v>
      </c>
      <c r="BE43" s="60">
        <f>IF(BE$5=$G43,-FV(Assumptions!$D$6,'Construction Schedule'!BE$2,,$E43/$H43),IF(AND($G43&lt;=BE$5,$I43&gt;=BE$5),-FV(Assumptions!$D$6,'Construction Schedule'!BE$2,,$E43/$H43),0))</f>
        <v>595520.51562499988</v>
      </c>
      <c r="BF43" s="60">
        <f>IF(BF$5=$G43,-FV(Assumptions!$D$6,'Construction Schedule'!BF$2,,$E43/$H43),IF(AND($G43&lt;=BF$5,$I43&gt;=BF$5),-FV(Assumptions!$D$6,'Construction Schedule'!BF$2,,$E43/$H43),0))</f>
        <v>595520.51562499988</v>
      </c>
      <c r="BG43" s="60">
        <f>IF(BG$5=$G43,-FV(Assumptions!$D$6,'Construction Schedule'!BG$2,,$E43/$H43),IF(AND($G43&lt;=BG$5,$I43&gt;=BG$5),-FV(Assumptions!$D$6,'Construction Schedule'!BG$2,,$E43/$H43),0))</f>
        <v>595520.51562499988</v>
      </c>
      <c r="BH43" s="60">
        <f>IF(BH$5=$G43,-FV(Assumptions!$D$6,'Construction Schedule'!BH$2,,$E43/$H43),IF(AND($G43&lt;=BH$5,$I43&gt;=BH$5),-FV(Assumptions!$D$6,'Construction Schedule'!BH$2,,$E43/$H43),0))</f>
        <v>610408.52851562481</v>
      </c>
      <c r="BI43" s="60">
        <f>IF(BI$5=$G43,-FV(Assumptions!$D$6,'Construction Schedule'!BI$2,,$E43/$H43),IF(AND($G43&lt;=BI$5,$I43&gt;=BI$5),-FV(Assumptions!$D$6,'Construction Schedule'!BI$2,,$E43/$H43),0))</f>
        <v>0</v>
      </c>
      <c r="BJ43" s="60">
        <f>IF(BJ$5=$G43,-FV(Assumptions!$D$6,'Construction Schedule'!BJ$2,,$E43/$H43),IF(AND($G43&lt;=BJ$5,$I43&gt;=BJ$5),-FV(Assumptions!$D$6,'Construction Schedule'!BJ$2,,$E43/$H43),0))</f>
        <v>0</v>
      </c>
      <c r="BK43" s="60">
        <f>IF(BK$5=$G43,-FV(Assumptions!$D$6,'Construction Schedule'!BK$2,,$E43/$H43),IF(AND($G43&lt;=BK$5,$I43&gt;=BK$5),-FV(Assumptions!$D$6,'Construction Schedule'!BK$2,,$E43/$H43),0))</f>
        <v>0</v>
      </c>
      <c r="BL43" s="60">
        <f>IF(BL$5=$G43,-FV(Assumptions!$D$6,'Construction Schedule'!BL$2,,$E43/$H43),IF(AND($G43&lt;=BL$5,$I43&gt;=BL$5),-FV(Assumptions!$D$6,'Construction Schedule'!BL$2,,$E43/$H43),0))</f>
        <v>0</v>
      </c>
      <c r="BM43" s="60">
        <f>IF(BM$5=$G43,-FV(Assumptions!$D$6,'Construction Schedule'!BM$2,,$E43/$H43),IF(AND($G43&lt;=BM$5,$I43&gt;=BM$5),-FV(Assumptions!$D$6,'Construction Schedule'!BM$2,,$E43/$H43),0))</f>
        <v>0</v>
      </c>
      <c r="BN43" s="60">
        <f>IF(BN$5=$G43,-FV(Assumptions!$D$6,'Construction Schedule'!BN$2,,$E43/$H43),IF(AND($G43&lt;=BN$5,$I43&gt;=BN$5),-FV(Assumptions!$D$6,'Construction Schedule'!BN$2,,$E43/$H43),0))</f>
        <v>0</v>
      </c>
      <c r="BO43" s="60">
        <f>IF(BO$5=$G43,-FV(Assumptions!$D$6,'Construction Schedule'!BO$2,,$E43/$H43),IF(AND($G43&lt;=BO$5,$I43&gt;=BO$5),-FV(Assumptions!$D$6,'Construction Schedule'!BO$2,,$E43/$H43),0))</f>
        <v>0</v>
      </c>
      <c r="BP43" s="60">
        <f>IF(BP$5=$G43,-FV(Assumptions!$D$6,'Construction Schedule'!BP$2,,$E43/$H43),IF(AND($G43&lt;=BP$5,$I43&gt;=BP$5),-FV(Assumptions!$D$6,'Construction Schedule'!BP$2,,$E43/$H43),0))</f>
        <v>0</v>
      </c>
      <c r="BQ43" s="60">
        <f>IF(BQ$5=$G43,-FV(Assumptions!$D$6,'Construction Schedule'!BQ$2,,$E43/$H43),IF(AND($G43&lt;=BQ$5,$I43&gt;=BQ$5),-FV(Assumptions!$D$6,'Construction Schedule'!BQ$2,,$E43/$H43),0))</f>
        <v>0</v>
      </c>
      <c r="BR43" s="60">
        <f>IF(BR$5=$G43,-FV(Assumptions!$D$6,'Construction Schedule'!BR$2,,$E43/$H43),IF(AND($G43&lt;=BR$5,$I43&gt;=BR$5),-FV(Assumptions!$D$6,'Construction Schedule'!BR$2,,$E43/$H43),0))</f>
        <v>0</v>
      </c>
      <c r="BS43" s="60">
        <f>IF(BS$5=$G43,-FV(Assumptions!$D$6,'Construction Schedule'!BS$2,,$E43/$H43),IF(AND($G43&lt;=BS$5,$I43&gt;=BS$5),-FV(Assumptions!$D$6,'Construction Schedule'!BS$2,,$E43/$H43),0))</f>
        <v>0</v>
      </c>
      <c r="BT43" s="60">
        <f>IF(BT$5=$G43,-FV(Assumptions!$D$6,'Construction Schedule'!BT$2,,$E43/$H43),IF(AND($G43&lt;=BT$5,$I43&gt;=BT$5),-FV(Assumptions!$D$6,'Construction Schedule'!BT$2,,$E43/$H43),0))</f>
        <v>0</v>
      </c>
      <c r="BU43" s="60">
        <f>IF(BU$5=$G43,-FV(Assumptions!$D$6,'Construction Schedule'!BU$2,,$E43/$H43),IF(AND($G43&lt;=BU$5,$I43&gt;=BU$5),-FV(Assumptions!$D$6,'Construction Schedule'!BU$2,,$E43/$H43),0))</f>
        <v>0</v>
      </c>
      <c r="BV43" s="60">
        <f>IF(BV$5=$G43,-FV(Assumptions!$D$6,'Construction Schedule'!BV$2,,$E43/$H43),IF(AND($G43&lt;=BV$5,$I43&gt;=BV$5),-FV(Assumptions!$D$6,'Construction Schedule'!BV$2,,$E43/$H43),0))</f>
        <v>0</v>
      </c>
      <c r="BW43" s="60">
        <f>IF(BW$5=$G43,-FV(Assumptions!$D$6,'Construction Schedule'!BW$2,,$E43/$H43),IF(AND($G43&lt;=BW$5,$I43&gt;=BW$5),-FV(Assumptions!$D$6,'Construction Schedule'!BW$2,,$E43/$H43),0))</f>
        <v>0</v>
      </c>
      <c r="BX43" s="60">
        <f>IF(BX$5=$G43,-FV(Assumptions!$D$6,'Construction Schedule'!BX$2,,$E43/$H43),IF(AND($G43&lt;=BX$5,$I43&gt;=BX$5),-FV(Assumptions!$D$6,'Construction Schedule'!BX$2,,$E43/$H43),0))</f>
        <v>0</v>
      </c>
      <c r="BY43" s="60">
        <f>IF(BY$5=$G43,-FV(Assumptions!$D$6,'Construction Schedule'!BY$2,,$E43/$H43),IF(AND($G43&lt;=BY$5,$I43&gt;=BY$5),-FV(Assumptions!$D$6,'Construction Schedule'!BY$2,,$E43/$H43),0))</f>
        <v>0</v>
      </c>
      <c r="BZ43" s="60">
        <f>IF(BZ$5=$G43,-FV(Assumptions!$D$6,'Construction Schedule'!BZ$2,,$E43/$H43),IF(AND($G43&lt;=BZ$5,$I43&gt;=BZ$5),-FV(Assumptions!$D$6,'Construction Schedule'!BZ$2,,$E43/$H43),0))</f>
        <v>0</v>
      </c>
      <c r="CA43" s="60">
        <f>IF(CA$5=$G43,-FV(Assumptions!$D$6,'Construction Schedule'!CA$2,,$E43/$H43),IF(AND($G43&lt;=CA$5,$I43&gt;=CA$5),-FV(Assumptions!$D$6,'Construction Schedule'!CA$2,,$E43/$H43),0))</f>
        <v>0</v>
      </c>
      <c r="CB43" s="60">
        <f>IF(CB$5=$G43,-FV(Assumptions!$D$6,'Construction Schedule'!CB$2,,$E43/$H43),IF(AND($G43&lt;=CB$5,$I43&gt;=CB$5),-FV(Assumptions!$D$6,'Construction Schedule'!CB$2,,$E43/$H43),0))</f>
        <v>0</v>
      </c>
      <c r="CC43" s="60">
        <f>IF(CC$5=$G43,-FV(Assumptions!$D$6,'Construction Schedule'!CC$2,,$E43/$H43),IF(AND($G43&lt;=CC$5,$I43&gt;=CC$5),-FV(Assumptions!$D$6,'Construction Schedule'!CC$2,,$E43/$H43),0))</f>
        <v>0</v>
      </c>
      <c r="CD43" s="60">
        <f>IF(CD$5=$G43,-FV(Assumptions!$D$6,'Construction Schedule'!CD$2,,$E43/$H43),IF(AND($G43&lt;=CD$5,$I43&gt;=CD$5),-FV(Assumptions!$D$6,'Construction Schedule'!CD$2,,$E43/$H43),0))</f>
        <v>0</v>
      </c>
      <c r="CE43" s="60">
        <f>IF(CE$5=$G43,-FV(Assumptions!$D$6,'Construction Schedule'!CE$2,,$E43/$H43),IF(AND($G43&lt;=CE$5,$I43&gt;=CE$5),-FV(Assumptions!$D$6,'Construction Schedule'!CE$2,,$E43/$H43),0))</f>
        <v>0</v>
      </c>
      <c r="CF43" s="60">
        <f>IF(CF$5=$G43,-FV(Assumptions!$D$6,'Construction Schedule'!CF$2,,$E43/$H43),IF(AND($G43&lt;=CF$5,$I43&gt;=CF$5),-FV(Assumptions!$D$6,'Construction Schedule'!CF$2,,$E43/$H43),0))</f>
        <v>0</v>
      </c>
      <c r="CG43" s="60">
        <f>IF(CG$5=$G43,-FV(Assumptions!$D$6,'Construction Schedule'!CG$2,,$E43/$H43),IF(AND($G43&lt;=CG$5,$I43&gt;=CG$5),-FV(Assumptions!$D$6,'Construction Schedule'!CG$2,,$E43/$H43),0))</f>
        <v>0</v>
      </c>
      <c r="CH43" s="60">
        <f>IF(CH$5=$G43,-FV(Assumptions!$D$6,'Construction Schedule'!CH$2,,$E43/$H43),IF(AND($G43&lt;=CH$5,$I43&gt;=CH$5),-FV(Assumptions!$D$6,'Construction Schedule'!CH$2,,$E43/$H43),0))</f>
        <v>0</v>
      </c>
      <c r="CI43" s="60">
        <f>IF(CI$5=$G43,-FV(Assumptions!$D$6,'Construction Schedule'!CI$2,,$E43/$H43),IF(AND($G43&lt;=CI$5,$I43&gt;=CI$5),-FV(Assumptions!$D$6,'Construction Schedule'!CI$2,,$E43/$H43),0))</f>
        <v>0</v>
      </c>
      <c r="CJ43" s="60">
        <f>IF(CJ$5=$G43,-FV(Assumptions!$D$6,'Construction Schedule'!CJ$2,,$E43/$H43),IF(AND($G43&lt;=CJ$5,$I43&gt;=CJ$5),-FV(Assumptions!$D$6,'Construction Schedule'!CJ$2,,$E43/$H43),0))</f>
        <v>0</v>
      </c>
      <c r="CK43" s="60">
        <f>IF(CK$5=$G43,-FV(Assumptions!$D$6,'Construction Schedule'!CK$2,,$E43/$H43),IF(AND($G43&lt;=CK$5,$I43&gt;=CK$5),-FV(Assumptions!$D$6,'Construction Schedule'!CK$2,,$E43/$H43),0))</f>
        <v>0</v>
      </c>
      <c r="CL43" s="60">
        <f>IF(CL$5=$G43,-FV(Assumptions!$D$6,'Construction Schedule'!CL$2,,$E43/$H43),IF(AND($G43&lt;=CL$5,$I43&gt;=CL$5),-FV(Assumptions!$D$6,'Construction Schedule'!CL$2,,$E43/$H43),0))</f>
        <v>0</v>
      </c>
      <c r="CM43" s="60">
        <f>IF(CM$5=$G43,-FV(Assumptions!$D$6,'Construction Schedule'!CM$2,,$E43/$H43),IF(AND($G43&lt;=CM$5,$I43&gt;=CM$5),-FV(Assumptions!$D$6,'Construction Schedule'!CM$2,,$E43/$H43),0))</f>
        <v>0</v>
      </c>
      <c r="CN43" s="60">
        <f>IF(CN$5=$G43,-FV(Assumptions!$D$6,'Construction Schedule'!CN$2,,$E43/$H43),IF(AND($G43&lt;=CN$5,$I43&gt;=CN$5),-FV(Assumptions!$D$6,'Construction Schedule'!CN$2,,$E43/$H43),0))</f>
        <v>0</v>
      </c>
      <c r="CO43" s="60">
        <f>IF(CO$5=$G43,-FV(Assumptions!$D$6,'Construction Schedule'!CO$2,,$E43/$H43),IF(AND($G43&lt;=CO$5,$I43&gt;=CO$5),-FV(Assumptions!$D$6,'Construction Schedule'!CO$2,,$E43/$H43),0))</f>
        <v>0</v>
      </c>
      <c r="CP43" s="60">
        <f>IF(CP$5=$G43,-FV(Assumptions!$D$6,'Construction Schedule'!CP$2,,$E43/$H43),IF(AND($G43&lt;=CP$5,$I43&gt;=CP$5),-FV(Assumptions!$D$6,'Construction Schedule'!CP$2,,$E43/$H43),0))</f>
        <v>0</v>
      </c>
      <c r="CQ43" s="60">
        <f>IF(CQ$5=$G43,-FV(Assumptions!$D$6,'Construction Schedule'!CQ$2,,$E43/$H43),IF(AND($G43&lt;=CQ$5,$I43&gt;=CQ$5),-FV(Assumptions!$D$6,'Construction Schedule'!CQ$2,,$E43/$H43),0))</f>
        <v>0</v>
      </c>
      <c r="CR43" s="60">
        <f>IF(CR$5=$G43,-FV(Assumptions!$D$6,'Construction Schedule'!CR$2,,$E43/$H43),IF(AND($G43&lt;=CR$5,$I43&gt;=CR$5),-FV(Assumptions!$D$6,'Construction Schedule'!CR$2,,$E43/$H43),0))</f>
        <v>0</v>
      </c>
      <c r="CS43" s="60">
        <f>IF(CS$5=$G43,-FV(Assumptions!$D$6,'Construction Schedule'!CS$2,,$E43/$H43),IF(AND($G43&lt;=CS$5,$I43&gt;=CS$5),-FV(Assumptions!$D$6,'Construction Schedule'!CS$2,,$E43/$H43),0))</f>
        <v>0</v>
      </c>
      <c r="CT43" s="60">
        <f>IF(CT$5=$G43,-FV(Assumptions!$D$6,'Construction Schedule'!CT$2,,$E43/$H43),IF(AND($G43&lt;=CT$5,$I43&gt;=CT$5),-FV(Assumptions!$D$6,'Construction Schedule'!CT$2,,$E43/$H43),0))</f>
        <v>0</v>
      </c>
      <c r="CU43" s="60">
        <f>IF(CU$5=$G43,-FV(Assumptions!$D$6,'Construction Schedule'!CU$2,,$E43/$H43),IF(AND($G43&lt;=CU$5,$I43&gt;=CU$5),-FV(Assumptions!$D$6,'Construction Schedule'!CU$2,,$E43/$H43),0))</f>
        <v>0</v>
      </c>
      <c r="CV43" s="60">
        <f>IF(CV$5=$G43,-FV(Assumptions!$D$6,'Construction Schedule'!CV$2,,$E43/$H43),IF(AND($G43&lt;=CV$5,$I43&gt;=CV$5),-FV(Assumptions!$D$6,'Construction Schedule'!CV$2,,$E43/$H43),0))</f>
        <v>0</v>
      </c>
      <c r="CW43" s="60">
        <f>IF(CW$5=$G43,-FV(Assumptions!$D$6,'Construction Schedule'!CW$2,,$E43/$H43),IF(AND($G43&lt;=CW$5,$I43&gt;=CW$5),-FV(Assumptions!$D$6,'Construction Schedule'!CW$2,,$E43/$H43),0))</f>
        <v>0</v>
      </c>
      <c r="CX43" s="60">
        <f>IF(CX$5=$G43,-FV(Assumptions!$D$6,'Construction Schedule'!CX$2,,$E43/$H43),IF(AND($G43&lt;=CX$5,$I43&gt;=CX$5),-FV(Assumptions!$D$6,'Construction Schedule'!CX$2,,$E43/$H43),0))</f>
        <v>0</v>
      </c>
      <c r="CY43" s="60">
        <f>IF(CY$5=$G43,-FV(Assumptions!$D$6,'Construction Schedule'!CY$2,,$E43/$H43),IF(AND($G43&lt;=CY$5,$I43&gt;=CY$5),-FV(Assumptions!$D$6,'Construction Schedule'!CY$2,,$E43/$H43),0))</f>
        <v>0</v>
      </c>
      <c r="CZ43" s="60">
        <f>IF(CZ$5=$G43,-FV(Assumptions!$D$6,'Construction Schedule'!CZ$2,,$E43/$H43),IF(AND($G43&lt;=CZ$5,$I43&gt;=CZ$5),-FV(Assumptions!$D$6,'Construction Schedule'!CZ$2,,$E43/$H43),0))</f>
        <v>0</v>
      </c>
      <c r="DA43" s="60">
        <f>IF(DA$5=$G43,-FV(Assumptions!$D$6,'Construction Schedule'!DA$2,,$E43/$H43),IF(AND($G43&lt;=DA$5,$I43&gt;=DA$5),-FV(Assumptions!$D$6,'Construction Schedule'!DA$2,,$E43/$H43),0))</f>
        <v>0</v>
      </c>
      <c r="DB43" s="60">
        <f>IF(DB$5=$G43,-FV(Assumptions!$D$6,'Construction Schedule'!DB$2,,$E43/$H43),IF(AND($G43&lt;=DB$5,$I43&gt;=DB$5),-FV(Assumptions!$D$6,'Construction Schedule'!DB$2,,$E43/$H43),0))</f>
        <v>0</v>
      </c>
      <c r="DC43" s="60">
        <f>IF(DC$5=$G43,-FV(Assumptions!$D$6,'Construction Schedule'!DC$2,,$E43/$H43),IF(AND($G43&lt;=DC$5,$I43&gt;=DC$5),-FV(Assumptions!$D$6,'Construction Schedule'!DC$2,,$E43/$H43),0))</f>
        <v>0</v>
      </c>
      <c r="DD43" s="60">
        <f>IF(DD$5=$G43,-FV(Assumptions!$D$6,'Construction Schedule'!DD$2,,$E43/$H43),IF(AND($G43&lt;=DD$5,$I43&gt;=DD$5),-FV(Assumptions!$D$6,'Construction Schedule'!DD$2,,$E43/$H43),0))</f>
        <v>0</v>
      </c>
      <c r="DE43" s="60">
        <f>IF(DE$5=$G43,-FV(Assumptions!$D$6,'Construction Schedule'!DE$2,,$E43/$H43),IF(AND($G43&lt;=DE$5,$I43&gt;=DE$5),-FV(Assumptions!$D$6,'Construction Schedule'!DE$2,,$E43/$H43),0))</f>
        <v>0</v>
      </c>
      <c r="DF43" s="60">
        <f>IF(DF$5=$G43,-FV(Assumptions!$D$6,'Construction Schedule'!DF$2,,$E43/$H43),IF(AND($G43&lt;=DF$5,$I43&gt;=DF$5),-FV(Assumptions!$D$6,'Construction Schedule'!DF$2,,$E43/$H43),0))</f>
        <v>0</v>
      </c>
      <c r="DG43" s="60">
        <f>IF(DG$5=$G43,-FV(Assumptions!$D$6,'Construction Schedule'!DG$2,,$E43/$H43),IF(AND($G43&lt;=DG$5,$I43&gt;=DG$5),-FV(Assumptions!$D$6,'Construction Schedule'!DG$2,,$E43/$H43),0))</f>
        <v>0</v>
      </c>
      <c r="DH43" s="60">
        <f>IF(DH$5=$G43,-FV(Assumptions!$D$6,'Construction Schedule'!DH$2,,$E43/$H43),IF(AND($G43&lt;=DH$5,$I43&gt;=DH$5),-FV(Assumptions!$D$6,'Construction Schedule'!DH$2,,$E43/$H43),0))</f>
        <v>0</v>
      </c>
      <c r="DI43" s="60">
        <f>IF(DI$5=$G43,-FV(Assumptions!$D$6,'Construction Schedule'!DI$2,,$E43/$H43),IF(AND($G43&lt;=DI$5,$I43&gt;=DI$5),-FV(Assumptions!$D$6,'Construction Schedule'!DI$2,,$E43/$H43),0))</f>
        <v>0</v>
      </c>
      <c r="DJ43" s="60">
        <f>IF(DJ$5=$G43,-FV(Assumptions!$D$6,'Construction Schedule'!DJ$2,,$E43/$H43),IF(AND($G43&lt;=DJ$5,$I43&gt;=DJ$5),-FV(Assumptions!$D$6,'Construction Schedule'!DJ$2,,$E43/$H43),0))</f>
        <v>0</v>
      </c>
      <c r="DK43" s="60">
        <f>IF(DK$5=$G43,-FV(Assumptions!$D$6,'Construction Schedule'!DK$2,,$E43/$H43),IF(AND($G43&lt;=DK$5,$I43&gt;=DK$5),-FV(Assumptions!$D$6,'Construction Schedule'!DK$2,,$E43/$H43),0))</f>
        <v>0</v>
      </c>
      <c r="DL43" s="60">
        <f>IF(DL$5=$G43,-FV(Assumptions!$D$6,'Construction Schedule'!DL$2,,$E43/$H43),IF(AND($G43&lt;=DL$5,$I43&gt;=DL$5),-FV(Assumptions!$D$6,'Construction Schedule'!DL$2,,$E43/$H43),0))</f>
        <v>0</v>
      </c>
      <c r="DM43" s="60">
        <f>IF(DM$5=$G43,-FV(Assumptions!$D$6,'Construction Schedule'!DM$2,,$E43/$H43),IF(AND($G43&lt;=DM$5,$I43&gt;=DM$5),-FV(Assumptions!$D$6,'Construction Schedule'!DM$2,,$E43/$H43),0))</f>
        <v>0</v>
      </c>
      <c r="DN43" s="60">
        <f>IF(DN$5=$G43,-FV(Assumptions!$D$6,'Construction Schedule'!DN$2,,$E43/$H43),IF(AND($G43&lt;=DN$5,$I43&gt;=DN$5),-FV(Assumptions!$D$6,'Construction Schedule'!DN$2,,$E43/$H43),0))</f>
        <v>0</v>
      </c>
      <c r="DO43" s="60">
        <f>IF(DO$5=$G43,-FV(Assumptions!$D$6,'Construction Schedule'!DO$2,,$E43/$H43),IF(AND($G43&lt;=DO$5,$I43&gt;=DO$5),-FV(Assumptions!$D$6,'Construction Schedule'!DO$2,,$E43/$H43),0))</f>
        <v>0</v>
      </c>
      <c r="DP43" s="60">
        <f>IF(DP$5=$G43,-FV(Assumptions!$D$6,'Construction Schedule'!DP$2,,$E43/$H43),IF(AND($G43&lt;=DP$5,$I43&gt;=DP$5),-FV(Assumptions!$D$6,'Construction Schedule'!DP$2,,$E43/$H43),0))</f>
        <v>0</v>
      </c>
      <c r="DQ43" s="60">
        <f>IF(DQ$5=$G43,-FV(Assumptions!$D$6,'Construction Schedule'!DQ$2,,$E43/$H43),IF(AND($G43&lt;=DQ$5,$I43&gt;=DQ$5),-FV(Assumptions!$D$6,'Construction Schedule'!DQ$2,,$E43/$H43),0))</f>
        <v>0</v>
      </c>
      <c r="DR43" s="60">
        <f>IF(DR$5=$G43,-FV(Assumptions!$D$6,'Construction Schedule'!DR$2,,$E43/$H43),IF(AND($G43&lt;=DR$5,$I43&gt;=DR$5),-FV(Assumptions!$D$6,'Construction Schedule'!DR$2,,$E43/$H43),0))</f>
        <v>0</v>
      </c>
      <c r="DS43" s="60">
        <f>IF(DS$5=$G43,-FV(Assumptions!$D$6,'Construction Schedule'!DS$2,,$E43/$H43),IF(AND($G43&lt;=DS$5,$I43&gt;=DS$5),-FV(Assumptions!$D$6,'Construction Schedule'!DS$2,,$E43/$H43),0))</f>
        <v>0</v>
      </c>
      <c r="DT43" s="60">
        <f>IF(DT$5=$G43,-FV(Assumptions!$D$6,'Construction Schedule'!DT$2,,$E43/$H43),IF(AND($G43&lt;=DT$5,$I43&gt;=DT$5),-FV(Assumptions!$D$6,'Construction Schedule'!DT$2,,$E43/$H43),0))</f>
        <v>0</v>
      </c>
      <c r="DU43" s="60">
        <f>IF(DU$5=$G43,-FV(Assumptions!$D$6,'Construction Schedule'!DU$2,,$E43/$H43),IF(AND($G43&lt;=DU$5,$I43&gt;=DU$5),-FV(Assumptions!$D$6,'Construction Schedule'!DU$2,,$E43/$H43),0))</f>
        <v>0</v>
      </c>
      <c r="DV43" s="60">
        <f>IF(DV$5=$G43,-FV(Assumptions!$D$6,'Construction Schedule'!DV$2,,$E43/$H43),IF(AND($G43&lt;=DV$5,$I43&gt;=DV$5),-FV(Assumptions!$D$6,'Construction Schedule'!DV$2,,$E43/$H43),0))</f>
        <v>0</v>
      </c>
      <c r="DW43" s="60">
        <f>IF(DW$5=$G43,-FV(Assumptions!$D$6,'Construction Schedule'!DW$2,,$E43/$H43),IF(AND($G43&lt;=DW$5,$I43&gt;=DW$5),-FV(Assumptions!$D$6,'Construction Schedule'!DW$2,,$E43/$H43),0))</f>
        <v>0</v>
      </c>
      <c r="DX43" s="60">
        <f>IF(DX$5=$G43,-FV(Assumptions!$D$6,'Construction Schedule'!DX$2,,$E43/$H43),IF(AND($G43&lt;=DX$5,$I43&gt;=DX$5),-FV(Assumptions!$D$6,'Construction Schedule'!DX$2,,$E43/$H43),0))</f>
        <v>0</v>
      </c>
      <c r="DY43" s="60">
        <f>IF(DY$5=$G43,-FV(Assumptions!$D$6,'Construction Schedule'!DY$2,,$E43/$H43),IF(AND($G43&lt;=DY$5,$I43&gt;=DY$5),-FV(Assumptions!$D$6,'Construction Schedule'!DY$2,,$E43/$H43),0))</f>
        <v>0</v>
      </c>
      <c r="DZ43" s="60">
        <f>IF(DZ$5=$G43,-FV(Assumptions!$D$6,'Construction Schedule'!DZ$2,,$E43/$H43),IF(AND($G43&lt;=DZ$5,$I43&gt;=DZ$5),-FV(Assumptions!$D$6,'Construction Schedule'!DZ$2,,$E43/$H43),0))</f>
        <v>0</v>
      </c>
      <c r="EA43" s="60">
        <f>IF(EA$5=$G43,-FV(Assumptions!$D$6,'Construction Schedule'!EA$2,,$E43/$H43),IF(AND($G43&lt;=EA$5,$I43&gt;=EA$5),-FV(Assumptions!$D$6,'Construction Schedule'!EA$2,,$E43/$H43),0))</f>
        <v>0</v>
      </c>
      <c r="EB43" s="51" t="s">
        <v>2</v>
      </c>
    </row>
    <row r="44" spans="2:132" ht="17.25" x14ac:dyDescent="0.35">
      <c r="B44" s="51" t="s">
        <v>207</v>
      </c>
      <c r="E44" s="60">
        <v>6320000</v>
      </c>
      <c r="G44" s="56">
        <v>45658</v>
      </c>
      <c r="H44" s="129">
        <v>40</v>
      </c>
      <c r="I44" s="56">
        <f>EDATE(G44,(H44-1))</f>
        <v>46844</v>
      </c>
      <c r="K44" s="130"/>
      <c r="L44" s="60">
        <f>IF(L$5=$G44,-FV(Assumptions!$D$6,'Construction Schedule'!L$2,,$E44/$H44),IF(AND($G44&lt;=L$5,$I44&gt;=L$5),-FV(Assumptions!$D$6,'Construction Schedule'!L$2,,$E44/$H44),0))</f>
        <v>0</v>
      </c>
      <c r="M44" s="60">
        <f>IF(M$5=$G44,-FV(Assumptions!$D$6,'Construction Schedule'!M$2,,$E44/$H44),IF(AND($G44&lt;=M$5,$I44&gt;=M$5),-FV(Assumptions!$D$6,'Construction Schedule'!M$2,,$E44/$H44),0))</f>
        <v>0</v>
      </c>
      <c r="N44" s="60">
        <f>IF(N$5=$G44,-FV(Assumptions!$D$6,'Construction Schedule'!N$2,,$E44/$H44),IF(AND($G44&lt;=N$5,$I44&gt;=N$5),-FV(Assumptions!$D$6,'Construction Schedule'!N$2,,$E44/$H44),0))</f>
        <v>0</v>
      </c>
      <c r="O44" s="60">
        <f>IF(O$5=$G44,-FV(Assumptions!$D$6,'Construction Schedule'!O$2,,$E44/$H44),IF(AND($G44&lt;=O$5,$I44&gt;=O$5),-FV(Assumptions!$D$6,'Construction Schedule'!O$2,,$E44/$H44),0))</f>
        <v>0</v>
      </c>
      <c r="P44" s="60">
        <f>IF(P$5=$G44,-FV(Assumptions!$D$6,'Construction Schedule'!P$2,,$E44/$H44),IF(AND($G44&lt;=P$5,$I44&gt;=P$5),-FV(Assumptions!$D$6,'Construction Schedule'!P$2,,$E44/$H44),0))</f>
        <v>0</v>
      </c>
      <c r="Q44" s="60">
        <f>IF(Q$5=$G44,-FV(Assumptions!$D$6,'Construction Schedule'!Q$2,,$E44/$H44),IF(AND($G44&lt;=Q$5,$I44&gt;=Q$5),-FV(Assumptions!$D$6,'Construction Schedule'!Q$2,,$E44/$H44),0))</f>
        <v>0</v>
      </c>
      <c r="R44" s="60">
        <f>IF(R$5=$G44,-FV(Assumptions!$D$6,'Construction Schedule'!R$2,,$E44/$H44),IF(AND($G44&lt;=R$5,$I44&gt;=R$5),-FV(Assumptions!$D$6,'Construction Schedule'!R$2,,$E44/$H44),0))</f>
        <v>0</v>
      </c>
      <c r="S44" s="60">
        <f>IF(S$5=$G44,-FV(Assumptions!$D$6,'Construction Schedule'!S$2,,$E44/$H44),IF(AND($G44&lt;=S$5,$I44&gt;=S$5),-FV(Assumptions!$D$6,'Construction Schedule'!S$2,,$E44/$H44),0))</f>
        <v>0</v>
      </c>
      <c r="T44" s="60">
        <f>IF(T$5=$G44,-FV(Assumptions!$D$6,'Construction Schedule'!T$2,,$E44/$H44),IF(AND($G44&lt;=T$5,$I44&gt;=T$5),-FV(Assumptions!$D$6,'Construction Schedule'!T$2,,$E44/$H44),0))</f>
        <v>0</v>
      </c>
      <c r="U44" s="60">
        <f>IF(U$5=$G44,-FV(Assumptions!$D$6,'Construction Schedule'!U$2,,$E44/$H44),IF(AND($G44&lt;=U$5,$I44&gt;=U$5),-FV(Assumptions!$D$6,'Construction Schedule'!U$2,,$E44/$H44),0))</f>
        <v>158000</v>
      </c>
      <c r="V44" s="60">
        <f>IF(V$5=$G44,-FV(Assumptions!$D$6,'Construction Schedule'!V$2,,$E44/$H44),IF(AND($G44&lt;=V$5,$I44&gt;=V$5),-FV(Assumptions!$D$6,'Construction Schedule'!V$2,,$E44/$H44),0))</f>
        <v>158000</v>
      </c>
      <c r="W44" s="60">
        <f>IF(W$5=$G44,-FV(Assumptions!$D$6,'Construction Schedule'!W$2,,$E44/$H44),IF(AND($G44&lt;=W$5,$I44&gt;=W$5),-FV(Assumptions!$D$6,'Construction Schedule'!W$2,,$E44/$H44),0))</f>
        <v>158000</v>
      </c>
      <c r="X44" s="60">
        <f>IF(X$5=$G44,-FV(Assumptions!$D$6,'Construction Schedule'!X$2,,$E44/$H44),IF(AND($G44&lt;=X$5,$I44&gt;=X$5),-FV(Assumptions!$D$6,'Construction Schedule'!X$2,,$E44/$H44),0))</f>
        <v>161950</v>
      </c>
      <c r="Y44" s="60">
        <f>IF(Y$5=$G44,-FV(Assumptions!$D$6,'Construction Schedule'!Y$2,,$E44/$H44),IF(AND($G44&lt;=Y$5,$I44&gt;=Y$5),-FV(Assumptions!$D$6,'Construction Schedule'!Y$2,,$E44/$H44),0))</f>
        <v>161950</v>
      </c>
      <c r="Z44" s="60">
        <f>IF(Z$5=$G44,-FV(Assumptions!$D$6,'Construction Schedule'!Z$2,,$E44/$H44),IF(AND($G44&lt;=Z$5,$I44&gt;=Z$5),-FV(Assumptions!$D$6,'Construction Schedule'!Z$2,,$E44/$H44),0))</f>
        <v>161950</v>
      </c>
      <c r="AA44" s="60">
        <f>IF(AA$5=$G44,-FV(Assumptions!$D$6,'Construction Schedule'!AA$2,,$E44/$H44),IF(AND($G44&lt;=AA$5,$I44&gt;=AA$5),-FV(Assumptions!$D$6,'Construction Schedule'!AA$2,,$E44/$H44),0))</f>
        <v>161950</v>
      </c>
      <c r="AB44" s="60">
        <f>IF(AB$5=$G44,-FV(Assumptions!$D$6,'Construction Schedule'!AB$2,,$E44/$H44),IF(AND($G44&lt;=AB$5,$I44&gt;=AB$5),-FV(Assumptions!$D$6,'Construction Schedule'!AB$2,,$E44/$H44),0))</f>
        <v>161950</v>
      </c>
      <c r="AC44" s="60">
        <f>IF(AC$5=$G44,-FV(Assumptions!$D$6,'Construction Schedule'!AC$2,,$E44/$H44),IF(AND($G44&lt;=AC$5,$I44&gt;=AC$5),-FV(Assumptions!$D$6,'Construction Schedule'!AC$2,,$E44/$H44),0))</f>
        <v>161950</v>
      </c>
      <c r="AD44" s="60">
        <f>IF(AD$5=$G44,-FV(Assumptions!$D$6,'Construction Schedule'!AD$2,,$E44/$H44),IF(AND($G44&lt;=AD$5,$I44&gt;=AD$5),-FV(Assumptions!$D$6,'Construction Schedule'!AD$2,,$E44/$H44),0))</f>
        <v>161950</v>
      </c>
      <c r="AE44" s="60">
        <f>IF(AE$5=$G44,-FV(Assumptions!$D$6,'Construction Schedule'!AE$2,,$E44/$H44),IF(AND($G44&lt;=AE$5,$I44&gt;=AE$5),-FV(Assumptions!$D$6,'Construction Schedule'!AE$2,,$E44/$H44),0))</f>
        <v>161950</v>
      </c>
      <c r="AF44" s="60">
        <f>IF(AF$5=$G44,-FV(Assumptions!$D$6,'Construction Schedule'!AF$2,,$E44/$H44),IF(AND($G44&lt;=AF$5,$I44&gt;=AF$5),-FV(Assumptions!$D$6,'Construction Schedule'!AF$2,,$E44/$H44),0))</f>
        <v>161950</v>
      </c>
      <c r="AG44" s="60">
        <f>IF(AG$5=$G44,-FV(Assumptions!$D$6,'Construction Schedule'!AG$2,,$E44/$H44),IF(AND($G44&lt;=AG$5,$I44&gt;=AG$5),-FV(Assumptions!$D$6,'Construction Schedule'!AG$2,,$E44/$H44),0))</f>
        <v>161950</v>
      </c>
      <c r="AH44" s="60">
        <f>IF(AH$5=$G44,-FV(Assumptions!$D$6,'Construction Schedule'!AH$2,,$E44/$H44),IF(AND($G44&lt;=AH$5,$I44&gt;=AH$5),-FV(Assumptions!$D$6,'Construction Schedule'!AH$2,,$E44/$H44),0))</f>
        <v>161950</v>
      </c>
      <c r="AI44" s="60">
        <f>IF(AI$5=$G44,-FV(Assumptions!$D$6,'Construction Schedule'!AI$2,,$E44/$H44),IF(AND($G44&lt;=AI$5,$I44&gt;=AI$5),-FV(Assumptions!$D$6,'Construction Schedule'!AI$2,,$E44/$H44),0))</f>
        <v>161950</v>
      </c>
      <c r="AJ44" s="60">
        <f>IF(AJ$5=$G44,-FV(Assumptions!$D$6,'Construction Schedule'!AJ$2,,$E44/$H44),IF(AND($G44&lt;=AJ$5,$I44&gt;=AJ$5),-FV(Assumptions!$D$6,'Construction Schedule'!AJ$2,,$E44/$H44),0))</f>
        <v>165998.75</v>
      </c>
      <c r="AK44" s="60">
        <f>IF(AK$5=$G44,-FV(Assumptions!$D$6,'Construction Schedule'!AK$2,,$E44/$H44),IF(AND($G44&lt;=AK$5,$I44&gt;=AK$5),-FV(Assumptions!$D$6,'Construction Schedule'!AK$2,,$E44/$H44),0))</f>
        <v>165998.75</v>
      </c>
      <c r="AL44" s="60">
        <f>IF(AL$5=$G44,-FV(Assumptions!$D$6,'Construction Schedule'!AL$2,,$E44/$H44),IF(AND($G44&lt;=AL$5,$I44&gt;=AL$5),-FV(Assumptions!$D$6,'Construction Schedule'!AL$2,,$E44/$H44),0))</f>
        <v>165998.75</v>
      </c>
      <c r="AM44" s="60">
        <f>IF(AM$5=$G44,-FV(Assumptions!$D$6,'Construction Schedule'!AM$2,,$E44/$H44),IF(AND($G44&lt;=AM$5,$I44&gt;=AM$5),-FV(Assumptions!$D$6,'Construction Schedule'!AM$2,,$E44/$H44),0))</f>
        <v>165998.75</v>
      </c>
      <c r="AN44" s="60">
        <f>IF(AN$5=$G44,-FV(Assumptions!$D$6,'Construction Schedule'!AN$2,,$E44/$H44),IF(AND($G44&lt;=AN$5,$I44&gt;=AN$5),-FV(Assumptions!$D$6,'Construction Schedule'!AN$2,,$E44/$H44),0))</f>
        <v>165998.75</v>
      </c>
      <c r="AO44" s="60">
        <f>IF(AO$5=$G44,-FV(Assumptions!$D$6,'Construction Schedule'!AO$2,,$E44/$H44),IF(AND($G44&lt;=AO$5,$I44&gt;=AO$5),-FV(Assumptions!$D$6,'Construction Schedule'!AO$2,,$E44/$H44),0))</f>
        <v>165998.75</v>
      </c>
      <c r="AP44" s="60">
        <f>IF(AP$5=$G44,-FV(Assumptions!$D$6,'Construction Schedule'!AP$2,,$E44/$H44),IF(AND($G44&lt;=AP$5,$I44&gt;=AP$5),-FV(Assumptions!$D$6,'Construction Schedule'!AP$2,,$E44/$H44),0))</f>
        <v>165998.75</v>
      </c>
      <c r="AQ44" s="60">
        <f>IF(AQ$5=$G44,-FV(Assumptions!$D$6,'Construction Schedule'!AQ$2,,$E44/$H44),IF(AND($G44&lt;=AQ$5,$I44&gt;=AQ$5),-FV(Assumptions!$D$6,'Construction Schedule'!AQ$2,,$E44/$H44),0))</f>
        <v>165998.75</v>
      </c>
      <c r="AR44" s="60">
        <f>IF(AR$5=$G44,-FV(Assumptions!$D$6,'Construction Schedule'!AR$2,,$E44/$H44),IF(AND($G44&lt;=AR$5,$I44&gt;=AR$5),-FV(Assumptions!$D$6,'Construction Schedule'!AR$2,,$E44/$H44),0))</f>
        <v>165998.75</v>
      </c>
      <c r="AS44" s="60">
        <f>IF(AS$5=$G44,-FV(Assumptions!$D$6,'Construction Schedule'!AS$2,,$E44/$H44),IF(AND($G44&lt;=AS$5,$I44&gt;=AS$5),-FV(Assumptions!$D$6,'Construction Schedule'!AS$2,,$E44/$H44),0))</f>
        <v>165998.75</v>
      </c>
      <c r="AT44" s="60">
        <f>IF(AT$5=$G44,-FV(Assumptions!$D$6,'Construction Schedule'!AT$2,,$E44/$H44),IF(AND($G44&lt;=AT$5,$I44&gt;=AT$5),-FV(Assumptions!$D$6,'Construction Schedule'!AT$2,,$E44/$H44),0))</f>
        <v>165998.75</v>
      </c>
      <c r="AU44" s="60">
        <f>IF(AU$5=$G44,-FV(Assumptions!$D$6,'Construction Schedule'!AU$2,,$E44/$H44),IF(AND($G44&lt;=AU$5,$I44&gt;=AU$5),-FV(Assumptions!$D$6,'Construction Schedule'!AU$2,,$E44/$H44),0))</f>
        <v>165998.75</v>
      </c>
      <c r="AV44" s="60">
        <f>IF(AV$5=$G44,-FV(Assumptions!$D$6,'Construction Schedule'!AV$2,,$E44/$H44),IF(AND($G44&lt;=AV$5,$I44&gt;=AV$5),-FV(Assumptions!$D$6,'Construction Schedule'!AV$2,,$E44/$H44),0))</f>
        <v>170148.71874999997</v>
      </c>
      <c r="AW44" s="60">
        <f>IF(AW$5=$G44,-FV(Assumptions!$D$6,'Construction Schedule'!AW$2,,$E44/$H44),IF(AND($G44&lt;=AW$5,$I44&gt;=AW$5),-FV(Assumptions!$D$6,'Construction Schedule'!AW$2,,$E44/$H44),0))</f>
        <v>170148.71874999997</v>
      </c>
      <c r="AX44" s="60">
        <f>IF(AX$5=$G44,-FV(Assumptions!$D$6,'Construction Schedule'!AX$2,,$E44/$H44),IF(AND($G44&lt;=AX$5,$I44&gt;=AX$5),-FV(Assumptions!$D$6,'Construction Schedule'!AX$2,,$E44/$H44),0))</f>
        <v>170148.71874999997</v>
      </c>
      <c r="AY44" s="60">
        <f>IF(AY$5=$G44,-FV(Assumptions!$D$6,'Construction Schedule'!AY$2,,$E44/$H44),IF(AND($G44&lt;=AY$5,$I44&gt;=AY$5),-FV(Assumptions!$D$6,'Construction Schedule'!AY$2,,$E44/$H44),0))</f>
        <v>170148.71874999997</v>
      </c>
      <c r="AZ44" s="60">
        <f>IF(AZ$5=$G44,-FV(Assumptions!$D$6,'Construction Schedule'!AZ$2,,$E44/$H44),IF(AND($G44&lt;=AZ$5,$I44&gt;=AZ$5),-FV(Assumptions!$D$6,'Construction Schedule'!AZ$2,,$E44/$H44),0))</f>
        <v>170148.71874999997</v>
      </c>
      <c r="BA44" s="60">
        <f>IF(BA$5=$G44,-FV(Assumptions!$D$6,'Construction Schedule'!BA$2,,$E44/$H44),IF(AND($G44&lt;=BA$5,$I44&gt;=BA$5),-FV(Assumptions!$D$6,'Construction Schedule'!BA$2,,$E44/$H44),0))</f>
        <v>170148.71874999997</v>
      </c>
      <c r="BB44" s="60">
        <f>IF(BB$5=$G44,-FV(Assumptions!$D$6,'Construction Schedule'!BB$2,,$E44/$H44),IF(AND($G44&lt;=BB$5,$I44&gt;=BB$5),-FV(Assumptions!$D$6,'Construction Schedule'!BB$2,,$E44/$H44),0))</f>
        <v>170148.71874999997</v>
      </c>
      <c r="BC44" s="60">
        <f>IF(BC$5=$G44,-FV(Assumptions!$D$6,'Construction Schedule'!BC$2,,$E44/$H44),IF(AND($G44&lt;=BC$5,$I44&gt;=BC$5),-FV(Assumptions!$D$6,'Construction Schedule'!BC$2,,$E44/$H44),0))</f>
        <v>170148.71874999997</v>
      </c>
      <c r="BD44" s="60">
        <f>IF(BD$5=$G44,-FV(Assumptions!$D$6,'Construction Schedule'!BD$2,,$E44/$H44),IF(AND($G44&lt;=BD$5,$I44&gt;=BD$5),-FV(Assumptions!$D$6,'Construction Schedule'!BD$2,,$E44/$H44),0))</f>
        <v>170148.71874999997</v>
      </c>
      <c r="BE44" s="60">
        <f>IF(BE$5=$G44,-FV(Assumptions!$D$6,'Construction Schedule'!BE$2,,$E44/$H44),IF(AND($G44&lt;=BE$5,$I44&gt;=BE$5),-FV(Assumptions!$D$6,'Construction Schedule'!BE$2,,$E44/$H44),0))</f>
        <v>170148.71874999997</v>
      </c>
      <c r="BF44" s="60">
        <f>IF(BF$5=$G44,-FV(Assumptions!$D$6,'Construction Schedule'!BF$2,,$E44/$H44),IF(AND($G44&lt;=BF$5,$I44&gt;=BF$5),-FV(Assumptions!$D$6,'Construction Schedule'!BF$2,,$E44/$H44),0))</f>
        <v>170148.71874999997</v>
      </c>
      <c r="BG44" s="60">
        <f>IF(BG$5=$G44,-FV(Assumptions!$D$6,'Construction Schedule'!BG$2,,$E44/$H44),IF(AND($G44&lt;=BG$5,$I44&gt;=BG$5),-FV(Assumptions!$D$6,'Construction Schedule'!BG$2,,$E44/$H44),0))</f>
        <v>170148.71874999997</v>
      </c>
      <c r="BH44" s="60">
        <f>IF(BH$5=$G44,-FV(Assumptions!$D$6,'Construction Schedule'!BH$2,,$E44/$H44),IF(AND($G44&lt;=BH$5,$I44&gt;=BH$5),-FV(Assumptions!$D$6,'Construction Schedule'!BH$2,,$E44/$H44),0))</f>
        <v>174402.43671874996</v>
      </c>
      <c r="BI44" s="60">
        <f>IF(BI$5=$G44,-FV(Assumptions!$D$6,'Construction Schedule'!BI$2,,$E44/$H44),IF(AND($G44&lt;=BI$5,$I44&gt;=BI$5),-FV(Assumptions!$D$6,'Construction Schedule'!BI$2,,$E44/$H44),0))</f>
        <v>0</v>
      </c>
      <c r="BJ44" s="60">
        <f>IF(BJ$5=$G44,-FV(Assumptions!$D$6,'Construction Schedule'!BJ$2,,$E44/$H44),IF(AND($G44&lt;=BJ$5,$I44&gt;=BJ$5),-FV(Assumptions!$D$6,'Construction Schedule'!BJ$2,,$E44/$H44),0))</f>
        <v>0</v>
      </c>
      <c r="BK44" s="60">
        <f>IF(BK$5=$G44,-FV(Assumptions!$D$6,'Construction Schedule'!BK$2,,$E44/$H44),IF(AND($G44&lt;=BK$5,$I44&gt;=BK$5),-FV(Assumptions!$D$6,'Construction Schedule'!BK$2,,$E44/$H44),0))</f>
        <v>0</v>
      </c>
      <c r="BL44" s="60">
        <f>IF(BL$5=$G44,-FV(Assumptions!$D$6,'Construction Schedule'!BL$2,,$E44/$H44),IF(AND($G44&lt;=BL$5,$I44&gt;=BL$5),-FV(Assumptions!$D$6,'Construction Schedule'!BL$2,,$E44/$H44),0))</f>
        <v>0</v>
      </c>
      <c r="BM44" s="60">
        <f>IF(BM$5=$G44,-FV(Assumptions!$D$6,'Construction Schedule'!BM$2,,$E44/$H44),IF(AND($G44&lt;=BM$5,$I44&gt;=BM$5),-FV(Assumptions!$D$6,'Construction Schedule'!BM$2,,$E44/$H44),0))</f>
        <v>0</v>
      </c>
      <c r="BN44" s="60">
        <f>IF(BN$5=$G44,-FV(Assumptions!$D$6,'Construction Schedule'!BN$2,,$E44/$H44),IF(AND($G44&lt;=BN$5,$I44&gt;=BN$5),-FV(Assumptions!$D$6,'Construction Schedule'!BN$2,,$E44/$H44),0))</f>
        <v>0</v>
      </c>
      <c r="BO44" s="60">
        <f>IF(BO$5=$G44,-FV(Assumptions!$D$6,'Construction Schedule'!BO$2,,$E44/$H44),IF(AND($G44&lt;=BO$5,$I44&gt;=BO$5),-FV(Assumptions!$D$6,'Construction Schedule'!BO$2,,$E44/$H44),0))</f>
        <v>0</v>
      </c>
      <c r="BP44" s="60">
        <f>IF(BP$5=$G44,-FV(Assumptions!$D$6,'Construction Schedule'!BP$2,,$E44/$H44),IF(AND($G44&lt;=BP$5,$I44&gt;=BP$5),-FV(Assumptions!$D$6,'Construction Schedule'!BP$2,,$E44/$H44),0))</f>
        <v>0</v>
      </c>
      <c r="BQ44" s="60">
        <f>IF(BQ$5=$G44,-FV(Assumptions!$D$6,'Construction Schedule'!BQ$2,,$E44/$H44),IF(AND($G44&lt;=BQ$5,$I44&gt;=BQ$5),-FV(Assumptions!$D$6,'Construction Schedule'!BQ$2,,$E44/$H44),0))</f>
        <v>0</v>
      </c>
      <c r="BR44" s="60">
        <f>IF(BR$5=$G44,-FV(Assumptions!$D$6,'Construction Schedule'!BR$2,,$E44/$H44),IF(AND($G44&lt;=BR$5,$I44&gt;=BR$5),-FV(Assumptions!$D$6,'Construction Schedule'!BR$2,,$E44/$H44),0))</f>
        <v>0</v>
      </c>
      <c r="BS44" s="60">
        <f>IF(BS$5=$G44,-FV(Assumptions!$D$6,'Construction Schedule'!BS$2,,$E44/$H44),IF(AND($G44&lt;=BS$5,$I44&gt;=BS$5),-FV(Assumptions!$D$6,'Construction Schedule'!BS$2,,$E44/$H44),0))</f>
        <v>0</v>
      </c>
      <c r="BT44" s="60">
        <f>IF(BT$5=$G44,-FV(Assumptions!$D$6,'Construction Schedule'!BT$2,,$E44/$H44),IF(AND($G44&lt;=BT$5,$I44&gt;=BT$5),-FV(Assumptions!$D$6,'Construction Schedule'!BT$2,,$E44/$H44),0))</f>
        <v>0</v>
      </c>
      <c r="BU44" s="60">
        <f>IF(BU$5=$G44,-FV(Assumptions!$D$6,'Construction Schedule'!BU$2,,$E44/$H44),IF(AND($G44&lt;=BU$5,$I44&gt;=BU$5),-FV(Assumptions!$D$6,'Construction Schedule'!BU$2,,$E44/$H44),0))</f>
        <v>0</v>
      </c>
      <c r="BV44" s="60">
        <f>IF(BV$5=$G44,-FV(Assumptions!$D$6,'Construction Schedule'!BV$2,,$E44/$H44),IF(AND($G44&lt;=BV$5,$I44&gt;=BV$5),-FV(Assumptions!$D$6,'Construction Schedule'!BV$2,,$E44/$H44),0))</f>
        <v>0</v>
      </c>
      <c r="BW44" s="60">
        <f>IF(BW$5=$G44,-FV(Assumptions!$D$6,'Construction Schedule'!BW$2,,$E44/$H44),IF(AND($G44&lt;=BW$5,$I44&gt;=BW$5),-FV(Assumptions!$D$6,'Construction Schedule'!BW$2,,$E44/$H44),0))</f>
        <v>0</v>
      </c>
      <c r="BX44" s="60">
        <f>IF(BX$5=$G44,-FV(Assumptions!$D$6,'Construction Schedule'!BX$2,,$E44/$H44),IF(AND($G44&lt;=BX$5,$I44&gt;=BX$5),-FV(Assumptions!$D$6,'Construction Schedule'!BX$2,,$E44/$H44),0))</f>
        <v>0</v>
      </c>
      <c r="BY44" s="60">
        <f>IF(BY$5=$G44,-FV(Assumptions!$D$6,'Construction Schedule'!BY$2,,$E44/$H44),IF(AND($G44&lt;=BY$5,$I44&gt;=BY$5),-FV(Assumptions!$D$6,'Construction Schedule'!BY$2,,$E44/$H44),0))</f>
        <v>0</v>
      </c>
      <c r="BZ44" s="60">
        <f>IF(BZ$5=$G44,-FV(Assumptions!$D$6,'Construction Schedule'!BZ$2,,$E44/$H44),IF(AND($G44&lt;=BZ$5,$I44&gt;=BZ$5),-FV(Assumptions!$D$6,'Construction Schedule'!BZ$2,,$E44/$H44),0))</f>
        <v>0</v>
      </c>
      <c r="CA44" s="60">
        <f>IF(CA$5=$G44,-FV(Assumptions!$D$6,'Construction Schedule'!CA$2,,$E44/$H44),IF(AND($G44&lt;=CA$5,$I44&gt;=CA$5),-FV(Assumptions!$D$6,'Construction Schedule'!CA$2,,$E44/$H44),0))</f>
        <v>0</v>
      </c>
      <c r="CB44" s="60">
        <f>IF(CB$5=$G44,-FV(Assumptions!$D$6,'Construction Schedule'!CB$2,,$E44/$H44),IF(AND($G44&lt;=CB$5,$I44&gt;=CB$5),-FV(Assumptions!$D$6,'Construction Schedule'!CB$2,,$E44/$H44),0))</f>
        <v>0</v>
      </c>
      <c r="CC44" s="60">
        <f>IF(CC$5=$G44,-FV(Assumptions!$D$6,'Construction Schedule'!CC$2,,$E44/$H44),IF(AND($G44&lt;=CC$5,$I44&gt;=CC$5),-FV(Assumptions!$D$6,'Construction Schedule'!CC$2,,$E44/$H44),0))</f>
        <v>0</v>
      </c>
      <c r="CD44" s="60">
        <f>IF(CD$5=$G44,-FV(Assumptions!$D$6,'Construction Schedule'!CD$2,,$E44/$H44),IF(AND($G44&lt;=CD$5,$I44&gt;=CD$5),-FV(Assumptions!$D$6,'Construction Schedule'!CD$2,,$E44/$H44),0))</f>
        <v>0</v>
      </c>
      <c r="CE44" s="60">
        <f>IF(CE$5=$G44,-FV(Assumptions!$D$6,'Construction Schedule'!CE$2,,$E44/$H44),IF(AND($G44&lt;=CE$5,$I44&gt;=CE$5),-FV(Assumptions!$D$6,'Construction Schedule'!CE$2,,$E44/$H44),0))</f>
        <v>0</v>
      </c>
      <c r="CF44" s="60">
        <f>IF(CF$5=$G44,-FV(Assumptions!$D$6,'Construction Schedule'!CF$2,,$E44/$H44),IF(AND($G44&lt;=CF$5,$I44&gt;=CF$5),-FV(Assumptions!$D$6,'Construction Schedule'!CF$2,,$E44/$H44),0))</f>
        <v>0</v>
      </c>
      <c r="CG44" s="60">
        <f>IF(CG$5=$G44,-FV(Assumptions!$D$6,'Construction Schedule'!CG$2,,$E44/$H44),IF(AND($G44&lt;=CG$5,$I44&gt;=CG$5),-FV(Assumptions!$D$6,'Construction Schedule'!CG$2,,$E44/$H44),0))</f>
        <v>0</v>
      </c>
      <c r="CH44" s="60">
        <f>IF(CH$5=$G44,-FV(Assumptions!$D$6,'Construction Schedule'!CH$2,,$E44/$H44),IF(AND($G44&lt;=CH$5,$I44&gt;=CH$5),-FV(Assumptions!$D$6,'Construction Schedule'!CH$2,,$E44/$H44),0))</f>
        <v>0</v>
      </c>
      <c r="CI44" s="60">
        <f>IF(CI$5=$G44,-FV(Assumptions!$D$6,'Construction Schedule'!CI$2,,$E44/$H44),IF(AND($G44&lt;=CI$5,$I44&gt;=CI$5),-FV(Assumptions!$D$6,'Construction Schedule'!CI$2,,$E44/$H44),0))</f>
        <v>0</v>
      </c>
      <c r="CJ44" s="60">
        <f>IF(CJ$5=$G44,-FV(Assumptions!$D$6,'Construction Schedule'!CJ$2,,$E44/$H44),IF(AND($G44&lt;=CJ$5,$I44&gt;=CJ$5),-FV(Assumptions!$D$6,'Construction Schedule'!CJ$2,,$E44/$H44),0))</f>
        <v>0</v>
      </c>
      <c r="CK44" s="60">
        <f>IF(CK$5=$G44,-FV(Assumptions!$D$6,'Construction Schedule'!CK$2,,$E44/$H44),IF(AND($G44&lt;=CK$5,$I44&gt;=CK$5),-FV(Assumptions!$D$6,'Construction Schedule'!CK$2,,$E44/$H44),0))</f>
        <v>0</v>
      </c>
      <c r="CL44" s="60">
        <f>IF(CL$5=$G44,-FV(Assumptions!$D$6,'Construction Schedule'!CL$2,,$E44/$H44),IF(AND($G44&lt;=CL$5,$I44&gt;=CL$5),-FV(Assumptions!$D$6,'Construction Schedule'!CL$2,,$E44/$H44),0))</f>
        <v>0</v>
      </c>
      <c r="CM44" s="60">
        <f>IF(CM$5=$G44,-FV(Assumptions!$D$6,'Construction Schedule'!CM$2,,$E44/$H44),IF(AND($G44&lt;=CM$5,$I44&gt;=CM$5),-FV(Assumptions!$D$6,'Construction Schedule'!CM$2,,$E44/$H44),0))</f>
        <v>0</v>
      </c>
      <c r="CN44" s="60">
        <f>IF(CN$5=$G44,-FV(Assumptions!$D$6,'Construction Schedule'!CN$2,,$E44/$H44),IF(AND($G44&lt;=CN$5,$I44&gt;=CN$5),-FV(Assumptions!$D$6,'Construction Schedule'!CN$2,,$E44/$H44),0))</f>
        <v>0</v>
      </c>
      <c r="CO44" s="60">
        <f>IF(CO$5=$G44,-FV(Assumptions!$D$6,'Construction Schedule'!CO$2,,$E44/$H44),IF(AND($G44&lt;=CO$5,$I44&gt;=CO$5),-FV(Assumptions!$D$6,'Construction Schedule'!CO$2,,$E44/$H44),0))</f>
        <v>0</v>
      </c>
      <c r="CP44" s="60">
        <f>IF(CP$5=$G44,-FV(Assumptions!$D$6,'Construction Schedule'!CP$2,,$E44/$H44),IF(AND($G44&lt;=CP$5,$I44&gt;=CP$5),-FV(Assumptions!$D$6,'Construction Schedule'!CP$2,,$E44/$H44),0))</f>
        <v>0</v>
      </c>
      <c r="CQ44" s="60">
        <f>IF(CQ$5=$G44,-FV(Assumptions!$D$6,'Construction Schedule'!CQ$2,,$E44/$H44),IF(AND($G44&lt;=CQ$5,$I44&gt;=CQ$5),-FV(Assumptions!$D$6,'Construction Schedule'!CQ$2,,$E44/$H44),0))</f>
        <v>0</v>
      </c>
      <c r="CR44" s="60">
        <f>IF(CR$5=$G44,-FV(Assumptions!$D$6,'Construction Schedule'!CR$2,,$E44/$H44),IF(AND($G44&lt;=CR$5,$I44&gt;=CR$5),-FV(Assumptions!$D$6,'Construction Schedule'!CR$2,,$E44/$H44),0))</f>
        <v>0</v>
      </c>
      <c r="CS44" s="60">
        <f>IF(CS$5=$G44,-FV(Assumptions!$D$6,'Construction Schedule'!CS$2,,$E44/$H44),IF(AND($G44&lt;=CS$5,$I44&gt;=CS$5),-FV(Assumptions!$D$6,'Construction Schedule'!CS$2,,$E44/$H44),0))</f>
        <v>0</v>
      </c>
      <c r="CT44" s="60">
        <f>IF(CT$5=$G44,-FV(Assumptions!$D$6,'Construction Schedule'!CT$2,,$E44/$H44),IF(AND($G44&lt;=CT$5,$I44&gt;=CT$5),-FV(Assumptions!$D$6,'Construction Schedule'!CT$2,,$E44/$H44),0))</f>
        <v>0</v>
      </c>
      <c r="CU44" s="60">
        <f>IF(CU$5=$G44,-FV(Assumptions!$D$6,'Construction Schedule'!CU$2,,$E44/$H44),IF(AND($G44&lt;=CU$5,$I44&gt;=CU$5),-FV(Assumptions!$D$6,'Construction Schedule'!CU$2,,$E44/$H44),0))</f>
        <v>0</v>
      </c>
      <c r="CV44" s="60">
        <f>IF(CV$5=$G44,-FV(Assumptions!$D$6,'Construction Schedule'!CV$2,,$E44/$H44),IF(AND($G44&lt;=CV$5,$I44&gt;=CV$5),-FV(Assumptions!$D$6,'Construction Schedule'!CV$2,,$E44/$H44),0))</f>
        <v>0</v>
      </c>
      <c r="CW44" s="60">
        <f>IF(CW$5=$G44,-FV(Assumptions!$D$6,'Construction Schedule'!CW$2,,$E44/$H44),IF(AND($G44&lt;=CW$5,$I44&gt;=CW$5),-FV(Assumptions!$D$6,'Construction Schedule'!CW$2,,$E44/$H44),0))</f>
        <v>0</v>
      </c>
      <c r="CX44" s="60">
        <f>IF(CX$5=$G44,-FV(Assumptions!$D$6,'Construction Schedule'!CX$2,,$E44/$H44),IF(AND($G44&lt;=CX$5,$I44&gt;=CX$5),-FV(Assumptions!$D$6,'Construction Schedule'!CX$2,,$E44/$H44),0))</f>
        <v>0</v>
      </c>
      <c r="CY44" s="60">
        <f>IF(CY$5=$G44,-FV(Assumptions!$D$6,'Construction Schedule'!CY$2,,$E44/$H44),IF(AND($G44&lt;=CY$5,$I44&gt;=CY$5),-FV(Assumptions!$D$6,'Construction Schedule'!CY$2,,$E44/$H44),0))</f>
        <v>0</v>
      </c>
      <c r="CZ44" s="60">
        <f>IF(CZ$5=$G44,-FV(Assumptions!$D$6,'Construction Schedule'!CZ$2,,$E44/$H44),IF(AND($G44&lt;=CZ$5,$I44&gt;=CZ$5),-FV(Assumptions!$D$6,'Construction Schedule'!CZ$2,,$E44/$H44),0))</f>
        <v>0</v>
      </c>
      <c r="DA44" s="60">
        <f>IF(DA$5=$G44,-FV(Assumptions!$D$6,'Construction Schedule'!DA$2,,$E44/$H44),IF(AND($G44&lt;=DA$5,$I44&gt;=DA$5),-FV(Assumptions!$D$6,'Construction Schedule'!DA$2,,$E44/$H44),0))</f>
        <v>0</v>
      </c>
      <c r="DB44" s="60">
        <f>IF(DB$5=$G44,-FV(Assumptions!$D$6,'Construction Schedule'!DB$2,,$E44/$H44),IF(AND($G44&lt;=DB$5,$I44&gt;=DB$5),-FV(Assumptions!$D$6,'Construction Schedule'!DB$2,,$E44/$H44),0))</f>
        <v>0</v>
      </c>
      <c r="DC44" s="60">
        <f>IF(DC$5=$G44,-FV(Assumptions!$D$6,'Construction Schedule'!DC$2,,$E44/$H44),IF(AND($G44&lt;=DC$5,$I44&gt;=DC$5),-FV(Assumptions!$D$6,'Construction Schedule'!DC$2,,$E44/$H44),0))</f>
        <v>0</v>
      </c>
      <c r="DD44" s="60">
        <f>IF(DD$5=$G44,-FV(Assumptions!$D$6,'Construction Schedule'!DD$2,,$E44/$H44),IF(AND($G44&lt;=DD$5,$I44&gt;=DD$5),-FV(Assumptions!$D$6,'Construction Schedule'!DD$2,,$E44/$H44),0))</f>
        <v>0</v>
      </c>
      <c r="DE44" s="60">
        <f>IF(DE$5=$G44,-FV(Assumptions!$D$6,'Construction Schedule'!DE$2,,$E44/$H44),IF(AND($G44&lt;=DE$5,$I44&gt;=DE$5),-FV(Assumptions!$D$6,'Construction Schedule'!DE$2,,$E44/$H44),0))</f>
        <v>0</v>
      </c>
      <c r="DF44" s="60">
        <f>IF(DF$5=$G44,-FV(Assumptions!$D$6,'Construction Schedule'!DF$2,,$E44/$H44),IF(AND($G44&lt;=DF$5,$I44&gt;=DF$5),-FV(Assumptions!$D$6,'Construction Schedule'!DF$2,,$E44/$H44),0))</f>
        <v>0</v>
      </c>
      <c r="DG44" s="60">
        <f>IF(DG$5=$G44,-FV(Assumptions!$D$6,'Construction Schedule'!DG$2,,$E44/$H44),IF(AND($G44&lt;=DG$5,$I44&gt;=DG$5),-FV(Assumptions!$D$6,'Construction Schedule'!DG$2,,$E44/$H44),0))</f>
        <v>0</v>
      </c>
      <c r="DH44" s="60">
        <f>IF(DH$5=$G44,-FV(Assumptions!$D$6,'Construction Schedule'!DH$2,,$E44/$H44),IF(AND($G44&lt;=DH$5,$I44&gt;=DH$5),-FV(Assumptions!$D$6,'Construction Schedule'!DH$2,,$E44/$H44),0))</f>
        <v>0</v>
      </c>
      <c r="DI44" s="60">
        <f>IF(DI$5=$G44,-FV(Assumptions!$D$6,'Construction Schedule'!DI$2,,$E44/$H44),IF(AND($G44&lt;=DI$5,$I44&gt;=DI$5),-FV(Assumptions!$D$6,'Construction Schedule'!DI$2,,$E44/$H44),0))</f>
        <v>0</v>
      </c>
      <c r="DJ44" s="60">
        <f>IF(DJ$5=$G44,-FV(Assumptions!$D$6,'Construction Schedule'!DJ$2,,$E44/$H44),IF(AND($G44&lt;=DJ$5,$I44&gt;=DJ$5),-FV(Assumptions!$D$6,'Construction Schedule'!DJ$2,,$E44/$H44),0))</f>
        <v>0</v>
      </c>
      <c r="DK44" s="60">
        <f>IF(DK$5=$G44,-FV(Assumptions!$D$6,'Construction Schedule'!DK$2,,$E44/$H44),IF(AND($G44&lt;=DK$5,$I44&gt;=DK$5),-FV(Assumptions!$D$6,'Construction Schedule'!DK$2,,$E44/$H44),0))</f>
        <v>0</v>
      </c>
      <c r="DL44" s="60">
        <f>IF(DL$5=$G44,-FV(Assumptions!$D$6,'Construction Schedule'!DL$2,,$E44/$H44),IF(AND($G44&lt;=DL$5,$I44&gt;=DL$5),-FV(Assumptions!$D$6,'Construction Schedule'!DL$2,,$E44/$H44),0))</f>
        <v>0</v>
      </c>
      <c r="DM44" s="60">
        <f>IF(DM$5=$G44,-FV(Assumptions!$D$6,'Construction Schedule'!DM$2,,$E44/$H44),IF(AND($G44&lt;=DM$5,$I44&gt;=DM$5),-FV(Assumptions!$D$6,'Construction Schedule'!DM$2,,$E44/$H44),0))</f>
        <v>0</v>
      </c>
      <c r="DN44" s="60">
        <f>IF(DN$5=$G44,-FV(Assumptions!$D$6,'Construction Schedule'!DN$2,,$E44/$H44),IF(AND($G44&lt;=DN$5,$I44&gt;=DN$5),-FV(Assumptions!$D$6,'Construction Schedule'!DN$2,,$E44/$H44),0))</f>
        <v>0</v>
      </c>
      <c r="DO44" s="60">
        <f>IF(DO$5=$G44,-FV(Assumptions!$D$6,'Construction Schedule'!DO$2,,$E44/$H44),IF(AND($G44&lt;=DO$5,$I44&gt;=DO$5),-FV(Assumptions!$D$6,'Construction Schedule'!DO$2,,$E44/$H44),0))</f>
        <v>0</v>
      </c>
      <c r="DP44" s="60">
        <f>IF(DP$5=$G44,-FV(Assumptions!$D$6,'Construction Schedule'!DP$2,,$E44/$H44),IF(AND($G44&lt;=DP$5,$I44&gt;=DP$5),-FV(Assumptions!$D$6,'Construction Schedule'!DP$2,,$E44/$H44),0))</f>
        <v>0</v>
      </c>
      <c r="DQ44" s="60">
        <f>IF(DQ$5=$G44,-FV(Assumptions!$D$6,'Construction Schedule'!DQ$2,,$E44/$H44),IF(AND($G44&lt;=DQ$5,$I44&gt;=DQ$5),-FV(Assumptions!$D$6,'Construction Schedule'!DQ$2,,$E44/$H44),0))</f>
        <v>0</v>
      </c>
      <c r="DR44" s="60">
        <f>IF(DR$5=$G44,-FV(Assumptions!$D$6,'Construction Schedule'!DR$2,,$E44/$H44),IF(AND($G44&lt;=DR$5,$I44&gt;=DR$5),-FV(Assumptions!$D$6,'Construction Schedule'!DR$2,,$E44/$H44),0))</f>
        <v>0</v>
      </c>
      <c r="DS44" s="60">
        <f>IF(DS$5=$G44,-FV(Assumptions!$D$6,'Construction Schedule'!DS$2,,$E44/$H44),IF(AND($G44&lt;=DS$5,$I44&gt;=DS$5),-FV(Assumptions!$D$6,'Construction Schedule'!DS$2,,$E44/$H44),0))</f>
        <v>0</v>
      </c>
      <c r="DT44" s="60">
        <f>IF(DT$5=$G44,-FV(Assumptions!$D$6,'Construction Schedule'!DT$2,,$E44/$H44),IF(AND($G44&lt;=DT$5,$I44&gt;=DT$5),-FV(Assumptions!$D$6,'Construction Schedule'!DT$2,,$E44/$H44),0))</f>
        <v>0</v>
      </c>
      <c r="DU44" s="60">
        <f>IF(DU$5=$G44,-FV(Assumptions!$D$6,'Construction Schedule'!DU$2,,$E44/$H44),IF(AND($G44&lt;=DU$5,$I44&gt;=DU$5),-FV(Assumptions!$D$6,'Construction Schedule'!DU$2,,$E44/$H44),0))</f>
        <v>0</v>
      </c>
      <c r="DV44" s="60">
        <f>IF(DV$5=$G44,-FV(Assumptions!$D$6,'Construction Schedule'!DV$2,,$E44/$H44),IF(AND($G44&lt;=DV$5,$I44&gt;=DV$5),-FV(Assumptions!$D$6,'Construction Schedule'!DV$2,,$E44/$H44),0))</f>
        <v>0</v>
      </c>
      <c r="DW44" s="60">
        <f>IF(DW$5=$G44,-FV(Assumptions!$D$6,'Construction Schedule'!DW$2,,$E44/$H44),IF(AND($G44&lt;=DW$5,$I44&gt;=DW$5),-FV(Assumptions!$D$6,'Construction Schedule'!DW$2,,$E44/$H44),0))</f>
        <v>0</v>
      </c>
      <c r="DX44" s="60">
        <f>IF(DX$5=$G44,-FV(Assumptions!$D$6,'Construction Schedule'!DX$2,,$E44/$H44),IF(AND($G44&lt;=DX$5,$I44&gt;=DX$5),-FV(Assumptions!$D$6,'Construction Schedule'!DX$2,,$E44/$H44),0))</f>
        <v>0</v>
      </c>
      <c r="DY44" s="60">
        <f>IF(DY$5=$G44,-FV(Assumptions!$D$6,'Construction Schedule'!DY$2,,$E44/$H44),IF(AND($G44&lt;=DY$5,$I44&gt;=DY$5),-FV(Assumptions!$D$6,'Construction Schedule'!DY$2,,$E44/$H44),0))</f>
        <v>0</v>
      </c>
      <c r="DZ44" s="60">
        <f>IF(DZ$5=$G44,-FV(Assumptions!$D$6,'Construction Schedule'!DZ$2,,$E44/$H44),IF(AND($G44&lt;=DZ$5,$I44&gt;=DZ$5),-FV(Assumptions!$D$6,'Construction Schedule'!DZ$2,,$E44/$H44),0))</f>
        <v>0</v>
      </c>
      <c r="EA44" s="60">
        <f>IF(EA$5=$G44,-FV(Assumptions!$D$6,'Construction Schedule'!EA$2,,$E44/$H44),IF(AND($G44&lt;=EA$5,$I44&gt;=EA$5),-FV(Assumptions!$D$6,'Construction Schedule'!EA$2,,$E44/$H44),0))</f>
        <v>0</v>
      </c>
      <c r="EB44" s="51" t="s">
        <v>2</v>
      </c>
    </row>
    <row r="45" spans="2:132" ht="17.25" x14ac:dyDescent="0.35">
      <c r="D45" s="51" t="s">
        <v>183</v>
      </c>
      <c r="E45" s="136">
        <f xml:space="preserve"> SUM(E41:E44)</f>
        <v>71890000</v>
      </c>
      <c r="F45" s="138"/>
      <c r="I45" s="56"/>
      <c r="K45" s="13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51" t="s">
        <v>2</v>
      </c>
    </row>
    <row r="46" spans="2:132" ht="17.25" x14ac:dyDescent="0.35">
      <c r="B46" s="115" t="s">
        <v>208</v>
      </c>
      <c r="I46" s="56"/>
      <c r="K46" s="13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51" t="s">
        <v>2</v>
      </c>
    </row>
    <row r="47" spans="2:132" ht="17.25" x14ac:dyDescent="0.35">
      <c r="B47" s="51" t="s">
        <v>209</v>
      </c>
      <c r="E47" s="60">
        <v>13035000</v>
      </c>
      <c r="G47" s="56">
        <v>45962</v>
      </c>
      <c r="H47" s="129">
        <v>26</v>
      </c>
      <c r="I47" s="56">
        <f>EDATE(G47,(H47-1))</f>
        <v>46722</v>
      </c>
      <c r="K47" s="130"/>
      <c r="L47" s="60">
        <f>IF(L$5=$G47,-FV(Assumptions!$D$6,'Construction Schedule'!L$2,,$E47/$H47),IF(AND($G47&lt;=L$5,$I47&gt;=L$5),-FV(Assumptions!$D$6,'Construction Schedule'!L$2,,$E47/$H47),0))</f>
        <v>0</v>
      </c>
      <c r="M47" s="60">
        <f>IF(M$5=$G47,-FV(Assumptions!$D$6,'Construction Schedule'!M$2,,$E47/$H47),IF(AND($G47&lt;=M$5,$I47&gt;=M$5),-FV(Assumptions!$D$6,'Construction Schedule'!M$2,,$E47/$H47),0))</f>
        <v>0</v>
      </c>
      <c r="N47" s="60">
        <f>IF(N$5=$G47,-FV(Assumptions!$D$6,'Construction Schedule'!N$2,,$E47/$H47),IF(AND($G47&lt;=N$5,$I47&gt;=N$5),-FV(Assumptions!$D$6,'Construction Schedule'!N$2,,$E47/$H47),0))</f>
        <v>0</v>
      </c>
      <c r="O47" s="60">
        <f>IF(O$5=$G47,-FV(Assumptions!$D$6,'Construction Schedule'!O$2,,$E47/$H47),IF(AND($G47&lt;=O$5,$I47&gt;=O$5),-FV(Assumptions!$D$6,'Construction Schedule'!O$2,,$E47/$H47),0))</f>
        <v>0</v>
      </c>
      <c r="P47" s="60">
        <f>IF(P$5=$G47,-FV(Assumptions!$D$6,'Construction Schedule'!P$2,,$E47/$H47),IF(AND($G47&lt;=P$5,$I47&gt;=P$5),-FV(Assumptions!$D$6,'Construction Schedule'!P$2,,$E47/$H47),0))</f>
        <v>0</v>
      </c>
      <c r="Q47" s="60">
        <f>IF(Q$5=$G47,-FV(Assumptions!$D$6,'Construction Schedule'!Q$2,,$E47/$H47),IF(AND($G47&lt;=Q$5,$I47&gt;=Q$5),-FV(Assumptions!$D$6,'Construction Schedule'!Q$2,,$E47/$H47),0))</f>
        <v>0</v>
      </c>
      <c r="R47" s="60">
        <f>IF(R$5=$G47,-FV(Assumptions!$D$6,'Construction Schedule'!R$2,,$E47/$H47),IF(AND($G47&lt;=R$5,$I47&gt;=R$5),-FV(Assumptions!$D$6,'Construction Schedule'!R$2,,$E47/$H47),0))</f>
        <v>0</v>
      </c>
      <c r="S47" s="60">
        <f>IF(S$5=$G47,-FV(Assumptions!$D$6,'Construction Schedule'!S$2,,$E47/$H47),IF(AND($G47&lt;=S$5,$I47&gt;=S$5),-FV(Assumptions!$D$6,'Construction Schedule'!S$2,,$E47/$H47),0))</f>
        <v>0</v>
      </c>
      <c r="T47" s="60">
        <f>IF(T$5=$G47,-FV(Assumptions!$D$6,'Construction Schedule'!T$2,,$E47/$H47),IF(AND($G47&lt;=T$5,$I47&gt;=T$5),-FV(Assumptions!$D$6,'Construction Schedule'!T$2,,$E47/$H47),0))</f>
        <v>0</v>
      </c>
      <c r="U47" s="60">
        <f>IF(U$5=$G47,-FV(Assumptions!$D$6,'Construction Schedule'!U$2,,$E47/$H47),IF(AND($G47&lt;=U$5,$I47&gt;=U$5),-FV(Assumptions!$D$6,'Construction Schedule'!U$2,,$E47/$H47),0))</f>
        <v>0</v>
      </c>
      <c r="V47" s="60">
        <f>IF(V$5=$G47,-FV(Assumptions!$D$6,'Construction Schedule'!V$2,,$E47/$H47),IF(AND($G47&lt;=V$5,$I47&gt;=V$5),-FV(Assumptions!$D$6,'Construction Schedule'!V$2,,$E47/$H47),0))</f>
        <v>0</v>
      </c>
      <c r="W47" s="60">
        <f>IF(W$5=$G47,-FV(Assumptions!$D$6,'Construction Schedule'!W$2,,$E47/$H47),IF(AND($G47&lt;=W$5,$I47&gt;=W$5),-FV(Assumptions!$D$6,'Construction Schedule'!W$2,,$E47/$H47),0))</f>
        <v>0</v>
      </c>
      <c r="X47" s="60">
        <f>IF(X$5=$G47,-FV(Assumptions!$D$6,'Construction Schedule'!X$2,,$E47/$H47),IF(AND($G47&lt;=X$5,$I47&gt;=X$5),-FV(Assumptions!$D$6,'Construction Schedule'!X$2,,$E47/$H47),0))</f>
        <v>0</v>
      </c>
      <c r="Y47" s="60">
        <f>IF(Y$5=$G47,-FV(Assumptions!$D$6,'Construction Schedule'!Y$2,,$E47/$H47),IF(AND($G47&lt;=Y$5,$I47&gt;=Y$5),-FV(Assumptions!$D$6,'Construction Schedule'!Y$2,,$E47/$H47),0))</f>
        <v>0</v>
      </c>
      <c r="Z47" s="60">
        <f>IF(Z$5=$G47,-FV(Assumptions!$D$6,'Construction Schedule'!Z$2,,$E47/$H47),IF(AND($G47&lt;=Z$5,$I47&gt;=Z$5),-FV(Assumptions!$D$6,'Construction Schedule'!Z$2,,$E47/$H47),0))</f>
        <v>0</v>
      </c>
      <c r="AA47" s="60">
        <f>IF(AA$5=$G47,-FV(Assumptions!$D$6,'Construction Schedule'!AA$2,,$E47/$H47),IF(AND($G47&lt;=AA$5,$I47&gt;=AA$5),-FV(Assumptions!$D$6,'Construction Schedule'!AA$2,,$E47/$H47),0))</f>
        <v>0</v>
      </c>
      <c r="AB47" s="60">
        <f>IF(AB$5=$G47,-FV(Assumptions!$D$6,'Construction Schedule'!AB$2,,$E47/$H47),IF(AND($G47&lt;=AB$5,$I47&gt;=AB$5),-FV(Assumptions!$D$6,'Construction Schedule'!AB$2,,$E47/$H47),0))</f>
        <v>0</v>
      </c>
      <c r="AC47" s="60">
        <f>IF(AC$5=$G47,-FV(Assumptions!$D$6,'Construction Schedule'!AC$2,,$E47/$H47),IF(AND($G47&lt;=AC$5,$I47&gt;=AC$5),-FV(Assumptions!$D$6,'Construction Schedule'!AC$2,,$E47/$H47),0))</f>
        <v>0</v>
      </c>
      <c r="AD47" s="60">
        <f>IF(AD$5=$G47,-FV(Assumptions!$D$6,'Construction Schedule'!AD$2,,$E47/$H47),IF(AND($G47&lt;=AD$5,$I47&gt;=AD$5),-FV(Assumptions!$D$6,'Construction Schedule'!AD$2,,$E47/$H47),0))</f>
        <v>0</v>
      </c>
      <c r="AE47" s="60">
        <f>IF(AE$5=$G47,-FV(Assumptions!$D$6,'Construction Schedule'!AE$2,,$E47/$H47),IF(AND($G47&lt;=AE$5,$I47&gt;=AE$5),-FV(Assumptions!$D$6,'Construction Schedule'!AE$2,,$E47/$H47),0))</f>
        <v>513879.80769230769</v>
      </c>
      <c r="AF47" s="60">
        <f>IF(AF$5=$G47,-FV(Assumptions!$D$6,'Construction Schedule'!AF$2,,$E47/$H47),IF(AND($G47&lt;=AF$5,$I47&gt;=AF$5),-FV(Assumptions!$D$6,'Construction Schedule'!AF$2,,$E47/$H47),0))</f>
        <v>513879.80769230769</v>
      </c>
      <c r="AG47" s="60">
        <f>IF(AG$5=$G47,-FV(Assumptions!$D$6,'Construction Schedule'!AG$2,,$E47/$H47),IF(AND($G47&lt;=AG$5,$I47&gt;=AG$5),-FV(Assumptions!$D$6,'Construction Schedule'!AG$2,,$E47/$H47),0))</f>
        <v>513879.80769230769</v>
      </c>
      <c r="AH47" s="60">
        <f>IF(AH$5=$G47,-FV(Assumptions!$D$6,'Construction Schedule'!AH$2,,$E47/$H47),IF(AND($G47&lt;=AH$5,$I47&gt;=AH$5),-FV(Assumptions!$D$6,'Construction Schedule'!AH$2,,$E47/$H47),0))</f>
        <v>513879.80769230769</v>
      </c>
      <c r="AI47" s="60">
        <f>IF(AI$5=$G47,-FV(Assumptions!$D$6,'Construction Schedule'!AI$2,,$E47/$H47),IF(AND($G47&lt;=AI$5,$I47&gt;=AI$5),-FV(Assumptions!$D$6,'Construction Schedule'!AI$2,,$E47/$H47),0))</f>
        <v>513879.80769230769</v>
      </c>
      <c r="AJ47" s="60">
        <f>IF(AJ$5=$G47,-FV(Assumptions!$D$6,'Construction Schedule'!AJ$2,,$E47/$H47),IF(AND($G47&lt;=AJ$5,$I47&gt;=AJ$5),-FV(Assumptions!$D$6,'Construction Schedule'!AJ$2,,$E47/$H47),0))</f>
        <v>526726.80288461538</v>
      </c>
      <c r="AK47" s="60">
        <f>IF(AK$5=$G47,-FV(Assumptions!$D$6,'Construction Schedule'!AK$2,,$E47/$H47),IF(AND($G47&lt;=AK$5,$I47&gt;=AK$5),-FV(Assumptions!$D$6,'Construction Schedule'!AK$2,,$E47/$H47),0))</f>
        <v>526726.80288461538</v>
      </c>
      <c r="AL47" s="60">
        <f>IF(AL$5=$G47,-FV(Assumptions!$D$6,'Construction Schedule'!AL$2,,$E47/$H47),IF(AND($G47&lt;=AL$5,$I47&gt;=AL$5),-FV(Assumptions!$D$6,'Construction Schedule'!AL$2,,$E47/$H47),0))</f>
        <v>526726.80288461538</v>
      </c>
      <c r="AM47" s="60">
        <f>IF(AM$5=$G47,-FV(Assumptions!$D$6,'Construction Schedule'!AM$2,,$E47/$H47),IF(AND($G47&lt;=AM$5,$I47&gt;=AM$5),-FV(Assumptions!$D$6,'Construction Schedule'!AM$2,,$E47/$H47),0))</f>
        <v>526726.80288461538</v>
      </c>
      <c r="AN47" s="60">
        <f>IF(AN$5=$G47,-FV(Assumptions!$D$6,'Construction Schedule'!AN$2,,$E47/$H47),IF(AND($G47&lt;=AN$5,$I47&gt;=AN$5),-FV(Assumptions!$D$6,'Construction Schedule'!AN$2,,$E47/$H47),0))</f>
        <v>526726.80288461538</v>
      </c>
      <c r="AO47" s="60">
        <f>IF(AO$5=$G47,-FV(Assumptions!$D$6,'Construction Schedule'!AO$2,,$E47/$H47),IF(AND($G47&lt;=AO$5,$I47&gt;=AO$5),-FV(Assumptions!$D$6,'Construction Schedule'!AO$2,,$E47/$H47),0))</f>
        <v>526726.80288461538</v>
      </c>
      <c r="AP47" s="60">
        <f>IF(AP$5=$G47,-FV(Assumptions!$D$6,'Construction Schedule'!AP$2,,$E47/$H47),IF(AND($G47&lt;=AP$5,$I47&gt;=AP$5),-FV(Assumptions!$D$6,'Construction Schedule'!AP$2,,$E47/$H47),0))</f>
        <v>526726.80288461538</v>
      </c>
      <c r="AQ47" s="60">
        <f>IF(AQ$5=$G47,-FV(Assumptions!$D$6,'Construction Schedule'!AQ$2,,$E47/$H47),IF(AND($G47&lt;=AQ$5,$I47&gt;=AQ$5),-FV(Assumptions!$D$6,'Construction Schedule'!AQ$2,,$E47/$H47),0))</f>
        <v>526726.80288461538</v>
      </c>
      <c r="AR47" s="60">
        <f>IF(AR$5=$G47,-FV(Assumptions!$D$6,'Construction Schedule'!AR$2,,$E47/$H47),IF(AND($G47&lt;=AR$5,$I47&gt;=AR$5),-FV(Assumptions!$D$6,'Construction Schedule'!AR$2,,$E47/$H47),0))</f>
        <v>526726.80288461538</v>
      </c>
      <c r="AS47" s="60">
        <f>IF(AS$5=$G47,-FV(Assumptions!$D$6,'Construction Schedule'!AS$2,,$E47/$H47),IF(AND($G47&lt;=AS$5,$I47&gt;=AS$5),-FV(Assumptions!$D$6,'Construction Schedule'!AS$2,,$E47/$H47),0))</f>
        <v>526726.80288461538</v>
      </c>
      <c r="AT47" s="60">
        <f>IF(AT$5=$G47,-FV(Assumptions!$D$6,'Construction Schedule'!AT$2,,$E47/$H47),IF(AND($G47&lt;=AT$5,$I47&gt;=AT$5),-FV(Assumptions!$D$6,'Construction Schedule'!AT$2,,$E47/$H47),0))</f>
        <v>526726.80288461538</v>
      </c>
      <c r="AU47" s="60">
        <f>IF(AU$5=$G47,-FV(Assumptions!$D$6,'Construction Schedule'!AU$2,,$E47/$H47),IF(AND($G47&lt;=AU$5,$I47&gt;=AU$5),-FV(Assumptions!$D$6,'Construction Schedule'!AU$2,,$E47/$H47),0))</f>
        <v>526726.80288461538</v>
      </c>
      <c r="AV47" s="60">
        <f>IF(AV$5=$G47,-FV(Assumptions!$D$6,'Construction Schedule'!AV$2,,$E47/$H47),IF(AND($G47&lt;=AV$5,$I47&gt;=AV$5),-FV(Assumptions!$D$6,'Construction Schedule'!AV$2,,$E47/$H47),0))</f>
        <v>539894.97295673075</v>
      </c>
      <c r="AW47" s="60">
        <f>IF(AW$5=$G47,-FV(Assumptions!$D$6,'Construction Schedule'!AW$2,,$E47/$H47),IF(AND($G47&lt;=AW$5,$I47&gt;=AW$5),-FV(Assumptions!$D$6,'Construction Schedule'!AW$2,,$E47/$H47),0))</f>
        <v>539894.97295673075</v>
      </c>
      <c r="AX47" s="60">
        <f>IF(AX$5=$G47,-FV(Assumptions!$D$6,'Construction Schedule'!AX$2,,$E47/$H47),IF(AND($G47&lt;=AX$5,$I47&gt;=AX$5),-FV(Assumptions!$D$6,'Construction Schedule'!AX$2,,$E47/$H47),0))</f>
        <v>539894.97295673075</v>
      </c>
      <c r="AY47" s="60">
        <f>IF(AY$5=$G47,-FV(Assumptions!$D$6,'Construction Schedule'!AY$2,,$E47/$H47),IF(AND($G47&lt;=AY$5,$I47&gt;=AY$5),-FV(Assumptions!$D$6,'Construction Schedule'!AY$2,,$E47/$H47),0))</f>
        <v>539894.97295673075</v>
      </c>
      <c r="AZ47" s="60">
        <f>IF(AZ$5=$G47,-FV(Assumptions!$D$6,'Construction Schedule'!AZ$2,,$E47/$H47),IF(AND($G47&lt;=AZ$5,$I47&gt;=AZ$5),-FV(Assumptions!$D$6,'Construction Schedule'!AZ$2,,$E47/$H47),0))</f>
        <v>539894.97295673075</v>
      </c>
      <c r="BA47" s="60">
        <f>IF(BA$5=$G47,-FV(Assumptions!$D$6,'Construction Schedule'!BA$2,,$E47/$H47),IF(AND($G47&lt;=BA$5,$I47&gt;=BA$5),-FV(Assumptions!$D$6,'Construction Schedule'!BA$2,,$E47/$H47),0))</f>
        <v>539894.97295673075</v>
      </c>
      <c r="BB47" s="60">
        <f>IF(BB$5=$G47,-FV(Assumptions!$D$6,'Construction Schedule'!BB$2,,$E47/$H47),IF(AND($G47&lt;=BB$5,$I47&gt;=BB$5),-FV(Assumptions!$D$6,'Construction Schedule'!BB$2,,$E47/$H47),0))</f>
        <v>539894.97295673075</v>
      </c>
      <c r="BC47" s="60">
        <f>IF(BC$5=$G47,-FV(Assumptions!$D$6,'Construction Schedule'!BC$2,,$E47/$H47),IF(AND($G47&lt;=BC$5,$I47&gt;=BC$5),-FV(Assumptions!$D$6,'Construction Schedule'!BC$2,,$E47/$H47),0))</f>
        <v>539894.97295673075</v>
      </c>
      <c r="BD47" s="60">
        <f>IF(BD$5=$G47,-FV(Assumptions!$D$6,'Construction Schedule'!BD$2,,$E47/$H47),IF(AND($G47&lt;=BD$5,$I47&gt;=BD$5),-FV(Assumptions!$D$6,'Construction Schedule'!BD$2,,$E47/$H47),0))</f>
        <v>539894.97295673075</v>
      </c>
      <c r="BE47" s="60">
        <f>IF(BE$5=$G47,-FV(Assumptions!$D$6,'Construction Schedule'!BE$2,,$E47/$H47),IF(AND($G47&lt;=BE$5,$I47&gt;=BE$5),-FV(Assumptions!$D$6,'Construction Schedule'!BE$2,,$E47/$H47),0))</f>
        <v>0</v>
      </c>
      <c r="BF47" s="60">
        <f>IF(BF$5=$G47,-FV(Assumptions!$D$6,'Construction Schedule'!BF$2,,$E47/$H47),IF(AND($G47&lt;=BF$5,$I47&gt;=BF$5),-FV(Assumptions!$D$6,'Construction Schedule'!BF$2,,$E47/$H47),0))</f>
        <v>0</v>
      </c>
      <c r="BG47" s="60">
        <f>IF(BG$5=$G47,-FV(Assumptions!$D$6,'Construction Schedule'!BG$2,,$E47/$H47),IF(AND($G47&lt;=BG$5,$I47&gt;=BG$5),-FV(Assumptions!$D$6,'Construction Schedule'!BG$2,,$E47/$H47),0))</f>
        <v>0</v>
      </c>
      <c r="BH47" s="60">
        <f>IF(BH$5=$G47,-FV(Assumptions!$D$6,'Construction Schedule'!BH$2,,$E47/$H47),IF(AND($G47&lt;=BH$5,$I47&gt;=BH$5),-FV(Assumptions!$D$6,'Construction Schedule'!BH$2,,$E47/$H47),0))</f>
        <v>0</v>
      </c>
      <c r="BI47" s="60">
        <f>IF(BI$5=$G47,-FV(Assumptions!$D$6,'Construction Schedule'!BI$2,,$E47/$H47),IF(AND($G47&lt;=BI$5,$I47&gt;=BI$5),-FV(Assumptions!$D$6,'Construction Schedule'!BI$2,,$E47/$H47),0))</f>
        <v>0</v>
      </c>
      <c r="BJ47" s="60">
        <f>IF(BJ$5=$G47,-FV(Assumptions!$D$6,'Construction Schedule'!BJ$2,,$E47/$H47),IF(AND($G47&lt;=BJ$5,$I47&gt;=BJ$5),-FV(Assumptions!$D$6,'Construction Schedule'!BJ$2,,$E47/$H47),0))</f>
        <v>0</v>
      </c>
      <c r="BK47" s="60">
        <f>IF(BK$5=$G47,-FV(Assumptions!$D$6,'Construction Schedule'!BK$2,,$E47/$H47),IF(AND($G47&lt;=BK$5,$I47&gt;=BK$5),-FV(Assumptions!$D$6,'Construction Schedule'!BK$2,,$E47/$H47),0))</f>
        <v>0</v>
      </c>
      <c r="BL47" s="60">
        <f>IF(BL$5=$G47,-FV(Assumptions!$D$6,'Construction Schedule'!BL$2,,$E47/$H47),IF(AND($G47&lt;=BL$5,$I47&gt;=BL$5),-FV(Assumptions!$D$6,'Construction Schedule'!BL$2,,$E47/$H47),0))</f>
        <v>0</v>
      </c>
      <c r="BM47" s="60">
        <f>IF(BM$5=$G47,-FV(Assumptions!$D$6,'Construction Schedule'!BM$2,,$E47/$H47),IF(AND($G47&lt;=BM$5,$I47&gt;=BM$5),-FV(Assumptions!$D$6,'Construction Schedule'!BM$2,,$E47/$H47),0))</f>
        <v>0</v>
      </c>
      <c r="BN47" s="60">
        <f>IF(BN$5=$G47,-FV(Assumptions!$D$6,'Construction Schedule'!BN$2,,$E47/$H47),IF(AND($G47&lt;=BN$5,$I47&gt;=BN$5),-FV(Assumptions!$D$6,'Construction Schedule'!BN$2,,$E47/$H47),0))</f>
        <v>0</v>
      </c>
      <c r="BO47" s="60">
        <f>IF(BO$5=$G47,-FV(Assumptions!$D$6,'Construction Schedule'!BO$2,,$E47/$H47),IF(AND($G47&lt;=BO$5,$I47&gt;=BO$5),-FV(Assumptions!$D$6,'Construction Schedule'!BO$2,,$E47/$H47),0))</f>
        <v>0</v>
      </c>
      <c r="BP47" s="60">
        <f>IF(BP$5=$G47,-FV(Assumptions!$D$6,'Construction Schedule'!BP$2,,$E47/$H47),IF(AND($G47&lt;=BP$5,$I47&gt;=BP$5),-FV(Assumptions!$D$6,'Construction Schedule'!BP$2,,$E47/$H47),0))</f>
        <v>0</v>
      </c>
      <c r="BQ47" s="60">
        <f>IF(BQ$5=$G47,-FV(Assumptions!$D$6,'Construction Schedule'!BQ$2,,$E47/$H47),IF(AND($G47&lt;=BQ$5,$I47&gt;=BQ$5),-FV(Assumptions!$D$6,'Construction Schedule'!BQ$2,,$E47/$H47),0))</f>
        <v>0</v>
      </c>
      <c r="BR47" s="60">
        <f>IF(BR$5=$G47,-FV(Assumptions!$D$6,'Construction Schedule'!BR$2,,$E47/$H47),IF(AND($G47&lt;=BR$5,$I47&gt;=BR$5),-FV(Assumptions!$D$6,'Construction Schedule'!BR$2,,$E47/$H47),0))</f>
        <v>0</v>
      </c>
      <c r="BS47" s="60">
        <f>IF(BS$5=$G47,-FV(Assumptions!$D$6,'Construction Schedule'!BS$2,,$E47/$H47),IF(AND($G47&lt;=BS$5,$I47&gt;=BS$5),-FV(Assumptions!$D$6,'Construction Schedule'!BS$2,,$E47/$H47),0))</f>
        <v>0</v>
      </c>
      <c r="BT47" s="60">
        <f>IF(BT$5=$G47,-FV(Assumptions!$D$6,'Construction Schedule'!BT$2,,$E47/$H47),IF(AND($G47&lt;=BT$5,$I47&gt;=BT$5),-FV(Assumptions!$D$6,'Construction Schedule'!BT$2,,$E47/$H47),0))</f>
        <v>0</v>
      </c>
      <c r="BU47" s="60">
        <f>IF(BU$5=$G47,-FV(Assumptions!$D$6,'Construction Schedule'!BU$2,,$E47/$H47),IF(AND($G47&lt;=BU$5,$I47&gt;=BU$5),-FV(Assumptions!$D$6,'Construction Schedule'!BU$2,,$E47/$H47),0))</f>
        <v>0</v>
      </c>
      <c r="BV47" s="60">
        <f>IF(BV$5=$G47,-FV(Assumptions!$D$6,'Construction Schedule'!BV$2,,$E47/$H47),IF(AND($G47&lt;=BV$5,$I47&gt;=BV$5),-FV(Assumptions!$D$6,'Construction Schedule'!BV$2,,$E47/$H47),0))</f>
        <v>0</v>
      </c>
      <c r="BW47" s="60">
        <f>IF(BW$5=$G47,-FV(Assumptions!$D$6,'Construction Schedule'!BW$2,,$E47/$H47),IF(AND($G47&lt;=BW$5,$I47&gt;=BW$5),-FV(Assumptions!$D$6,'Construction Schedule'!BW$2,,$E47/$H47),0))</f>
        <v>0</v>
      </c>
      <c r="BX47" s="60">
        <f>IF(BX$5=$G47,-FV(Assumptions!$D$6,'Construction Schedule'!BX$2,,$E47/$H47),IF(AND($G47&lt;=BX$5,$I47&gt;=BX$5),-FV(Assumptions!$D$6,'Construction Schedule'!BX$2,,$E47/$H47),0))</f>
        <v>0</v>
      </c>
      <c r="BY47" s="60">
        <f>IF(BY$5=$G47,-FV(Assumptions!$D$6,'Construction Schedule'!BY$2,,$E47/$H47),IF(AND($G47&lt;=BY$5,$I47&gt;=BY$5),-FV(Assumptions!$D$6,'Construction Schedule'!BY$2,,$E47/$H47),0))</f>
        <v>0</v>
      </c>
      <c r="BZ47" s="60">
        <f>IF(BZ$5=$G47,-FV(Assumptions!$D$6,'Construction Schedule'!BZ$2,,$E47/$H47),IF(AND($G47&lt;=BZ$5,$I47&gt;=BZ$5),-FV(Assumptions!$D$6,'Construction Schedule'!BZ$2,,$E47/$H47),0))</f>
        <v>0</v>
      </c>
      <c r="CA47" s="60">
        <f>IF(CA$5=$G47,-FV(Assumptions!$D$6,'Construction Schedule'!CA$2,,$E47/$H47),IF(AND($G47&lt;=CA$5,$I47&gt;=CA$5),-FV(Assumptions!$D$6,'Construction Schedule'!CA$2,,$E47/$H47),0))</f>
        <v>0</v>
      </c>
      <c r="CB47" s="60">
        <f>IF(CB$5=$G47,-FV(Assumptions!$D$6,'Construction Schedule'!CB$2,,$E47/$H47),IF(AND($G47&lt;=CB$5,$I47&gt;=CB$5),-FV(Assumptions!$D$6,'Construction Schedule'!CB$2,,$E47/$H47),0))</f>
        <v>0</v>
      </c>
      <c r="CC47" s="60">
        <f>IF(CC$5=$G47,-FV(Assumptions!$D$6,'Construction Schedule'!CC$2,,$E47/$H47),IF(AND($G47&lt;=CC$5,$I47&gt;=CC$5),-FV(Assumptions!$D$6,'Construction Schedule'!CC$2,,$E47/$H47),0))</f>
        <v>0</v>
      </c>
      <c r="CD47" s="60">
        <f>IF(CD$5=$G47,-FV(Assumptions!$D$6,'Construction Schedule'!CD$2,,$E47/$H47),IF(AND($G47&lt;=CD$5,$I47&gt;=CD$5),-FV(Assumptions!$D$6,'Construction Schedule'!CD$2,,$E47/$H47),0))</f>
        <v>0</v>
      </c>
      <c r="CE47" s="60">
        <f>IF(CE$5=$G47,-FV(Assumptions!$D$6,'Construction Schedule'!CE$2,,$E47/$H47),IF(AND($G47&lt;=CE$5,$I47&gt;=CE$5),-FV(Assumptions!$D$6,'Construction Schedule'!CE$2,,$E47/$H47),0))</f>
        <v>0</v>
      </c>
      <c r="CF47" s="60">
        <f>IF(CF$5=$G47,-FV(Assumptions!$D$6,'Construction Schedule'!CF$2,,$E47/$H47),IF(AND($G47&lt;=CF$5,$I47&gt;=CF$5),-FV(Assumptions!$D$6,'Construction Schedule'!CF$2,,$E47/$H47),0))</f>
        <v>0</v>
      </c>
      <c r="CG47" s="60">
        <f>IF(CG$5=$G47,-FV(Assumptions!$D$6,'Construction Schedule'!CG$2,,$E47/$H47),IF(AND($G47&lt;=CG$5,$I47&gt;=CG$5),-FV(Assumptions!$D$6,'Construction Schedule'!CG$2,,$E47/$H47),0))</f>
        <v>0</v>
      </c>
      <c r="CH47" s="60">
        <f>IF(CH$5=$G47,-FV(Assumptions!$D$6,'Construction Schedule'!CH$2,,$E47/$H47),IF(AND($G47&lt;=CH$5,$I47&gt;=CH$5),-FV(Assumptions!$D$6,'Construction Schedule'!CH$2,,$E47/$H47),0))</f>
        <v>0</v>
      </c>
      <c r="CI47" s="60">
        <f>IF(CI$5=$G47,-FV(Assumptions!$D$6,'Construction Schedule'!CI$2,,$E47/$H47),IF(AND($G47&lt;=CI$5,$I47&gt;=CI$5),-FV(Assumptions!$D$6,'Construction Schedule'!CI$2,,$E47/$H47),0))</f>
        <v>0</v>
      </c>
      <c r="CJ47" s="60">
        <f>IF(CJ$5=$G47,-FV(Assumptions!$D$6,'Construction Schedule'!CJ$2,,$E47/$H47),IF(AND($G47&lt;=CJ$5,$I47&gt;=CJ$5),-FV(Assumptions!$D$6,'Construction Schedule'!CJ$2,,$E47/$H47),0))</f>
        <v>0</v>
      </c>
      <c r="CK47" s="60">
        <f>IF(CK$5=$G47,-FV(Assumptions!$D$6,'Construction Schedule'!CK$2,,$E47/$H47),IF(AND($G47&lt;=CK$5,$I47&gt;=CK$5),-FV(Assumptions!$D$6,'Construction Schedule'!CK$2,,$E47/$H47),0))</f>
        <v>0</v>
      </c>
      <c r="CL47" s="60">
        <f>IF(CL$5=$G47,-FV(Assumptions!$D$6,'Construction Schedule'!CL$2,,$E47/$H47),IF(AND($G47&lt;=CL$5,$I47&gt;=CL$5),-FV(Assumptions!$D$6,'Construction Schedule'!CL$2,,$E47/$H47),0))</f>
        <v>0</v>
      </c>
      <c r="CM47" s="60">
        <f>IF(CM$5=$G47,-FV(Assumptions!$D$6,'Construction Schedule'!CM$2,,$E47/$H47),IF(AND($G47&lt;=CM$5,$I47&gt;=CM$5),-FV(Assumptions!$D$6,'Construction Schedule'!CM$2,,$E47/$H47),0))</f>
        <v>0</v>
      </c>
      <c r="CN47" s="60">
        <f>IF(CN$5=$G47,-FV(Assumptions!$D$6,'Construction Schedule'!CN$2,,$E47/$H47),IF(AND($G47&lt;=CN$5,$I47&gt;=CN$5),-FV(Assumptions!$D$6,'Construction Schedule'!CN$2,,$E47/$H47),0))</f>
        <v>0</v>
      </c>
      <c r="CO47" s="60">
        <f>IF(CO$5=$G47,-FV(Assumptions!$D$6,'Construction Schedule'!CO$2,,$E47/$H47),IF(AND($G47&lt;=CO$5,$I47&gt;=CO$5),-FV(Assumptions!$D$6,'Construction Schedule'!CO$2,,$E47/$H47),0))</f>
        <v>0</v>
      </c>
      <c r="CP47" s="60">
        <f>IF(CP$5=$G47,-FV(Assumptions!$D$6,'Construction Schedule'!CP$2,,$E47/$H47),IF(AND($G47&lt;=CP$5,$I47&gt;=CP$5),-FV(Assumptions!$D$6,'Construction Schedule'!CP$2,,$E47/$H47),0))</f>
        <v>0</v>
      </c>
      <c r="CQ47" s="60">
        <f>IF(CQ$5=$G47,-FV(Assumptions!$D$6,'Construction Schedule'!CQ$2,,$E47/$H47),IF(AND($G47&lt;=CQ$5,$I47&gt;=CQ$5),-FV(Assumptions!$D$6,'Construction Schedule'!CQ$2,,$E47/$H47),0))</f>
        <v>0</v>
      </c>
      <c r="CR47" s="60">
        <f>IF(CR$5=$G47,-FV(Assumptions!$D$6,'Construction Schedule'!CR$2,,$E47/$H47),IF(AND($G47&lt;=CR$5,$I47&gt;=CR$5),-FV(Assumptions!$D$6,'Construction Schedule'!CR$2,,$E47/$H47),0))</f>
        <v>0</v>
      </c>
      <c r="CS47" s="60">
        <f>IF(CS$5=$G47,-FV(Assumptions!$D$6,'Construction Schedule'!CS$2,,$E47/$H47),IF(AND($G47&lt;=CS$5,$I47&gt;=CS$5),-FV(Assumptions!$D$6,'Construction Schedule'!CS$2,,$E47/$H47),0))</f>
        <v>0</v>
      </c>
      <c r="CT47" s="60">
        <f>IF(CT$5=$G47,-FV(Assumptions!$D$6,'Construction Schedule'!CT$2,,$E47/$H47),IF(AND($G47&lt;=CT$5,$I47&gt;=CT$5),-FV(Assumptions!$D$6,'Construction Schedule'!CT$2,,$E47/$H47),0))</f>
        <v>0</v>
      </c>
      <c r="CU47" s="60">
        <f>IF(CU$5=$G47,-FV(Assumptions!$D$6,'Construction Schedule'!CU$2,,$E47/$H47),IF(AND($G47&lt;=CU$5,$I47&gt;=CU$5),-FV(Assumptions!$D$6,'Construction Schedule'!CU$2,,$E47/$H47),0))</f>
        <v>0</v>
      </c>
      <c r="CV47" s="60">
        <f>IF(CV$5=$G47,-FV(Assumptions!$D$6,'Construction Schedule'!CV$2,,$E47/$H47),IF(AND($G47&lt;=CV$5,$I47&gt;=CV$5),-FV(Assumptions!$D$6,'Construction Schedule'!CV$2,,$E47/$H47),0))</f>
        <v>0</v>
      </c>
      <c r="CW47" s="60">
        <f>IF(CW$5=$G47,-FV(Assumptions!$D$6,'Construction Schedule'!CW$2,,$E47/$H47),IF(AND($G47&lt;=CW$5,$I47&gt;=CW$5),-FV(Assumptions!$D$6,'Construction Schedule'!CW$2,,$E47/$H47),0))</f>
        <v>0</v>
      </c>
      <c r="CX47" s="60">
        <f>IF(CX$5=$G47,-FV(Assumptions!$D$6,'Construction Schedule'!CX$2,,$E47/$H47),IF(AND($G47&lt;=CX$5,$I47&gt;=CX$5),-FV(Assumptions!$D$6,'Construction Schedule'!CX$2,,$E47/$H47),0))</f>
        <v>0</v>
      </c>
      <c r="CY47" s="60">
        <f>IF(CY$5=$G47,-FV(Assumptions!$D$6,'Construction Schedule'!CY$2,,$E47/$H47),IF(AND($G47&lt;=CY$5,$I47&gt;=CY$5),-FV(Assumptions!$D$6,'Construction Schedule'!CY$2,,$E47/$H47),0))</f>
        <v>0</v>
      </c>
      <c r="CZ47" s="60">
        <f>IF(CZ$5=$G47,-FV(Assumptions!$D$6,'Construction Schedule'!CZ$2,,$E47/$H47),IF(AND($G47&lt;=CZ$5,$I47&gt;=CZ$5),-FV(Assumptions!$D$6,'Construction Schedule'!CZ$2,,$E47/$H47),0))</f>
        <v>0</v>
      </c>
      <c r="DA47" s="60">
        <f>IF(DA$5=$G47,-FV(Assumptions!$D$6,'Construction Schedule'!DA$2,,$E47/$H47),IF(AND($G47&lt;=DA$5,$I47&gt;=DA$5),-FV(Assumptions!$D$6,'Construction Schedule'!DA$2,,$E47/$H47),0))</f>
        <v>0</v>
      </c>
      <c r="DB47" s="60">
        <f>IF(DB$5=$G47,-FV(Assumptions!$D$6,'Construction Schedule'!DB$2,,$E47/$H47),IF(AND($G47&lt;=DB$5,$I47&gt;=DB$5),-FV(Assumptions!$D$6,'Construction Schedule'!DB$2,,$E47/$H47),0))</f>
        <v>0</v>
      </c>
      <c r="DC47" s="60">
        <f>IF(DC$5=$G47,-FV(Assumptions!$D$6,'Construction Schedule'!DC$2,,$E47/$H47),IF(AND($G47&lt;=DC$5,$I47&gt;=DC$5),-FV(Assumptions!$D$6,'Construction Schedule'!DC$2,,$E47/$H47),0))</f>
        <v>0</v>
      </c>
      <c r="DD47" s="60">
        <f>IF(DD$5=$G47,-FV(Assumptions!$D$6,'Construction Schedule'!DD$2,,$E47/$H47),IF(AND($G47&lt;=DD$5,$I47&gt;=DD$5),-FV(Assumptions!$D$6,'Construction Schedule'!DD$2,,$E47/$H47),0))</f>
        <v>0</v>
      </c>
      <c r="DE47" s="60">
        <f>IF(DE$5=$G47,-FV(Assumptions!$D$6,'Construction Schedule'!DE$2,,$E47/$H47),IF(AND($G47&lt;=DE$5,$I47&gt;=DE$5),-FV(Assumptions!$D$6,'Construction Schedule'!DE$2,,$E47/$H47),0))</f>
        <v>0</v>
      </c>
      <c r="DF47" s="60">
        <f>IF(DF$5=$G47,-FV(Assumptions!$D$6,'Construction Schedule'!DF$2,,$E47/$H47),IF(AND($G47&lt;=DF$5,$I47&gt;=DF$5),-FV(Assumptions!$D$6,'Construction Schedule'!DF$2,,$E47/$H47),0))</f>
        <v>0</v>
      </c>
      <c r="DG47" s="60">
        <f>IF(DG$5=$G47,-FV(Assumptions!$D$6,'Construction Schedule'!DG$2,,$E47/$H47),IF(AND($G47&lt;=DG$5,$I47&gt;=DG$5),-FV(Assumptions!$D$6,'Construction Schedule'!DG$2,,$E47/$H47),0))</f>
        <v>0</v>
      </c>
      <c r="DH47" s="60">
        <f>IF(DH$5=$G47,-FV(Assumptions!$D$6,'Construction Schedule'!DH$2,,$E47/$H47),IF(AND($G47&lt;=DH$5,$I47&gt;=DH$5),-FV(Assumptions!$D$6,'Construction Schedule'!DH$2,,$E47/$H47),0))</f>
        <v>0</v>
      </c>
      <c r="DI47" s="60">
        <f>IF(DI$5=$G47,-FV(Assumptions!$D$6,'Construction Schedule'!DI$2,,$E47/$H47),IF(AND($G47&lt;=DI$5,$I47&gt;=DI$5),-FV(Assumptions!$D$6,'Construction Schedule'!DI$2,,$E47/$H47),0))</f>
        <v>0</v>
      </c>
      <c r="DJ47" s="60">
        <f>IF(DJ$5=$G47,-FV(Assumptions!$D$6,'Construction Schedule'!DJ$2,,$E47/$H47),IF(AND($G47&lt;=DJ$5,$I47&gt;=DJ$5),-FV(Assumptions!$D$6,'Construction Schedule'!DJ$2,,$E47/$H47),0))</f>
        <v>0</v>
      </c>
      <c r="DK47" s="60">
        <f>IF(DK$5=$G47,-FV(Assumptions!$D$6,'Construction Schedule'!DK$2,,$E47/$H47),IF(AND($G47&lt;=DK$5,$I47&gt;=DK$5),-FV(Assumptions!$D$6,'Construction Schedule'!DK$2,,$E47/$H47),0))</f>
        <v>0</v>
      </c>
      <c r="DL47" s="60">
        <f>IF(DL$5=$G47,-FV(Assumptions!$D$6,'Construction Schedule'!DL$2,,$E47/$H47),IF(AND($G47&lt;=DL$5,$I47&gt;=DL$5),-FV(Assumptions!$D$6,'Construction Schedule'!DL$2,,$E47/$H47),0))</f>
        <v>0</v>
      </c>
      <c r="DM47" s="60">
        <f>IF(DM$5=$G47,-FV(Assumptions!$D$6,'Construction Schedule'!DM$2,,$E47/$H47),IF(AND($G47&lt;=DM$5,$I47&gt;=DM$5),-FV(Assumptions!$D$6,'Construction Schedule'!DM$2,,$E47/$H47),0))</f>
        <v>0</v>
      </c>
      <c r="DN47" s="60">
        <f>IF(DN$5=$G47,-FV(Assumptions!$D$6,'Construction Schedule'!DN$2,,$E47/$H47),IF(AND($G47&lt;=DN$5,$I47&gt;=DN$5),-FV(Assumptions!$D$6,'Construction Schedule'!DN$2,,$E47/$H47),0))</f>
        <v>0</v>
      </c>
      <c r="DO47" s="60">
        <f>IF(DO$5=$G47,-FV(Assumptions!$D$6,'Construction Schedule'!DO$2,,$E47/$H47),IF(AND($G47&lt;=DO$5,$I47&gt;=DO$5),-FV(Assumptions!$D$6,'Construction Schedule'!DO$2,,$E47/$H47),0))</f>
        <v>0</v>
      </c>
      <c r="DP47" s="60">
        <f>IF(DP$5=$G47,-FV(Assumptions!$D$6,'Construction Schedule'!DP$2,,$E47/$H47),IF(AND($G47&lt;=DP$5,$I47&gt;=DP$5),-FV(Assumptions!$D$6,'Construction Schedule'!DP$2,,$E47/$H47),0))</f>
        <v>0</v>
      </c>
      <c r="DQ47" s="60">
        <f>IF(DQ$5=$G47,-FV(Assumptions!$D$6,'Construction Schedule'!DQ$2,,$E47/$H47),IF(AND($G47&lt;=DQ$5,$I47&gt;=DQ$5),-FV(Assumptions!$D$6,'Construction Schedule'!DQ$2,,$E47/$H47),0))</f>
        <v>0</v>
      </c>
      <c r="DR47" s="60">
        <f>IF(DR$5=$G47,-FV(Assumptions!$D$6,'Construction Schedule'!DR$2,,$E47/$H47),IF(AND($G47&lt;=DR$5,$I47&gt;=DR$5),-FV(Assumptions!$D$6,'Construction Schedule'!DR$2,,$E47/$H47),0))</f>
        <v>0</v>
      </c>
      <c r="DS47" s="60">
        <f>IF(DS$5=$G47,-FV(Assumptions!$D$6,'Construction Schedule'!DS$2,,$E47/$H47),IF(AND($G47&lt;=DS$5,$I47&gt;=DS$5),-FV(Assumptions!$D$6,'Construction Schedule'!DS$2,,$E47/$H47),0))</f>
        <v>0</v>
      </c>
      <c r="DT47" s="60">
        <f>IF(DT$5=$G47,-FV(Assumptions!$D$6,'Construction Schedule'!DT$2,,$E47/$H47),IF(AND($G47&lt;=DT$5,$I47&gt;=DT$5),-FV(Assumptions!$D$6,'Construction Schedule'!DT$2,,$E47/$H47),0))</f>
        <v>0</v>
      </c>
      <c r="DU47" s="60">
        <f>IF(DU$5=$G47,-FV(Assumptions!$D$6,'Construction Schedule'!DU$2,,$E47/$H47),IF(AND($G47&lt;=DU$5,$I47&gt;=DU$5),-FV(Assumptions!$D$6,'Construction Schedule'!DU$2,,$E47/$H47),0))</f>
        <v>0</v>
      </c>
      <c r="DV47" s="60">
        <f>IF(DV$5=$G47,-FV(Assumptions!$D$6,'Construction Schedule'!DV$2,,$E47/$H47),IF(AND($G47&lt;=DV$5,$I47&gt;=DV$5),-FV(Assumptions!$D$6,'Construction Schedule'!DV$2,,$E47/$H47),0))</f>
        <v>0</v>
      </c>
      <c r="DW47" s="60">
        <f>IF(DW$5=$G47,-FV(Assumptions!$D$6,'Construction Schedule'!DW$2,,$E47/$H47),IF(AND($G47&lt;=DW$5,$I47&gt;=DW$5),-FV(Assumptions!$D$6,'Construction Schedule'!DW$2,,$E47/$H47),0))</f>
        <v>0</v>
      </c>
      <c r="DX47" s="60">
        <f>IF(DX$5=$G47,-FV(Assumptions!$D$6,'Construction Schedule'!DX$2,,$E47/$H47),IF(AND($G47&lt;=DX$5,$I47&gt;=DX$5),-FV(Assumptions!$D$6,'Construction Schedule'!DX$2,,$E47/$H47),0))</f>
        <v>0</v>
      </c>
      <c r="DY47" s="60">
        <f>IF(DY$5=$G47,-FV(Assumptions!$D$6,'Construction Schedule'!DY$2,,$E47/$H47),IF(AND($G47&lt;=DY$5,$I47&gt;=DY$5),-FV(Assumptions!$D$6,'Construction Schedule'!DY$2,,$E47/$H47),0))</f>
        <v>0</v>
      </c>
      <c r="DZ47" s="60">
        <f>IF(DZ$5=$G47,-FV(Assumptions!$D$6,'Construction Schedule'!DZ$2,,$E47/$H47),IF(AND($G47&lt;=DZ$5,$I47&gt;=DZ$5),-FV(Assumptions!$D$6,'Construction Schedule'!DZ$2,,$E47/$H47),0))</f>
        <v>0</v>
      </c>
      <c r="EA47" s="60">
        <f>IF(EA$5=$G47,-FV(Assumptions!$D$6,'Construction Schedule'!EA$2,,$E47/$H47),IF(AND($G47&lt;=EA$5,$I47&gt;=EA$5),-FV(Assumptions!$D$6,'Construction Schedule'!EA$2,,$E47/$H47),0))</f>
        <v>0</v>
      </c>
      <c r="EB47" s="51" t="s">
        <v>2</v>
      </c>
    </row>
    <row r="48" spans="2:132" ht="17.25" x14ac:dyDescent="0.35">
      <c r="D48" s="51" t="s">
        <v>183</v>
      </c>
      <c r="E48" s="136">
        <f>E47</f>
        <v>13035000</v>
      </c>
      <c r="F48" s="138"/>
      <c r="I48" s="56"/>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51" t="s">
        <v>2</v>
      </c>
    </row>
    <row r="49" spans="1:132" ht="17.25" x14ac:dyDescent="0.35">
      <c r="B49" s="115" t="s">
        <v>210</v>
      </c>
      <c r="I49" s="56"/>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51" t="s">
        <v>2</v>
      </c>
    </row>
    <row r="50" spans="1:132" x14ac:dyDescent="0.3">
      <c r="B50" s="51" t="s">
        <v>211</v>
      </c>
      <c r="E50" s="60">
        <v>237000</v>
      </c>
      <c r="G50" s="56">
        <v>46692</v>
      </c>
      <c r="H50" s="129">
        <v>6</v>
      </c>
      <c r="I50" s="56">
        <f t="shared" ref="I50:I55" si="7">EDATE(G50,(H50-1))</f>
        <v>46844</v>
      </c>
      <c r="L50" s="60">
        <f>IF(L$5=$G50,-FV(Assumptions!$D$6,'Construction Schedule'!L$2,,$E50/$H50),IF(AND($G50&lt;=L$5,$I50&gt;=L$5),-FV(Assumptions!$D$6,'Construction Schedule'!L$2,,$E50/$H50),0))</f>
        <v>0</v>
      </c>
      <c r="M50" s="60">
        <f>IF(M$5=$G50,-FV(Assumptions!$D$6,'Construction Schedule'!M$2,,$E50/$H50),IF(AND($G50&lt;=M$5,$I50&gt;=M$5),-FV(Assumptions!$D$6,'Construction Schedule'!M$2,,$E50/$H50),0))</f>
        <v>0</v>
      </c>
      <c r="N50" s="60">
        <f>IF(N$5=$G50,-FV(Assumptions!$D$6,'Construction Schedule'!N$2,,$E50/$H50),IF(AND($G50&lt;=N$5,$I50&gt;=N$5),-FV(Assumptions!$D$6,'Construction Schedule'!N$2,,$E50/$H50),0))</f>
        <v>0</v>
      </c>
      <c r="O50" s="60">
        <f>IF(O$5=$G50,-FV(Assumptions!$D$6,'Construction Schedule'!O$2,,$E50/$H50),IF(AND($G50&lt;=O$5,$I50&gt;=O$5),-FV(Assumptions!$D$6,'Construction Schedule'!O$2,,$E50/$H50),0))</f>
        <v>0</v>
      </c>
      <c r="P50" s="60">
        <f>IF(P$5=$G50,-FV(Assumptions!$D$6,'Construction Schedule'!P$2,,$E50/$H50),IF(AND($G50&lt;=P$5,$I50&gt;=P$5),-FV(Assumptions!$D$6,'Construction Schedule'!P$2,,$E50/$H50),0))</f>
        <v>0</v>
      </c>
      <c r="Q50" s="60">
        <f>IF(Q$5=$G50,-FV(Assumptions!$D$6,'Construction Schedule'!Q$2,,$E50/$H50),IF(AND($G50&lt;=Q$5,$I50&gt;=Q$5),-FV(Assumptions!$D$6,'Construction Schedule'!Q$2,,$E50/$H50),0))</f>
        <v>0</v>
      </c>
      <c r="R50" s="60">
        <f>IF(R$5=$G50,-FV(Assumptions!$D$6,'Construction Schedule'!R$2,,$E50/$H50),IF(AND($G50&lt;=R$5,$I50&gt;=R$5),-FV(Assumptions!$D$6,'Construction Schedule'!R$2,,$E50/$H50),0))</f>
        <v>0</v>
      </c>
      <c r="S50" s="60">
        <f>IF(S$5=$G50,-FV(Assumptions!$D$6,'Construction Schedule'!S$2,,$E50/$H50),IF(AND($G50&lt;=S$5,$I50&gt;=S$5),-FV(Assumptions!$D$6,'Construction Schedule'!S$2,,$E50/$H50),0))</f>
        <v>0</v>
      </c>
      <c r="T50" s="60">
        <f>IF(T$5=$G50,-FV(Assumptions!$D$6,'Construction Schedule'!T$2,,$E50/$H50),IF(AND($G50&lt;=T$5,$I50&gt;=T$5),-FV(Assumptions!$D$6,'Construction Schedule'!T$2,,$E50/$H50),0))</f>
        <v>0</v>
      </c>
      <c r="U50" s="60">
        <f>IF(U$5=$G50,-FV(Assumptions!$D$6,'Construction Schedule'!U$2,,$E50/$H50),IF(AND($G50&lt;=U$5,$I50&gt;=U$5),-FV(Assumptions!$D$6,'Construction Schedule'!U$2,,$E50/$H50),0))</f>
        <v>0</v>
      </c>
      <c r="V50" s="60">
        <f>IF(V$5=$G50,-FV(Assumptions!$D$6,'Construction Schedule'!V$2,,$E50/$H50),IF(AND($G50&lt;=V$5,$I50&gt;=V$5),-FV(Assumptions!$D$6,'Construction Schedule'!V$2,,$E50/$H50),0))</f>
        <v>0</v>
      </c>
      <c r="W50" s="60">
        <f>IF(W$5=$G50,-FV(Assumptions!$D$6,'Construction Schedule'!W$2,,$E50/$H50),IF(AND($G50&lt;=W$5,$I50&gt;=W$5),-FV(Assumptions!$D$6,'Construction Schedule'!W$2,,$E50/$H50),0))</f>
        <v>0</v>
      </c>
      <c r="X50" s="60">
        <f>IF(X$5=$G50,-FV(Assumptions!$D$6,'Construction Schedule'!X$2,,$E50/$H50),IF(AND($G50&lt;=X$5,$I50&gt;=X$5),-FV(Assumptions!$D$6,'Construction Schedule'!X$2,,$E50/$H50),0))</f>
        <v>0</v>
      </c>
      <c r="Y50" s="60">
        <f>IF(Y$5=$G50,-FV(Assumptions!$D$6,'Construction Schedule'!Y$2,,$E50/$H50),IF(AND($G50&lt;=Y$5,$I50&gt;=Y$5),-FV(Assumptions!$D$6,'Construction Schedule'!Y$2,,$E50/$H50),0))</f>
        <v>0</v>
      </c>
      <c r="Z50" s="60">
        <f>IF(Z$5=$G50,-FV(Assumptions!$D$6,'Construction Schedule'!Z$2,,$E50/$H50),IF(AND($G50&lt;=Z$5,$I50&gt;=Z$5),-FV(Assumptions!$D$6,'Construction Schedule'!Z$2,,$E50/$H50),0))</f>
        <v>0</v>
      </c>
      <c r="AA50" s="60">
        <f>IF(AA$5=$G50,-FV(Assumptions!$D$6,'Construction Schedule'!AA$2,,$E50/$H50),IF(AND($G50&lt;=AA$5,$I50&gt;=AA$5),-FV(Assumptions!$D$6,'Construction Schedule'!AA$2,,$E50/$H50),0))</f>
        <v>0</v>
      </c>
      <c r="AB50" s="60">
        <f>IF(AB$5=$G50,-FV(Assumptions!$D$6,'Construction Schedule'!AB$2,,$E50/$H50),IF(AND($G50&lt;=AB$5,$I50&gt;=AB$5),-FV(Assumptions!$D$6,'Construction Schedule'!AB$2,,$E50/$H50),0))</f>
        <v>0</v>
      </c>
      <c r="AC50" s="60">
        <f>IF(AC$5=$G50,-FV(Assumptions!$D$6,'Construction Schedule'!AC$2,,$E50/$H50),IF(AND($G50&lt;=AC$5,$I50&gt;=AC$5),-FV(Assumptions!$D$6,'Construction Schedule'!AC$2,,$E50/$H50),0))</f>
        <v>0</v>
      </c>
      <c r="AD50" s="60">
        <f>IF(AD$5=$G50,-FV(Assumptions!$D$6,'Construction Schedule'!AD$2,,$E50/$H50),IF(AND($G50&lt;=AD$5,$I50&gt;=AD$5),-FV(Assumptions!$D$6,'Construction Schedule'!AD$2,,$E50/$H50),0))</f>
        <v>0</v>
      </c>
      <c r="AE50" s="60">
        <f>IF(AE$5=$G50,-FV(Assumptions!$D$6,'Construction Schedule'!AE$2,,$E50/$H50),IF(AND($G50&lt;=AE$5,$I50&gt;=AE$5),-FV(Assumptions!$D$6,'Construction Schedule'!AE$2,,$E50/$H50),0))</f>
        <v>0</v>
      </c>
      <c r="AF50" s="60">
        <f>IF(AF$5=$G50,-FV(Assumptions!$D$6,'Construction Schedule'!AF$2,,$E50/$H50),IF(AND($G50&lt;=AF$5,$I50&gt;=AF$5),-FV(Assumptions!$D$6,'Construction Schedule'!AF$2,,$E50/$H50),0))</f>
        <v>0</v>
      </c>
      <c r="AG50" s="60">
        <f>IF(AG$5=$G50,-FV(Assumptions!$D$6,'Construction Schedule'!AG$2,,$E50/$H50),IF(AND($G50&lt;=AG$5,$I50&gt;=AG$5),-FV(Assumptions!$D$6,'Construction Schedule'!AG$2,,$E50/$H50),0))</f>
        <v>0</v>
      </c>
      <c r="AH50" s="60">
        <f>IF(AH$5=$G50,-FV(Assumptions!$D$6,'Construction Schedule'!AH$2,,$E50/$H50),IF(AND($G50&lt;=AH$5,$I50&gt;=AH$5),-FV(Assumptions!$D$6,'Construction Schedule'!AH$2,,$E50/$H50),0))</f>
        <v>0</v>
      </c>
      <c r="AI50" s="60">
        <f>IF(AI$5=$G50,-FV(Assumptions!$D$6,'Construction Schedule'!AI$2,,$E50/$H50),IF(AND($G50&lt;=AI$5,$I50&gt;=AI$5),-FV(Assumptions!$D$6,'Construction Schedule'!AI$2,,$E50/$H50),0))</f>
        <v>0</v>
      </c>
      <c r="AJ50" s="60">
        <f>IF(AJ$5=$G50,-FV(Assumptions!$D$6,'Construction Schedule'!AJ$2,,$E50/$H50),IF(AND($G50&lt;=AJ$5,$I50&gt;=AJ$5),-FV(Assumptions!$D$6,'Construction Schedule'!AJ$2,,$E50/$H50),0))</f>
        <v>0</v>
      </c>
      <c r="AK50" s="60">
        <f>IF(AK$5=$G50,-FV(Assumptions!$D$6,'Construction Schedule'!AK$2,,$E50/$H50),IF(AND($G50&lt;=AK$5,$I50&gt;=AK$5),-FV(Assumptions!$D$6,'Construction Schedule'!AK$2,,$E50/$H50),0))</f>
        <v>0</v>
      </c>
      <c r="AL50" s="60">
        <f>IF(AL$5=$G50,-FV(Assumptions!$D$6,'Construction Schedule'!AL$2,,$E50/$H50),IF(AND($G50&lt;=AL$5,$I50&gt;=AL$5),-FV(Assumptions!$D$6,'Construction Schedule'!AL$2,,$E50/$H50),0))</f>
        <v>0</v>
      </c>
      <c r="AM50" s="60">
        <f>IF(AM$5=$G50,-FV(Assumptions!$D$6,'Construction Schedule'!AM$2,,$E50/$H50),IF(AND($G50&lt;=AM$5,$I50&gt;=AM$5),-FV(Assumptions!$D$6,'Construction Schedule'!AM$2,,$E50/$H50),0))</f>
        <v>0</v>
      </c>
      <c r="AN50" s="60">
        <f>IF(AN$5=$G50,-FV(Assumptions!$D$6,'Construction Schedule'!AN$2,,$E50/$H50),IF(AND($G50&lt;=AN$5,$I50&gt;=AN$5),-FV(Assumptions!$D$6,'Construction Schedule'!AN$2,,$E50/$H50),0))</f>
        <v>0</v>
      </c>
      <c r="AO50" s="60">
        <f>IF(AO$5=$G50,-FV(Assumptions!$D$6,'Construction Schedule'!AO$2,,$E50/$H50),IF(AND($G50&lt;=AO$5,$I50&gt;=AO$5),-FV(Assumptions!$D$6,'Construction Schedule'!AO$2,,$E50/$H50),0))</f>
        <v>0</v>
      </c>
      <c r="AP50" s="60">
        <f>IF(AP$5=$G50,-FV(Assumptions!$D$6,'Construction Schedule'!AP$2,,$E50/$H50),IF(AND($G50&lt;=AP$5,$I50&gt;=AP$5),-FV(Assumptions!$D$6,'Construction Schedule'!AP$2,,$E50/$H50),0))</f>
        <v>0</v>
      </c>
      <c r="AQ50" s="60">
        <f>IF(AQ$5=$G50,-FV(Assumptions!$D$6,'Construction Schedule'!AQ$2,,$E50/$H50),IF(AND($G50&lt;=AQ$5,$I50&gt;=AQ$5),-FV(Assumptions!$D$6,'Construction Schedule'!AQ$2,,$E50/$H50),0))</f>
        <v>0</v>
      </c>
      <c r="AR50" s="60">
        <f>IF(AR$5=$G50,-FV(Assumptions!$D$6,'Construction Schedule'!AR$2,,$E50/$H50),IF(AND($G50&lt;=AR$5,$I50&gt;=AR$5),-FV(Assumptions!$D$6,'Construction Schedule'!AR$2,,$E50/$H50),0))</f>
        <v>0</v>
      </c>
      <c r="AS50" s="60">
        <f>IF(AS$5=$G50,-FV(Assumptions!$D$6,'Construction Schedule'!AS$2,,$E50/$H50),IF(AND($G50&lt;=AS$5,$I50&gt;=AS$5),-FV(Assumptions!$D$6,'Construction Schedule'!AS$2,,$E50/$H50),0))</f>
        <v>0</v>
      </c>
      <c r="AT50" s="60">
        <f>IF(AT$5=$G50,-FV(Assumptions!$D$6,'Construction Schedule'!AT$2,,$E50/$H50),IF(AND($G50&lt;=AT$5,$I50&gt;=AT$5),-FV(Assumptions!$D$6,'Construction Schedule'!AT$2,,$E50/$H50),0))</f>
        <v>0</v>
      </c>
      <c r="AU50" s="60">
        <f>IF(AU$5=$G50,-FV(Assumptions!$D$6,'Construction Schedule'!AU$2,,$E50/$H50),IF(AND($G50&lt;=AU$5,$I50&gt;=AU$5),-FV(Assumptions!$D$6,'Construction Schedule'!AU$2,,$E50/$H50),0))</f>
        <v>0</v>
      </c>
      <c r="AV50" s="60">
        <f>IF(AV$5=$G50,-FV(Assumptions!$D$6,'Construction Schedule'!AV$2,,$E50/$H50),IF(AND($G50&lt;=AV$5,$I50&gt;=AV$5),-FV(Assumptions!$D$6,'Construction Schedule'!AV$2,,$E50/$H50),0))</f>
        <v>0</v>
      </c>
      <c r="AW50" s="60">
        <f>IF(AW$5=$G50,-FV(Assumptions!$D$6,'Construction Schedule'!AW$2,,$E50/$H50),IF(AND($G50&lt;=AW$5,$I50&gt;=AW$5),-FV(Assumptions!$D$6,'Construction Schedule'!AW$2,,$E50/$H50),0))</f>
        <v>0</v>
      </c>
      <c r="AX50" s="60">
        <f>IF(AX$5=$G50,-FV(Assumptions!$D$6,'Construction Schedule'!AX$2,,$E50/$H50),IF(AND($G50&lt;=AX$5,$I50&gt;=AX$5),-FV(Assumptions!$D$6,'Construction Schedule'!AX$2,,$E50/$H50),0))</f>
        <v>0</v>
      </c>
      <c r="AY50" s="60">
        <f>IF(AY$5=$G50,-FV(Assumptions!$D$6,'Construction Schedule'!AY$2,,$E50/$H50),IF(AND($G50&lt;=AY$5,$I50&gt;=AY$5),-FV(Assumptions!$D$6,'Construction Schedule'!AY$2,,$E50/$H50),0))</f>
        <v>0</v>
      </c>
      <c r="AZ50" s="60">
        <f>IF(AZ$5=$G50,-FV(Assumptions!$D$6,'Construction Schedule'!AZ$2,,$E50/$H50),IF(AND($G50&lt;=AZ$5,$I50&gt;=AZ$5),-FV(Assumptions!$D$6,'Construction Schedule'!AZ$2,,$E50/$H50),0))</f>
        <v>0</v>
      </c>
      <c r="BA50" s="60">
        <f>IF(BA$5=$G50,-FV(Assumptions!$D$6,'Construction Schedule'!BA$2,,$E50/$H50),IF(AND($G50&lt;=BA$5,$I50&gt;=BA$5),-FV(Assumptions!$D$6,'Construction Schedule'!BA$2,,$E50/$H50),0))</f>
        <v>0</v>
      </c>
      <c r="BB50" s="60">
        <f>IF(BB$5=$G50,-FV(Assumptions!$D$6,'Construction Schedule'!BB$2,,$E50/$H50),IF(AND($G50&lt;=BB$5,$I50&gt;=BB$5),-FV(Assumptions!$D$6,'Construction Schedule'!BB$2,,$E50/$H50),0))</f>
        <v>0</v>
      </c>
      <c r="BC50" s="60">
        <f>IF(BC$5=$G50,-FV(Assumptions!$D$6,'Construction Schedule'!BC$2,,$E50/$H50),IF(AND($G50&lt;=BC$5,$I50&gt;=BC$5),-FV(Assumptions!$D$6,'Construction Schedule'!BC$2,,$E50/$H50),0))</f>
        <v>42537.179687499993</v>
      </c>
      <c r="BD50" s="60">
        <f>IF(BD$5=$G50,-FV(Assumptions!$D$6,'Construction Schedule'!BD$2,,$E50/$H50),IF(AND($G50&lt;=BD$5,$I50&gt;=BD$5),-FV(Assumptions!$D$6,'Construction Schedule'!BD$2,,$E50/$H50),0))</f>
        <v>42537.179687499993</v>
      </c>
      <c r="BE50" s="60">
        <f>IF(BE$5=$G50,-FV(Assumptions!$D$6,'Construction Schedule'!BE$2,,$E50/$H50),IF(AND($G50&lt;=BE$5,$I50&gt;=BE$5),-FV(Assumptions!$D$6,'Construction Schedule'!BE$2,,$E50/$H50),0))</f>
        <v>42537.179687499993</v>
      </c>
      <c r="BF50" s="60">
        <f>IF(BF$5=$G50,-FV(Assumptions!$D$6,'Construction Schedule'!BF$2,,$E50/$H50),IF(AND($G50&lt;=BF$5,$I50&gt;=BF$5),-FV(Assumptions!$D$6,'Construction Schedule'!BF$2,,$E50/$H50),0))</f>
        <v>42537.179687499993</v>
      </c>
      <c r="BG50" s="60">
        <f>IF(BG$5=$G50,-FV(Assumptions!$D$6,'Construction Schedule'!BG$2,,$E50/$H50),IF(AND($G50&lt;=BG$5,$I50&gt;=BG$5),-FV(Assumptions!$D$6,'Construction Schedule'!BG$2,,$E50/$H50),0))</f>
        <v>42537.179687499993</v>
      </c>
      <c r="BH50" s="60">
        <f>IF(BH$5=$G50,-FV(Assumptions!$D$6,'Construction Schedule'!BH$2,,$E50/$H50),IF(AND($G50&lt;=BH$5,$I50&gt;=BH$5),-FV(Assumptions!$D$6,'Construction Schedule'!BH$2,,$E50/$H50),0))</f>
        <v>43600.60917968749</v>
      </c>
      <c r="BI50" s="60">
        <f>IF(BI$5=$G50,-FV(Assumptions!$D$6,'Construction Schedule'!BI$2,,$E50/$H50),IF(AND($G50&lt;=BI$5,$I50&gt;=BI$5),-FV(Assumptions!$D$6,'Construction Schedule'!BI$2,,$E50/$H50),0))</f>
        <v>0</v>
      </c>
      <c r="BJ50" s="60">
        <f>IF(BJ$5=$G50,-FV(Assumptions!$D$6,'Construction Schedule'!BJ$2,,$E50/$H50),IF(AND($G50&lt;=BJ$5,$I50&gt;=BJ$5),-FV(Assumptions!$D$6,'Construction Schedule'!BJ$2,,$E50/$H50),0))</f>
        <v>0</v>
      </c>
      <c r="BK50" s="60">
        <f>IF(BK$5=$G50,-FV(Assumptions!$D$6,'Construction Schedule'!BK$2,,$E50/$H50),IF(AND($G50&lt;=BK$5,$I50&gt;=BK$5),-FV(Assumptions!$D$6,'Construction Schedule'!BK$2,,$E50/$H50),0))</f>
        <v>0</v>
      </c>
      <c r="BL50" s="60">
        <f>IF(BL$5=$G50,-FV(Assumptions!$D$6,'Construction Schedule'!BL$2,,$E50/$H50),IF(AND($G50&lt;=BL$5,$I50&gt;=BL$5),-FV(Assumptions!$D$6,'Construction Schedule'!BL$2,,$E50/$H50),0))</f>
        <v>0</v>
      </c>
      <c r="BM50" s="60">
        <f>IF(BM$5=$G50,-FV(Assumptions!$D$6,'Construction Schedule'!BM$2,,$E50/$H50),IF(AND($G50&lt;=BM$5,$I50&gt;=BM$5),-FV(Assumptions!$D$6,'Construction Schedule'!BM$2,,$E50/$H50),0))</f>
        <v>0</v>
      </c>
      <c r="BN50" s="60">
        <f>IF(BN$5=$G50,-FV(Assumptions!$D$6,'Construction Schedule'!BN$2,,$E50/$H50),IF(AND($G50&lt;=BN$5,$I50&gt;=BN$5),-FV(Assumptions!$D$6,'Construction Schedule'!BN$2,,$E50/$H50),0))</f>
        <v>0</v>
      </c>
      <c r="BO50" s="60">
        <f>IF(BO$5=$G50,-FV(Assumptions!$D$6,'Construction Schedule'!BO$2,,$E50/$H50),IF(AND($G50&lt;=BO$5,$I50&gt;=BO$5),-FV(Assumptions!$D$6,'Construction Schedule'!BO$2,,$E50/$H50),0))</f>
        <v>0</v>
      </c>
      <c r="BP50" s="60">
        <f>IF(BP$5=$G50,-FV(Assumptions!$D$6,'Construction Schedule'!BP$2,,$E50/$H50),IF(AND($G50&lt;=BP$5,$I50&gt;=BP$5),-FV(Assumptions!$D$6,'Construction Schedule'!BP$2,,$E50/$H50),0))</f>
        <v>0</v>
      </c>
      <c r="BQ50" s="60">
        <f>IF(BQ$5=$G50,-FV(Assumptions!$D$6,'Construction Schedule'!BQ$2,,$E50/$H50),IF(AND($G50&lt;=BQ$5,$I50&gt;=BQ$5),-FV(Assumptions!$D$6,'Construction Schedule'!BQ$2,,$E50/$H50),0))</f>
        <v>0</v>
      </c>
      <c r="BR50" s="60">
        <f>IF(BR$5=$G50,-FV(Assumptions!$D$6,'Construction Schedule'!BR$2,,$E50/$H50),IF(AND($G50&lt;=BR$5,$I50&gt;=BR$5),-FV(Assumptions!$D$6,'Construction Schedule'!BR$2,,$E50/$H50),0))</f>
        <v>0</v>
      </c>
      <c r="BS50" s="60">
        <f>IF(BS$5=$G50,-FV(Assumptions!$D$6,'Construction Schedule'!BS$2,,$E50/$H50),IF(AND($G50&lt;=BS$5,$I50&gt;=BS$5),-FV(Assumptions!$D$6,'Construction Schedule'!BS$2,,$E50/$H50),0))</f>
        <v>0</v>
      </c>
      <c r="BT50" s="60">
        <f>IF(BT$5=$G50,-FV(Assumptions!$D$6,'Construction Schedule'!BT$2,,$E50/$H50),IF(AND($G50&lt;=BT$5,$I50&gt;=BT$5),-FV(Assumptions!$D$6,'Construction Schedule'!BT$2,,$E50/$H50),0))</f>
        <v>0</v>
      </c>
      <c r="BU50" s="60">
        <f>IF(BU$5=$G50,-FV(Assumptions!$D$6,'Construction Schedule'!BU$2,,$E50/$H50),IF(AND($G50&lt;=BU$5,$I50&gt;=BU$5),-FV(Assumptions!$D$6,'Construction Schedule'!BU$2,,$E50/$H50),0))</f>
        <v>0</v>
      </c>
      <c r="BV50" s="60">
        <f>IF(BV$5=$G50,-FV(Assumptions!$D$6,'Construction Schedule'!BV$2,,$E50/$H50),IF(AND($G50&lt;=BV$5,$I50&gt;=BV$5),-FV(Assumptions!$D$6,'Construction Schedule'!BV$2,,$E50/$H50),0))</f>
        <v>0</v>
      </c>
      <c r="BW50" s="60">
        <f>IF(BW$5=$G50,-FV(Assumptions!$D$6,'Construction Schedule'!BW$2,,$E50/$H50),IF(AND($G50&lt;=BW$5,$I50&gt;=BW$5),-FV(Assumptions!$D$6,'Construction Schedule'!BW$2,,$E50/$H50),0))</f>
        <v>0</v>
      </c>
      <c r="BX50" s="60">
        <f>IF(BX$5=$G50,-FV(Assumptions!$D$6,'Construction Schedule'!BX$2,,$E50/$H50),IF(AND($G50&lt;=BX$5,$I50&gt;=BX$5),-FV(Assumptions!$D$6,'Construction Schedule'!BX$2,,$E50/$H50),0))</f>
        <v>0</v>
      </c>
      <c r="BY50" s="60">
        <f>IF(BY$5=$G50,-FV(Assumptions!$D$6,'Construction Schedule'!BY$2,,$E50/$H50),IF(AND($G50&lt;=BY$5,$I50&gt;=BY$5),-FV(Assumptions!$D$6,'Construction Schedule'!BY$2,,$E50/$H50),0))</f>
        <v>0</v>
      </c>
      <c r="BZ50" s="60">
        <f>IF(BZ$5=$G50,-FV(Assumptions!$D$6,'Construction Schedule'!BZ$2,,$E50/$H50),IF(AND($G50&lt;=BZ$5,$I50&gt;=BZ$5),-FV(Assumptions!$D$6,'Construction Schedule'!BZ$2,,$E50/$H50),0))</f>
        <v>0</v>
      </c>
      <c r="CA50" s="60">
        <f>IF(CA$5=$G50,-FV(Assumptions!$D$6,'Construction Schedule'!CA$2,,$E50/$H50),IF(AND($G50&lt;=CA$5,$I50&gt;=CA$5),-FV(Assumptions!$D$6,'Construction Schedule'!CA$2,,$E50/$H50),0))</f>
        <v>0</v>
      </c>
      <c r="CB50" s="60">
        <f>IF(CB$5=$G50,-FV(Assumptions!$D$6,'Construction Schedule'!CB$2,,$E50/$H50),IF(AND($G50&lt;=CB$5,$I50&gt;=CB$5),-FV(Assumptions!$D$6,'Construction Schedule'!CB$2,,$E50/$H50),0))</f>
        <v>0</v>
      </c>
      <c r="CC50" s="60">
        <f>IF(CC$5=$G50,-FV(Assumptions!$D$6,'Construction Schedule'!CC$2,,$E50/$H50),IF(AND($G50&lt;=CC$5,$I50&gt;=CC$5),-FV(Assumptions!$D$6,'Construction Schedule'!CC$2,,$E50/$H50),0))</f>
        <v>0</v>
      </c>
      <c r="CD50" s="60">
        <f>IF(CD$5=$G50,-FV(Assumptions!$D$6,'Construction Schedule'!CD$2,,$E50/$H50),IF(AND($G50&lt;=CD$5,$I50&gt;=CD$5),-FV(Assumptions!$D$6,'Construction Schedule'!CD$2,,$E50/$H50),0))</f>
        <v>0</v>
      </c>
      <c r="CE50" s="60">
        <f>IF(CE$5=$G50,-FV(Assumptions!$D$6,'Construction Schedule'!CE$2,,$E50/$H50),IF(AND($G50&lt;=CE$5,$I50&gt;=CE$5),-FV(Assumptions!$D$6,'Construction Schedule'!CE$2,,$E50/$H50),0))</f>
        <v>0</v>
      </c>
      <c r="CF50" s="60">
        <f>IF(CF$5=$G50,-FV(Assumptions!$D$6,'Construction Schedule'!CF$2,,$E50/$H50),IF(AND($G50&lt;=CF$5,$I50&gt;=CF$5),-FV(Assumptions!$D$6,'Construction Schedule'!CF$2,,$E50/$H50),0))</f>
        <v>0</v>
      </c>
      <c r="CG50" s="60">
        <f>IF(CG$5=$G50,-FV(Assumptions!$D$6,'Construction Schedule'!CG$2,,$E50/$H50),IF(AND($G50&lt;=CG$5,$I50&gt;=CG$5),-FV(Assumptions!$D$6,'Construction Schedule'!CG$2,,$E50/$H50),0))</f>
        <v>0</v>
      </c>
      <c r="CH50" s="60">
        <f>IF(CH$5=$G50,-FV(Assumptions!$D$6,'Construction Schedule'!CH$2,,$E50/$H50),IF(AND($G50&lt;=CH$5,$I50&gt;=CH$5),-FV(Assumptions!$D$6,'Construction Schedule'!CH$2,,$E50/$H50),0))</f>
        <v>0</v>
      </c>
      <c r="CI50" s="60">
        <f>IF(CI$5=$G50,-FV(Assumptions!$D$6,'Construction Schedule'!CI$2,,$E50/$H50),IF(AND($G50&lt;=CI$5,$I50&gt;=CI$5),-FV(Assumptions!$D$6,'Construction Schedule'!CI$2,,$E50/$H50),0))</f>
        <v>0</v>
      </c>
      <c r="CJ50" s="60">
        <f>IF(CJ$5=$G50,-FV(Assumptions!$D$6,'Construction Schedule'!CJ$2,,$E50/$H50),IF(AND($G50&lt;=CJ$5,$I50&gt;=CJ$5),-FV(Assumptions!$D$6,'Construction Schedule'!CJ$2,,$E50/$H50),0))</f>
        <v>0</v>
      </c>
      <c r="CK50" s="60">
        <f>IF(CK$5=$G50,-FV(Assumptions!$D$6,'Construction Schedule'!CK$2,,$E50/$H50),IF(AND($G50&lt;=CK$5,$I50&gt;=CK$5),-FV(Assumptions!$D$6,'Construction Schedule'!CK$2,,$E50/$H50),0))</f>
        <v>0</v>
      </c>
      <c r="CL50" s="60">
        <f>IF(CL$5=$G50,-FV(Assumptions!$D$6,'Construction Schedule'!CL$2,,$E50/$H50),IF(AND($G50&lt;=CL$5,$I50&gt;=CL$5),-FV(Assumptions!$D$6,'Construction Schedule'!CL$2,,$E50/$H50),0))</f>
        <v>0</v>
      </c>
      <c r="CM50" s="60">
        <f>IF(CM$5=$G50,-FV(Assumptions!$D$6,'Construction Schedule'!CM$2,,$E50/$H50),IF(AND($G50&lt;=CM$5,$I50&gt;=CM$5),-FV(Assumptions!$D$6,'Construction Schedule'!CM$2,,$E50/$H50),0))</f>
        <v>0</v>
      </c>
      <c r="CN50" s="60">
        <f>IF(CN$5=$G50,-FV(Assumptions!$D$6,'Construction Schedule'!CN$2,,$E50/$H50),IF(AND($G50&lt;=CN$5,$I50&gt;=CN$5),-FV(Assumptions!$D$6,'Construction Schedule'!CN$2,,$E50/$H50),0))</f>
        <v>0</v>
      </c>
      <c r="CO50" s="60">
        <f>IF(CO$5=$G50,-FV(Assumptions!$D$6,'Construction Schedule'!CO$2,,$E50/$H50),IF(AND($G50&lt;=CO$5,$I50&gt;=CO$5),-FV(Assumptions!$D$6,'Construction Schedule'!CO$2,,$E50/$H50),0))</f>
        <v>0</v>
      </c>
      <c r="CP50" s="60">
        <f>IF(CP$5=$G50,-FV(Assumptions!$D$6,'Construction Schedule'!CP$2,,$E50/$H50),IF(AND($G50&lt;=CP$5,$I50&gt;=CP$5),-FV(Assumptions!$D$6,'Construction Schedule'!CP$2,,$E50/$H50),0))</f>
        <v>0</v>
      </c>
      <c r="CQ50" s="60">
        <f>IF(CQ$5=$G50,-FV(Assumptions!$D$6,'Construction Schedule'!CQ$2,,$E50/$H50),IF(AND($G50&lt;=CQ$5,$I50&gt;=CQ$5),-FV(Assumptions!$D$6,'Construction Schedule'!CQ$2,,$E50/$H50),0))</f>
        <v>0</v>
      </c>
      <c r="CR50" s="60">
        <f>IF(CR$5=$G50,-FV(Assumptions!$D$6,'Construction Schedule'!CR$2,,$E50/$H50),IF(AND($G50&lt;=CR$5,$I50&gt;=CR$5),-FV(Assumptions!$D$6,'Construction Schedule'!CR$2,,$E50/$H50),0))</f>
        <v>0</v>
      </c>
      <c r="CS50" s="60">
        <f>IF(CS$5=$G50,-FV(Assumptions!$D$6,'Construction Schedule'!CS$2,,$E50/$H50),IF(AND($G50&lt;=CS$5,$I50&gt;=CS$5),-FV(Assumptions!$D$6,'Construction Schedule'!CS$2,,$E50/$H50),0))</f>
        <v>0</v>
      </c>
      <c r="CT50" s="60">
        <f>IF(CT$5=$G50,-FV(Assumptions!$D$6,'Construction Schedule'!CT$2,,$E50/$H50),IF(AND($G50&lt;=CT$5,$I50&gt;=CT$5),-FV(Assumptions!$D$6,'Construction Schedule'!CT$2,,$E50/$H50),0))</f>
        <v>0</v>
      </c>
      <c r="CU50" s="60">
        <f>IF(CU$5=$G50,-FV(Assumptions!$D$6,'Construction Schedule'!CU$2,,$E50/$H50),IF(AND($G50&lt;=CU$5,$I50&gt;=CU$5),-FV(Assumptions!$D$6,'Construction Schedule'!CU$2,,$E50/$H50),0))</f>
        <v>0</v>
      </c>
      <c r="CV50" s="60">
        <f>IF(CV$5=$G50,-FV(Assumptions!$D$6,'Construction Schedule'!CV$2,,$E50/$H50),IF(AND($G50&lt;=CV$5,$I50&gt;=CV$5),-FV(Assumptions!$D$6,'Construction Schedule'!CV$2,,$E50/$H50),0))</f>
        <v>0</v>
      </c>
      <c r="CW50" s="60">
        <f>IF(CW$5=$G50,-FV(Assumptions!$D$6,'Construction Schedule'!CW$2,,$E50/$H50),IF(AND($G50&lt;=CW$5,$I50&gt;=CW$5),-FV(Assumptions!$D$6,'Construction Schedule'!CW$2,,$E50/$H50),0))</f>
        <v>0</v>
      </c>
      <c r="CX50" s="60">
        <f>IF(CX$5=$G50,-FV(Assumptions!$D$6,'Construction Schedule'!CX$2,,$E50/$H50),IF(AND($G50&lt;=CX$5,$I50&gt;=CX$5),-FV(Assumptions!$D$6,'Construction Schedule'!CX$2,,$E50/$H50),0))</f>
        <v>0</v>
      </c>
      <c r="CY50" s="60">
        <f>IF(CY$5=$G50,-FV(Assumptions!$D$6,'Construction Schedule'!CY$2,,$E50/$H50),IF(AND($G50&lt;=CY$5,$I50&gt;=CY$5),-FV(Assumptions!$D$6,'Construction Schedule'!CY$2,,$E50/$H50),0))</f>
        <v>0</v>
      </c>
      <c r="CZ50" s="60">
        <f>IF(CZ$5=$G50,-FV(Assumptions!$D$6,'Construction Schedule'!CZ$2,,$E50/$H50),IF(AND($G50&lt;=CZ$5,$I50&gt;=CZ$5),-FV(Assumptions!$D$6,'Construction Schedule'!CZ$2,,$E50/$H50),0))</f>
        <v>0</v>
      </c>
      <c r="DA50" s="60">
        <f>IF(DA$5=$G50,-FV(Assumptions!$D$6,'Construction Schedule'!DA$2,,$E50/$H50),IF(AND($G50&lt;=DA$5,$I50&gt;=DA$5),-FV(Assumptions!$D$6,'Construction Schedule'!DA$2,,$E50/$H50),0))</f>
        <v>0</v>
      </c>
      <c r="DB50" s="60">
        <f>IF(DB$5=$G50,-FV(Assumptions!$D$6,'Construction Schedule'!DB$2,,$E50/$H50),IF(AND($G50&lt;=DB$5,$I50&gt;=DB$5),-FV(Assumptions!$D$6,'Construction Schedule'!DB$2,,$E50/$H50),0))</f>
        <v>0</v>
      </c>
      <c r="DC50" s="60">
        <f>IF(DC$5=$G50,-FV(Assumptions!$D$6,'Construction Schedule'!DC$2,,$E50/$H50),IF(AND($G50&lt;=DC$5,$I50&gt;=DC$5),-FV(Assumptions!$D$6,'Construction Schedule'!DC$2,,$E50/$H50),0))</f>
        <v>0</v>
      </c>
      <c r="DD50" s="60">
        <f>IF(DD$5=$G50,-FV(Assumptions!$D$6,'Construction Schedule'!DD$2,,$E50/$H50),IF(AND($G50&lt;=DD$5,$I50&gt;=DD$5),-FV(Assumptions!$D$6,'Construction Schedule'!DD$2,,$E50/$H50),0))</f>
        <v>0</v>
      </c>
      <c r="DE50" s="60">
        <f>IF(DE$5=$G50,-FV(Assumptions!$D$6,'Construction Schedule'!DE$2,,$E50/$H50),IF(AND($G50&lt;=DE$5,$I50&gt;=DE$5),-FV(Assumptions!$D$6,'Construction Schedule'!DE$2,,$E50/$H50),0))</f>
        <v>0</v>
      </c>
      <c r="DF50" s="60">
        <f>IF(DF$5=$G50,-FV(Assumptions!$D$6,'Construction Schedule'!DF$2,,$E50/$H50),IF(AND($G50&lt;=DF$5,$I50&gt;=DF$5),-FV(Assumptions!$D$6,'Construction Schedule'!DF$2,,$E50/$H50),0))</f>
        <v>0</v>
      </c>
      <c r="DG50" s="60">
        <f>IF(DG$5=$G50,-FV(Assumptions!$D$6,'Construction Schedule'!DG$2,,$E50/$H50),IF(AND($G50&lt;=DG$5,$I50&gt;=DG$5),-FV(Assumptions!$D$6,'Construction Schedule'!DG$2,,$E50/$H50),0))</f>
        <v>0</v>
      </c>
      <c r="DH50" s="60">
        <f>IF(DH$5=$G50,-FV(Assumptions!$D$6,'Construction Schedule'!DH$2,,$E50/$H50),IF(AND($G50&lt;=DH$5,$I50&gt;=DH$5),-FV(Assumptions!$D$6,'Construction Schedule'!DH$2,,$E50/$H50),0))</f>
        <v>0</v>
      </c>
      <c r="DI50" s="60">
        <f>IF(DI$5=$G50,-FV(Assumptions!$D$6,'Construction Schedule'!DI$2,,$E50/$H50),IF(AND($G50&lt;=DI$5,$I50&gt;=DI$5),-FV(Assumptions!$D$6,'Construction Schedule'!DI$2,,$E50/$H50),0))</f>
        <v>0</v>
      </c>
      <c r="DJ50" s="60">
        <f>IF(DJ$5=$G50,-FV(Assumptions!$D$6,'Construction Schedule'!DJ$2,,$E50/$H50),IF(AND($G50&lt;=DJ$5,$I50&gt;=DJ$5),-FV(Assumptions!$D$6,'Construction Schedule'!DJ$2,,$E50/$H50),0))</f>
        <v>0</v>
      </c>
      <c r="DK50" s="60">
        <f>IF(DK$5=$G50,-FV(Assumptions!$D$6,'Construction Schedule'!DK$2,,$E50/$H50),IF(AND($G50&lt;=DK$5,$I50&gt;=DK$5),-FV(Assumptions!$D$6,'Construction Schedule'!DK$2,,$E50/$H50),0))</f>
        <v>0</v>
      </c>
      <c r="DL50" s="60">
        <f>IF(DL$5=$G50,-FV(Assumptions!$D$6,'Construction Schedule'!DL$2,,$E50/$H50),IF(AND($G50&lt;=DL$5,$I50&gt;=DL$5),-FV(Assumptions!$D$6,'Construction Schedule'!DL$2,,$E50/$H50),0))</f>
        <v>0</v>
      </c>
      <c r="DM50" s="60">
        <f>IF(DM$5=$G50,-FV(Assumptions!$D$6,'Construction Schedule'!DM$2,,$E50/$H50),IF(AND($G50&lt;=DM$5,$I50&gt;=DM$5),-FV(Assumptions!$D$6,'Construction Schedule'!DM$2,,$E50/$H50),0))</f>
        <v>0</v>
      </c>
      <c r="DN50" s="60">
        <f>IF(DN$5=$G50,-FV(Assumptions!$D$6,'Construction Schedule'!DN$2,,$E50/$H50),IF(AND($G50&lt;=DN$5,$I50&gt;=DN$5),-FV(Assumptions!$D$6,'Construction Schedule'!DN$2,,$E50/$H50),0))</f>
        <v>0</v>
      </c>
      <c r="DO50" s="60">
        <f>IF(DO$5=$G50,-FV(Assumptions!$D$6,'Construction Schedule'!DO$2,,$E50/$H50),IF(AND($G50&lt;=DO$5,$I50&gt;=DO$5),-FV(Assumptions!$D$6,'Construction Schedule'!DO$2,,$E50/$H50),0))</f>
        <v>0</v>
      </c>
      <c r="DP50" s="60">
        <f>IF(DP$5=$G50,-FV(Assumptions!$D$6,'Construction Schedule'!DP$2,,$E50/$H50),IF(AND($G50&lt;=DP$5,$I50&gt;=DP$5),-FV(Assumptions!$D$6,'Construction Schedule'!DP$2,,$E50/$H50),0))</f>
        <v>0</v>
      </c>
      <c r="DQ50" s="60">
        <f>IF(DQ$5=$G50,-FV(Assumptions!$D$6,'Construction Schedule'!DQ$2,,$E50/$H50),IF(AND($G50&lt;=DQ$5,$I50&gt;=DQ$5),-FV(Assumptions!$D$6,'Construction Schedule'!DQ$2,,$E50/$H50),0))</f>
        <v>0</v>
      </c>
      <c r="DR50" s="60">
        <f>IF(DR$5=$G50,-FV(Assumptions!$D$6,'Construction Schedule'!DR$2,,$E50/$H50),IF(AND($G50&lt;=DR$5,$I50&gt;=DR$5),-FV(Assumptions!$D$6,'Construction Schedule'!DR$2,,$E50/$H50),0))</f>
        <v>0</v>
      </c>
      <c r="DS50" s="60">
        <f>IF(DS$5=$G50,-FV(Assumptions!$D$6,'Construction Schedule'!DS$2,,$E50/$H50),IF(AND($G50&lt;=DS$5,$I50&gt;=DS$5),-FV(Assumptions!$D$6,'Construction Schedule'!DS$2,,$E50/$H50),0))</f>
        <v>0</v>
      </c>
      <c r="DT50" s="60">
        <f>IF(DT$5=$G50,-FV(Assumptions!$D$6,'Construction Schedule'!DT$2,,$E50/$H50),IF(AND($G50&lt;=DT$5,$I50&gt;=DT$5),-FV(Assumptions!$D$6,'Construction Schedule'!DT$2,,$E50/$H50),0))</f>
        <v>0</v>
      </c>
      <c r="DU50" s="60">
        <f>IF(DU$5=$G50,-FV(Assumptions!$D$6,'Construction Schedule'!DU$2,,$E50/$H50),IF(AND($G50&lt;=DU$5,$I50&gt;=DU$5),-FV(Assumptions!$D$6,'Construction Schedule'!DU$2,,$E50/$H50),0))</f>
        <v>0</v>
      </c>
      <c r="DV50" s="60">
        <f>IF(DV$5=$G50,-FV(Assumptions!$D$6,'Construction Schedule'!DV$2,,$E50/$H50),IF(AND($G50&lt;=DV$5,$I50&gt;=DV$5),-FV(Assumptions!$D$6,'Construction Schedule'!DV$2,,$E50/$H50),0))</f>
        <v>0</v>
      </c>
      <c r="DW50" s="60">
        <f>IF(DW$5=$G50,-FV(Assumptions!$D$6,'Construction Schedule'!DW$2,,$E50/$H50),IF(AND($G50&lt;=DW$5,$I50&gt;=DW$5),-FV(Assumptions!$D$6,'Construction Schedule'!DW$2,,$E50/$H50),0))</f>
        <v>0</v>
      </c>
      <c r="DX50" s="60">
        <f>IF(DX$5=$G50,-FV(Assumptions!$D$6,'Construction Schedule'!DX$2,,$E50/$H50),IF(AND($G50&lt;=DX$5,$I50&gt;=DX$5),-FV(Assumptions!$D$6,'Construction Schedule'!DX$2,,$E50/$H50),0))</f>
        <v>0</v>
      </c>
      <c r="DY50" s="60">
        <f>IF(DY$5=$G50,-FV(Assumptions!$D$6,'Construction Schedule'!DY$2,,$E50/$H50),IF(AND($G50&lt;=DY$5,$I50&gt;=DY$5),-FV(Assumptions!$D$6,'Construction Schedule'!DY$2,,$E50/$H50),0))</f>
        <v>0</v>
      </c>
      <c r="DZ50" s="60">
        <f>IF(DZ$5=$G50,-FV(Assumptions!$D$6,'Construction Schedule'!DZ$2,,$E50/$H50),IF(AND($G50&lt;=DZ$5,$I50&gt;=DZ$5),-FV(Assumptions!$D$6,'Construction Schedule'!DZ$2,,$E50/$H50),0))</f>
        <v>0</v>
      </c>
      <c r="EA50" s="60">
        <f>IF(EA$5=$G50,-FV(Assumptions!$D$6,'Construction Schedule'!EA$2,,$E50/$H50),IF(AND($G50&lt;=EA$5,$I50&gt;=EA$5),-FV(Assumptions!$D$6,'Construction Schedule'!EA$2,,$E50/$H50),0))</f>
        <v>0</v>
      </c>
      <c r="EB50" s="51" t="s">
        <v>2</v>
      </c>
    </row>
    <row r="51" spans="1:132" x14ac:dyDescent="0.3">
      <c r="B51" s="51" t="s">
        <v>212</v>
      </c>
      <c r="E51" s="60">
        <v>395000</v>
      </c>
      <c r="G51" s="56">
        <v>45992</v>
      </c>
      <c r="H51" s="129">
        <v>1</v>
      </c>
      <c r="I51" s="56">
        <f t="shared" si="7"/>
        <v>45992</v>
      </c>
      <c r="L51" s="60">
        <f>IF(L$5=$G51,-FV(Assumptions!$D$6,'Construction Schedule'!L$2,,$E51/$H51),IF(AND($G51&lt;=L$5,$I51&gt;=L$5),-FV(Assumptions!$D$6,'Construction Schedule'!L$2,,$E51/$H51),0))</f>
        <v>0</v>
      </c>
      <c r="M51" s="60">
        <f>IF(M$5=$G51,-FV(Assumptions!$D$6,'Construction Schedule'!M$2,,$E51/$H51),IF(AND($G51&lt;=M$5,$I51&gt;=M$5),-FV(Assumptions!$D$6,'Construction Schedule'!M$2,,$E51/$H51),0))</f>
        <v>0</v>
      </c>
      <c r="N51" s="60">
        <f>IF(N$5=$G51,-FV(Assumptions!$D$6,'Construction Schedule'!N$2,,$E51/$H51),IF(AND($G51&lt;=N$5,$I51&gt;=N$5),-FV(Assumptions!$D$6,'Construction Schedule'!N$2,,$E51/$H51),0))</f>
        <v>0</v>
      </c>
      <c r="O51" s="60">
        <f>IF(O$5=$G51,-FV(Assumptions!$D$6,'Construction Schedule'!O$2,,$E51/$H51),IF(AND($G51&lt;=O$5,$I51&gt;=O$5),-FV(Assumptions!$D$6,'Construction Schedule'!O$2,,$E51/$H51),0))</f>
        <v>0</v>
      </c>
      <c r="P51" s="60">
        <f>IF(P$5=$G51,-FV(Assumptions!$D$6,'Construction Schedule'!P$2,,$E51/$H51),IF(AND($G51&lt;=P$5,$I51&gt;=P$5),-FV(Assumptions!$D$6,'Construction Schedule'!P$2,,$E51/$H51),0))</f>
        <v>0</v>
      </c>
      <c r="Q51" s="60">
        <f>IF(Q$5=$G51,-FV(Assumptions!$D$6,'Construction Schedule'!Q$2,,$E51/$H51),IF(AND($G51&lt;=Q$5,$I51&gt;=Q$5),-FV(Assumptions!$D$6,'Construction Schedule'!Q$2,,$E51/$H51),0))</f>
        <v>0</v>
      </c>
      <c r="R51" s="60">
        <f>IF(R$5=$G51,-FV(Assumptions!$D$6,'Construction Schedule'!R$2,,$E51/$H51),IF(AND($G51&lt;=R$5,$I51&gt;=R$5),-FV(Assumptions!$D$6,'Construction Schedule'!R$2,,$E51/$H51),0))</f>
        <v>0</v>
      </c>
      <c r="S51" s="60">
        <f>IF(S$5=$G51,-FV(Assumptions!$D$6,'Construction Schedule'!S$2,,$E51/$H51),IF(AND($G51&lt;=S$5,$I51&gt;=S$5),-FV(Assumptions!$D$6,'Construction Schedule'!S$2,,$E51/$H51),0))</f>
        <v>0</v>
      </c>
      <c r="T51" s="60">
        <f>IF(T$5=$G51,-FV(Assumptions!$D$6,'Construction Schedule'!T$2,,$E51/$H51),IF(AND($G51&lt;=T$5,$I51&gt;=T$5),-FV(Assumptions!$D$6,'Construction Schedule'!T$2,,$E51/$H51),0))</f>
        <v>0</v>
      </c>
      <c r="U51" s="60">
        <f>IF(U$5=$G51,-FV(Assumptions!$D$6,'Construction Schedule'!U$2,,$E51/$H51),IF(AND($G51&lt;=U$5,$I51&gt;=U$5),-FV(Assumptions!$D$6,'Construction Schedule'!U$2,,$E51/$H51),0))</f>
        <v>0</v>
      </c>
      <c r="V51" s="60">
        <f>IF(V$5=$G51,-FV(Assumptions!$D$6,'Construction Schedule'!V$2,,$E51/$H51),IF(AND($G51&lt;=V$5,$I51&gt;=V$5),-FV(Assumptions!$D$6,'Construction Schedule'!V$2,,$E51/$H51),0))</f>
        <v>0</v>
      </c>
      <c r="W51" s="60">
        <f>IF(W$5=$G51,-FV(Assumptions!$D$6,'Construction Schedule'!W$2,,$E51/$H51),IF(AND($G51&lt;=W$5,$I51&gt;=W$5),-FV(Assumptions!$D$6,'Construction Schedule'!W$2,,$E51/$H51),0))</f>
        <v>0</v>
      </c>
      <c r="X51" s="60">
        <f>IF(X$5=$G51,-FV(Assumptions!$D$6,'Construction Schedule'!X$2,,$E51/$H51),IF(AND($G51&lt;=X$5,$I51&gt;=X$5),-FV(Assumptions!$D$6,'Construction Schedule'!X$2,,$E51/$H51),0))</f>
        <v>0</v>
      </c>
      <c r="Y51" s="60">
        <f>IF(Y$5=$G51,-FV(Assumptions!$D$6,'Construction Schedule'!Y$2,,$E51/$H51),IF(AND($G51&lt;=Y$5,$I51&gt;=Y$5),-FV(Assumptions!$D$6,'Construction Schedule'!Y$2,,$E51/$H51),0))</f>
        <v>0</v>
      </c>
      <c r="Z51" s="60">
        <f>IF(Z$5=$G51,-FV(Assumptions!$D$6,'Construction Schedule'!Z$2,,$E51/$H51),IF(AND($G51&lt;=Z$5,$I51&gt;=Z$5),-FV(Assumptions!$D$6,'Construction Schedule'!Z$2,,$E51/$H51),0))</f>
        <v>0</v>
      </c>
      <c r="AA51" s="60">
        <f>IF(AA$5=$G51,-FV(Assumptions!$D$6,'Construction Schedule'!AA$2,,$E51/$H51),IF(AND($G51&lt;=AA$5,$I51&gt;=AA$5),-FV(Assumptions!$D$6,'Construction Schedule'!AA$2,,$E51/$H51),0))</f>
        <v>0</v>
      </c>
      <c r="AB51" s="60">
        <f>IF(AB$5=$G51,-FV(Assumptions!$D$6,'Construction Schedule'!AB$2,,$E51/$H51),IF(AND($G51&lt;=AB$5,$I51&gt;=AB$5),-FV(Assumptions!$D$6,'Construction Schedule'!AB$2,,$E51/$H51),0))</f>
        <v>0</v>
      </c>
      <c r="AC51" s="60">
        <f>IF(AC$5=$G51,-FV(Assumptions!$D$6,'Construction Schedule'!AC$2,,$E51/$H51),IF(AND($G51&lt;=AC$5,$I51&gt;=AC$5),-FV(Assumptions!$D$6,'Construction Schedule'!AC$2,,$E51/$H51),0))</f>
        <v>0</v>
      </c>
      <c r="AD51" s="60">
        <f>IF(AD$5=$G51,-FV(Assumptions!$D$6,'Construction Schedule'!AD$2,,$E51/$H51),IF(AND($G51&lt;=AD$5,$I51&gt;=AD$5),-FV(Assumptions!$D$6,'Construction Schedule'!AD$2,,$E51/$H51),0))</f>
        <v>0</v>
      </c>
      <c r="AE51" s="60">
        <f>IF(AE$5=$G51,-FV(Assumptions!$D$6,'Construction Schedule'!AE$2,,$E51/$H51),IF(AND($G51&lt;=AE$5,$I51&gt;=AE$5),-FV(Assumptions!$D$6,'Construction Schedule'!AE$2,,$E51/$H51),0))</f>
        <v>0</v>
      </c>
      <c r="AF51" s="60">
        <f>IF(AF$5=$G51,-FV(Assumptions!$D$6,'Construction Schedule'!AF$2,,$E51/$H51),IF(AND($G51&lt;=AF$5,$I51&gt;=AF$5),-FV(Assumptions!$D$6,'Construction Schedule'!AF$2,,$E51/$H51),0))</f>
        <v>404874.99999999994</v>
      </c>
      <c r="AG51" s="60">
        <f>IF(AG$5=$G51,-FV(Assumptions!$D$6,'Construction Schedule'!AG$2,,$E51/$H51),IF(AND($G51&lt;=AG$5,$I51&gt;=AG$5),-FV(Assumptions!$D$6,'Construction Schedule'!AG$2,,$E51/$H51),0))</f>
        <v>0</v>
      </c>
      <c r="AH51" s="60">
        <f>IF(AH$5=$G51,-FV(Assumptions!$D$6,'Construction Schedule'!AH$2,,$E51/$H51),IF(AND($G51&lt;=AH$5,$I51&gt;=AH$5),-FV(Assumptions!$D$6,'Construction Schedule'!AH$2,,$E51/$H51),0))</f>
        <v>0</v>
      </c>
      <c r="AI51" s="60">
        <f>IF(AI$5=$G51,-FV(Assumptions!$D$6,'Construction Schedule'!AI$2,,$E51/$H51),IF(AND($G51&lt;=AI$5,$I51&gt;=AI$5),-FV(Assumptions!$D$6,'Construction Schedule'!AI$2,,$E51/$H51),0))</f>
        <v>0</v>
      </c>
      <c r="AJ51" s="60">
        <f>IF(AJ$5=$G51,-FV(Assumptions!$D$6,'Construction Schedule'!AJ$2,,$E51/$H51),IF(AND($G51&lt;=AJ$5,$I51&gt;=AJ$5),-FV(Assumptions!$D$6,'Construction Schedule'!AJ$2,,$E51/$H51),0))</f>
        <v>0</v>
      </c>
      <c r="AK51" s="60">
        <f>IF(AK$5=$G51,-FV(Assumptions!$D$6,'Construction Schedule'!AK$2,,$E51/$H51),IF(AND($G51&lt;=AK$5,$I51&gt;=AK$5),-FV(Assumptions!$D$6,'Construction Schedule'!AK$2,,$E51/$H51),0))</f>
        <v>0</v>
      </c>
      <c r="AL51" s="60">
        <f>IF(AL$5=$G51,-FV(Assumptions!$D$6,'Construction Schedule'!AL$2,,$E51/$H51),IF(AND($G51&lt;=AL$5,$I51&gt;=AL$5),-FV(Assumptions!$D$6,'Construction Schedule'!AL$2,,$E51/$H51),0))</f>
        <v>0</v>
      </c>
      <c r="AM51" s="60">
        <f>IF(AM$5=$G51,-FV(Assumptions!$D$6,'Construction Schedule'!AM$2,,$E51/$H51),IF(AND($G51&lt;=AM$5,$I51&gt;=AM$5),-FV(Assumptions!$D$6,'Construction Schedule'!AM$2,,$E51/$H51),0))</f>
        <v>0</v>
      </c>
      <c r="AN51" s="60">
        <f>IF(AN$5=$G51,-FV(Assumptions!$D$6,'Construction Schedule'!AN$2,,$E51/$H51),IF(AND($G51&lt;=AN$5,$I51&gt;=AN$5),-FV(Assumptions!$D$6,'Construction Schedule'!AN$2,,$E51/$H51),0))</f>
        <v>0</v>
      </c>
      <c r="AO51" s="60">
        <f>IF(AO$5=$G51,-FV(Assumptions!$D$6,'Construction Schedule'!AO$2,,$E51/$H51),IF(AND($G51&lt;=AO$5,$I51&gt;=AO$5),-FV(Assumptions!$D$6,'Construction Schedule'!AO$2,,$E51/$H51),0))</f>
        <v>0</v>
      </c>
      <c r="AP51" s="60">
        <f>IF(AP$5=$G51,-FV(Assumptions!$D$6,'Construction Schedule'!AP$2,,$E51/$H51),IF(AND($G51&lt;=AP$5,$I51&gt;=AP$5),-FV(Assumptions!$D$6,'Construction Schedule'!AP$2,,$E51/$H51),0))</f>
        <v>0</v>
      </c>
      <c r="AQ51" s="60">
        <f>IF(AQ$5=$G51,-FV(Assumptions!$D$6,'Construction Schedule'!AQ$2,,$E51/$H51),IF(AND($G51&lt;=AQ$5,$I51&gt;=AQ$5),-FV(Assumptions!$D$6,'Construction Schedule'!AQ$2,,$E51/$H51),0))</f>
        <v>0</v>
      </c>
      <c r="AR51" s="60">
        <f>IF(AR$5=$G51,-FV(Assumptions!$D$6,'Construction Schedule'!AR$2,,$E51/$H51),IF(AND($G51&lt;=AR$5,$I51&gt;=AR$5),-FV(Assumptions!$D$6,'Construction Schedule'!AR$2,,$E51/$H51),0))</f>
        <v>0</v>
      </c>
      <c r="AS51" s="60">
        <f>IF(AS$5=$G51,-FV(Assumptions!$D$6,'Construction Schedule'!AS$2,,$E51/$H51),IF(AND($G51&lt;=AS$5,$I51&gt;=AS$5),-FV(Assumptions!$D$6,'Construction Schedule'!AS$2,,$E51/$H51),0))</f>
        <v>0</v>
      </c>
      <c r="AT51" s="60">
        <f>IF(AT$5=$G51,-FV(Assumptions!$D$6,'Construction Schedule'!AT$2,,$E51/$H51),IF(AND($G51&lt;=AT$5,$I51&gt;=AT$5),-FV(Assumptions!$D$6,'Construction Schedule'!AT$2,,$E51/$H51),0))</f>
        <v>0</v>
      </c>
      <c r="AU51" s="60">
        <f>IF(AU$5=$G51,-FV(Assumptions!$D$6,'Construction Schedule'!AU$2,,$E51/$H51),IF(AND($G51&lt;=AU$5,$I51&gt;=AU$5),-FV(Assumptions!$D$6,'Construction Schedule'!AU$2,,$E51/$H51),0))</f>
        <v>0</v>
      </c>
      <c r="AV51" s="60">
        <f>IF(AV$5=$G51,-FV(Assumptions!$D$6,'Construction Schedule'!AV$2,,$E51/$H51),IF(AND($G51&lt;=AV$5,$I51&gt;=AV$5),-FV(Assumptions!$D$6,'Construction Schedule'!AV$2,,$E51/$H51),0))</f>
        <v>0</v>
      </c>
      <c r="AW51" s="60">
        <f>IF(AW$5=$G51,-FV(Assumptions!$D$6,'Construction Schedule'!AW$2,,$E51/$H51),IF(AND($G51&lt;=AW$5,$I51&gt;=AW$5),-FV(Assumptions!$D$6,'Construction Schedule'!AW$2,,$E51/$H51),0))</f>
        <v>0</v>
      </c>
      <c r="AX51" s="60">
        <f>IF(AX$5=$G51,-FV(Assumptions!$D$6,'Construction Schedule'!AX$2,,$E51/$H51),IF(AND($G51&lt;=AX$5,$I51&gt;=AX$5),-FV(Assumptions!$D$6,'Construction Schedule'!AX$2,,$E51/$H51),0))</f>
        <v>0</v>
      </c>
      <c r="AY51" s="60">
        <f>IF(AY$5=$G51,-FV(Assumptions!$D$6,'Construction Schedule'!AY$2,,$E51/$H51),IF(AND($G51&lt;=AY$5,$I51&gt;=AY$5),-FV(Assumptions!$D$6,'Construction Schedule'!AY$2,,$E51/$H51),0))</f>
        <v>0</v>
      </c>
      <c r="AZ51" s="60">
        <f>IF(AZ$5=$G51,-FV(Assumptions!$D$6,'Construction Schedule'!AZ$2,,$E51/$H51),IF(AND($G51&lt;=AZ$5,$I51&gt;=AZ$5),-FV(Assumptions!$D$6,'Construction Schedule'!AZ$2,,$E51/$H51),0))</f>
        <v>0</v>
      </c>
      <c r="BA51" s="60">
        <f>IF(BA$5=$G51,-FV(Assumptions!$D$6,'Construction Schedule'!BA$2,,$E51/$H51),IF(AND($G51&lt;=BA$5,$I51&gt;=BA$5),-FV(Assumptions!$D$6,'Construction Schedule'!BA$2,,$E51/$H51),0))</f>
        <v>0</v>
      </c>
      <c r="BB51" s="60">
        <f>IF(BB$5=$G51,-FV(Assumptions!$D$6,'Construction Schedule'!BB$2,,$E51/$H51),IF(AND($G51&lt;=BB$5,$I51&gt;=BB$5),-FV(Assumptions!$D$6,'Construction Schedule'!BB$2,,$E51/$H51),0))</f>
        <v>0</v>
      </c>
      <c r="BC51" s="60">
        <f>IF(BC$5=$G51,-FV(Assumptions!$D$6,'Construction Schedule'!BC$2,,$E51/$H51),IF(AND($G51&lt;=BC$5,$I51&gt;=BC$5),-FV(Assumptions!$D$6,'Construction Schedule'!BC$2,,$E51/$H51),0))</f>
        <v>0</v>
      </c>
      <c r="BD51" s="60">
        <f>IF(BD$5=$G51,-FV(Assumptions!$D$6,'Construction Schedule'!BD$2,,$E51/$H51),IF(AND($G51&lt;=BD$5,$I51&gt;=BD$5),-FV(Assumptions!$D$6,'Construction Schedule'!BD$2,,$E51/$H51),0))</f>
        <v>0</v>
      </c>
      <c r="BE51" s="60">
        <f>IF(BE$5=$G51,-FV(Assumptions!$D$6,'Construction Schedule'!BE$2,,$E51/$H51),IF(AND($G51&lt;=BE$5,$I51&gt;=BE$5),-FV(Assumptions!$D$6,'Construction Schedule'!BE$2,,$E51/$H51),0))</f>
        <v>0</v>
      </c>
      <c r="BF51" s="60">
        <f>IF(BF$5=$G51,-FV(Assumptions!$D$6,'Construction Schedule'!BF$2,,$E51/$H51),IF(AND($G51&lt;=BF$5,$I51&gt;=BF$5),-FV(Assumptions!$D$6,'Construction Schedule'!BF$2,,$E51/$H51),0))</f>
        <v>0</v>
      </c>
      <c r="BG51" s="60">
        <f>IF(BG$5=$G51,-FV(Assumptions!$D$6,'Construction Schedule'!BG$2,,$E51/$H51),IF(AND($G51&lt;=BG$5,$I51&gt;=BG$5),-FV(Assumptions!$D$6,'Construction Schedule'!BG$2,,$E51/$H51),0))</f>
        <v>0</v>
      </c>
      <c r="BH51" s="60">
        <f>IF(BH$5=$G51,-FV(Assumptions!$D$6,'Construction Schedule'!BH$2,,$E51/$H51),IF(AND($G51&lt;=BH$5,$I51&gt;=BH$5),-FV(Assumptions!$D$6,'Construction Schedule'!BH$2,,$E51/$H51),0))</f>
        <v>0</v>
      </c>
      <c r="BI51" s="60">
        <f>IF(BI$5=$G51,-FV(Assumptions!$D$6,'Construction Schedule'!BI$2,,$E51/$H51),IF(AND($G51&lt;=BI$5,$I51&gt;=BI$5),-FV(Assumptions!$D$6,'Construction Schedule'!BI$2,,$E51/$H51),0))</f>
        <v>0</v>
      </c>
      <c r="BJ51" s="60">
        <f>IF(BJ$5=$G51,-FV(Assumptions!$D$6,'Construction Schedule'!BJ$2,,$E51/$H51),IF(AND($G51&lt;=BJ$5,$I51&gt;=BJ$5),-FV(Assumptions!$D$6,'Construction Schedule'!BJ$2,,$E51/$H51),0))</f>
        <v>0</v>
      </c>
      <c r="BK51" s="60">
        <f>IF(BK$5=$G51,-FV(Assumptions!$D$6,'Construction Schedule'!BK$2,,$E51/$H51),IF(AND($G51&lt;=BK$5,$I51&gt;=BK$5),-FV(Assumptions!$D$6,'Construction Schedule'!BK$2,,$E51/$H51),0))</f>
        <v>0</v>
      </c>
      <c r="BL51" s="60">
        <f>IF(BL$5=$G51,-FV(Assumptions!$D$6,'Construction Schedule'!BL$2,,$E51/$H51),IF(AND($G51&lt;=BL$5,$I51&gt;=BL$5),-FV(Assumptions!$D$6,'Construction Schedule'!BL$2,,$E51/$H51),0))</f>
        <v>0</v>
      </c>
      <c r="BM51" s="60">
        <f>IF(BM$5=$G51,-FV(Assumptions!$D$6,'Construction Schedule'!BM$2,,$E51/$H51),IF(AND($G51&lt;=BM$5,$I51&gt;=BM$5),-FV(Assumptions!$D$6,'Construction Schedule'!BM$2,,$E51/$H51),0))</f>
        <v>0</v>
      </c>
      <c r="BN51" s="60">
        <f>IF(BN$5=$G51,-FV(Assumptions!$D$6,'Construction Schedule'!BN$2,,$E51/$H51),IF(AND($G51&lt;=BN$5,$I51&gt;=BN$5),-FV(Assumptions!$D$6,'Construction Schedule'!BN$2,,$E51/$H51),0))</f>
        <v>0</v>
      </c>
      <c r="BO51" s="60">
        <f>IF(BO$5=$G51,-FV(Assumptions!$D$6,'Construction Schedule'!BO$2,,$E51/$H51),IF(AND($G51&lt;=BO$5,$I51&gt;=BO$5),-FV(Assumptions!$D$6,'Construction Schedule'!BO$2,,$E51/$H51),0))</f>
        <v>0</v>
      </c>
      <c r="BP51" s="60">
        <f>IF(BP$5=$G51,-FV(Assumptions!$D$6,'Construction Schedule'!BP$2,,$E51/$H51),IF(AND($G51&lt;=BP$5,$I51&gt;=BP$5),-FV(Assumptions!$D$6,'Construction Schedule'!BP$2,,$E51/$H51),0))</f>
        <v>0</v>
      </c>
      <c r="BQ51" s="60">
        <f>IF(BQ$5=$G51,-FV(Assumptions!$D$6,'Construction Schedule'!BQ$2,,$E51/$H51),IF(AND($G51&lt;=BQ$5,$I51&gt;=BQ$5),-FV(Assumptions!$D$6,'Construction Schedule'!BQ$2,,$E51/$H51),0))</f>
        <v>0</v>
      </c>
      <c r="BR51" s="60">
        <f>IF(BR$5=$G51,-FV(Assumptions!$D$6,'Construction Schedule'!BR$2,,$E51/$H51),IF(AND($G51&lt;=BR$5,$I51&gt;=BR$5),-FV(Assumptions!$D$6,'Construction Schedule'!BR$2,,$E51/$H51),0))</f>
        <v>0</v>
      </c>
      <c r="BS51" s="60">
        <f>IF(BS$5=$G51,-FV(Assumptions!$D$6,'Construction Schedule'!BS$2,,$E51/$H51),IF(AND($G51&lt;=BS$5,$I51&gt;=BS$5),-FV(Assumptions!$D$6,'Construction Schedule'!BS$2,,$E51/$H51),0))</f>
        <v>0</v>
      </c>
      <c r="BT51" s="60">
        <f>IF(BT$5=$G51,-FV(Assumptions!$D$6,'Construction Schedule'!BT$2,,$E51/$H51),IF(AND($G51&lt;=BT$5,$I51&gt;=BT$5),-FV(Assumptions!$D$6,'Construction Schedule'!BT$2,,$E51/$H51),0))</f>
        <v>0</v>
      </c>
      <c r="BU51" s="60">
        <f>IF(BU$5=$G51,-FV(Assumptions!$D$6,'Construction Schedule'!BU$2,,$E51/$H51),IF(AND($G51&lt;=BU$5,$I51&gt;=BU$5),-FV(Assumptions!$D$6,'Construction Schedule'!BU$2,,$E51/$H51),0))</f>
        <v>0</v>
      </c>
      <c r="BV51" s="60">
        <f>IF(BV$5=$G51,-FV(Assumptions!$D$6,'Construction Schedule'!BV$2,,$E51/$H51),IF(AND($G51&lt;=BV$5,$I51&gt;=BV$5),-FV(Assumptions!$D$6,'Construction Schedule'!BV$2,,$E51/$H51),0))</f>
        <v>0</v>
      </c>
      <c r="BW51" s="60">
        <f>IF(BW$5=$G51,-FV(Assumptions!$D$6,'Construction Schedule'!BW$2,,$E51/$H51),IF(AND($G51&lt;=BW$5,$I51&gt;=BW$5),-FV(Assumptions!$D$6,'Construction Schedule'!BW$2,,$E51/$H51),0))</f>
        <v>0</v>
      </c>
      <c r="BX51" s="60">
        <f>IF(BX$5=$G51,-FV(Assumptions!$D$6,'Construction Schedule'!BX$2,,$E51/$H51),IF(AND($G51&lt;=BX$5,$I51&gt;=BX$5),-FV(Assumptions!$D$6,'Construction Schedule'!BX$2,,$E51/$H51),0))</f>
        <v>0</v>
      </c>
      <c r="BY51" s="60">
        <f>IF(BY$5=$G51,-FV(Assumptions!$D$6,'Construction Schedule'!BY$2,,$E51/$H51),IF(AND($G51&lt;=BY$5,$I51&gt;=BY$5),-FV(Assumptions!$D$6,'Construction Schedule'!BY$2,,$E51/$H51),0))</f>
        <v>0</v>
      </c>
      <c r="BZ51" s="60">
        <f>IF(BZ$5=$G51,-FV(Assumptions!$D$6,'Construction Schedule'!BZ$2,,$E51/$H51),IF(AND($G51&lt;=BZ$5,$I51&gt;=BZ$5),-FV(Assumptions!$D$6,'Construction Schedule'!BZ$2,,$E51/$H51),0))</f>
        <v>0</v>
      </c>
      <c r="CA51" s="60">
        <f>IF(CA$5=$G51,-FV(Assumptions!$D$6,'Construction Schedule'!CA$2,,$E51/$H51),IF(AND($G51&lt;=CA$5,$I51&gt;=CA$5),-FV(Assumptions!$D$6,'Construction Schedule'!CA$2,,$E51/$H51),0))</f>
        <v>0</v>
      </c>
      <c r="CB51" s="60">
        <f>IF(CB$5=$G51,-FV(Assumptions!$D$6,'Construction Schedule'!CB$2,,$E51/$H51),IF(AND($G51&lt;=CB$5,$I51&gt;=CB$5),-FV(Assumptions!$D$6,'Construction Schedule'!CB$2,,$E51/$H51),0))</f>
        <v>0</v>
      </c>
      <c r="CC51" s="60">
        <f>IF(CC$5=$G51,-FV(Assumptions!$D$6,'Construction Schedule'!CC$2,,$E51/$H51),IF(AND($G51&lt;=CC$5,$I51&gt;=CC$5),-FV(Assumptions!$D$6,'Construction Schedule'!CC$2,,$E51/$H51),0))</f>
        <v>0</v>
      </c>
      <c r="CD51" s="60">
        <f>IF(CD$5=$G51,-FV(Assumptions!$D$6,'Construction Schedule'!CD$2,,$E51/$H51),IF(AND($G51&lt;=CD$5,$I51&gt;=CD$5),-FV(Assumptions!$D$6,'Construction Schedule'!CD$2,,$E51/$H51),0))</f>
        <v>0</v>
      </c>
      <c r="CE51" s="60">
        <f>IF(CE$5=$G51,-FV(Assumptions!$D$6,'Construction Schedule'!CE$2,,$E51/$H51),IF(AND($G51&lt;=CE$5,$I51&gt;=CE$5),-FV(Assumptions!$D$6,'Construction Schedule'!CE$2,,$E51/$H51),0))</f>
        <v>0</v>
      </c>
      <c r="CF51" s="60">
        <f>IF(CF$5=$G51,-FV(Assumptions!$D$6,'Construction Schedule'!CF$2,,$E51/$H51),IF(AND($G51&lt;=CF$5,$I51&gt;=CF$5),-FV(Assumptions!$D$6,'Construction Schedule'!CF$2,,$E51/$H51),0))</f>
        <v>0</v>
      </c>
      <c r="CG51" s="60">
        <f>IF(CG$5=$G51,-FV(Assumptions!$D$6,'Construction Schedule'!CG$2,,$E51/$H51),IF(AND($G51&lt;=CG$5,$I51&gt;=CG$5),-FV(Assumptions!$D$6,'Construction Schedule'!CG$2,,$E51/$H51),0))</f>
        <v>0</v>
      </c>
      <c r="CH51" s="60">
        <f>IF(CH$5=$G51,-FV(Assumptions!$D$6,'Construction Schedule'!CH$2,,$E51/$H51),IF(AND($G51&lt;=CH$5,$I51&gt;=CH$5),-FV(Assumptions!$D$6,'Construction Schedule'!CH$2,,$E51/$H51),0))</f>
        <v>0</v>
      </c>
      <c r="CI51" s="60">
        <f>IF(CI$5=$G51,-FV(Assumptions!$D$6,'Construction Schedule'!CI$2,,$E51/$H51),IF(AND($G51&lt;=CI$5,$I51&gt;=CI$5),-FV(Assumptions!$D$6,'Construction Schedule'!CI$2,,$E51/$H51),0))</f>
        <v>0</v>
      </c>
      <c r="CJ51" s="60">
        <f>IF(CJ$5=$G51,-FV(Assumptions!$D$6,'Construction Schedule'!CJ$2,,$E51/$H51),IF(AND($G51&lt;=CJ$5,$I51&gt;=CJ$5),-FV(Assumptions!$D$6,'Construction Schedule'!CJ$2,,$E51/$H51),0))</f>
        <v>0</v>
      </c>
      <c r="CK51" s="60">
        <f>IF(CK$5=$G51,-FV(Assumptions!$D$6,'Construction Schedule'!CK$2,,$E51/$H51),IF(AND($G51&lt;=CK$5,$I51&gt;=CK$5),-FV(Assumptions!$D$6,'Construction Schedule'!CK$2,,$E51/$H51),0))</f>
        <v>0</v>
      </c>
      <c r="CL51" s="60">
        <f>IF(CL$5=$G51,-FV(Assumptions!$D$6,'Construction Schedule'!CL$2,,$E51/$H51),IF(AND($G51&lt;=CL$5,$I51&gt;=CL$5),-FV(Assumptions!$D$6,'Construction Schedule'!CL$2,,$E51/$H51),0))</f>
        <v>0</v>
      </c>
      <c r="CM51" s="60">
        <f>IF(CM$5=$G51,-FV(Assumptions!$D$6,'Construction Schedule'!CM$2,,$E51/$H51),IF(AND($G51&lt;=CM$5,$I51&gt;=CM$5),-FV(Assumptions!$D$6,'Construction Schedule'!CM$2,,$E51/$H51),0))</f>
        <v>0</v>
      </c>
      <c r="CN51" s="60">
        <f>IF(CN$5=$G51,-FV(Assumptions!$D$6,'Construction Schedule'!CN$2,,$E51/$H51),IF(AND($G51&lt;=CN$5,$I51&gt;=CN$5),-FV(Assumptions!$D$6,'Construction Schedule'!CN$2,,$E51/$H51),0))</f>
        <v>0</v>
      </c>
      <c r="CO51" s="60">
        <f>IF(CO$5=$G51,-FV(Assumptions!$D$6,'Construction Schedule'!CO$2,,$E51/$H51),IF(AND($G51&lt;=CO$5,$I51&gt;=CO$5),-FV(Assumptions!$D$6,'Construction Schedule'!CO$2,,$E51/$H51),0))</f>
        <v>0</v>
      </c>
      <c r="CP51" s="60">
        <f>IF(CP$5=$G51,-FV(Assumptions!$D$6,'Construction Schedule'!CP$2,,$E51/$H51),IF(AND($G51&lt;=CP$5,$I51&gt;=CP$5),-FV(Assumptions!$D$6,'Construction Schedule'!CP$2,,$E51/$H51),0))</f>
        <v>0</v>
      </c>
      <c r="CQ51" s="60">
        <f>IF(CQ$5=$G51,-FV(Assumptions!$D$6,'Construction Schedule'!CQ$2,,$E51/$H51),IF(AND($G51&lt;=CQ$5,$I51&gt;=CQ$5),-FV(Assumptions!$D$6,'Construction Schedule'!CQ$2,,$E51/$H51),0))</f>
        <v>0</v>
      </c>
      <c r="CR51" s="60">
        <f>IF(CR$5=$G51,-FV(Assumptions!$D$6,'Construction Schedule'!CR$2,,$E51/$H51),IF(AND($G51&lt;=CR$5,$I51&gt;=CR$5),-FV(Assumptions!$D$6,'Construction Schedule'!CR$2,,$E51/$H51),0))</f>
        <v>0</v>
      </c>
      <c r="CS51" s="60">
        <f>IF(CS$5=$G51,-FV(Assumptions!$D$6,'Construction Schedule'!CS$2,,$E51/$H51),IF(AND($G51&lt;=CS$5,$I51&gt;=CS$5),-FV(Assumptions!$D$6,'Construction Schedule'!CS$2,,$E51/$H51),0))</f>
        <v>0</v>
      </c>
      <c r="CT51" s="60">
        <f>IF(CT$5=$G51,-FV(Assumptions!$D$6,'Construction Schedule'!CT$2,,$E51/$H51),IF(AND($G51&lt;=CT$5,$I51&gt;=CT$5),-FV(Assumptions!$D$6,'Construction Schedule'!CT$2,,$E51/$H51),0))</f>
        <v>0</v>
      </c>
      <c r="CU51" s="60">
        <f>IF(CU$5=$G51,-FV(Assumptions!$D$6,'Construction Schedule'!CU$2,,$E51/$H51),IF(AND($G51&lt;=CU$5,$I51&gt;=CU$5),-FV(Assumptions!$D$6,'Construction Schedule'!CU$2,,$E51/$H51),0))</f>
        <v>0</v>
      </c>
      <c r="CV51" s="60">
        <f>IF(CV$5=$G51,-FV(Assumptions!$D$6,'Construction Schedule'!CV$2,,$E51/$H51),IF(AND($G51&lt;=CV$5,$I51&gt;=CV$5),-FV(Assumptions!$D$6,'Construction Schedule'!CV$2,,$E51/$H51),0))</f>
        <v>0</v>
      </c>
      <c r="CW51" s="60">
        <f>IF(CW$5=$G51,-FV(Assumptions!$D$6,'Construction Schedule'!CW$2,,$E51/$H51),IF(AND($G51&lt;=CW$5,$I51&gt;=CW$5),-FV(Assumptions!$D$6,'Construction Schedule'!CW$2,,$E51/$H51),0))</f>
        <v>0</v>
      </c>
      <c r="CX51" s="60">
        <f>IF(CX$5=$G51,-FV(Assumptions!$D$6,'Construction Schedule'!CX$2,,$E51/$H51),IF(AND($G51&lt;=CX$5,$I51&gt;=CX$5),-FV(Assumptions!$D$6,'Construction Schedule'!CX$2,,$E51/$H51),0))</f>
        <v>0</v>
      </c>
      <c r="CY51" s="60">
        <f>IF(CY$5=$G51,-FV(Assumptions!$D$6,'Construction Schedule'!CY$2,,$E51/$H51),IF(AND($G51&lt;=CY$5,$I51&gt;=CY$5),-FV(Assumptions!$D$6,'Construction Schedule'!CY$2,,$E51/$H51),0))</f>
        <v>0</v>
      </c>
      <c r="CZ51" s="60">
        <f>IF(CZ$5=$G51,-FV(Assumptions!$D$6,'Construction Schedule'!CZ$2,,$E51/$H51),IF(AND($G51&lt;=CZ$5,$I51&gt;=CZ$5),-FV(Assumptions!$D$6,'Construction Schedule'!CZ$2,,$E51/$H51),0))</f>
        <v>0</v>
      </c>
      <c r="DA51" s="60">
        <f>IF(DA$5=$G51,-FV(Assumptions!$D$6,'Construction Schedule'!DA$2,,$E51/$H51),IF(AND($G51&lt;=DA$5,$I51&gt;=DA$5),-FV(Assumptions!$D$6,'Construction Schedule'!DA$2,,$E51/$H51),0))</f>
        <v>0</v>
      </c>
      <c r="DB51" s="60">
        <f>IF(DB$5=$G51,-FV(Assumptions!$D$6,'Construction Schedule'!DB$2,,$E51/$H51),IF(AND($G51&lt;=DB$5,$I51&gt;=DB$5),-FV(Assumptions!$D$6,'Construction Schedule'!DB$2,,$E51/$H51),0))</f>
        <v>0</v>
      </c>
      <c r="DC51" s="60">
        <f>IF(DC$5=$G51,-FV(Assumptions!$D$6,'Construction Schedule'!DC$2,,$E51/$H51),IF(AND($G51&lt;=DC$5,$I51&gt;=DC$5),-FV(Assumptions!$D$6,'Construction Schedule'!DC$2,,$E51/$H51),0))</f>
        <v>0</v>
      </c>
      <c r="DD51" s="60">
        <f>IF(DD$5=$G51,-FV(Assumptions!$D$6,'Construction Schedule'!DD$2,,$E51/$H51),IF(AND($G51&lt;=DD$5,$I51&gt;=DD$5),-FV(Assumptions!$D$6,'Construction Schedule'!DD$2,,$E51/$H51),0))</f>
        <v>0</v>
      </c>
      <c r="DE51" s="60">
        <f>IF(DE$5=$G51,-FV(Assumptions!$D$6,'Construction Schedule'!DE$2,,$E51/$H51),IF(AND($G51&lt;=DE$5,$I51&gt;=DE$5),-FV(Assumptions!$D$6,'Construction Schedule'!DE$2,,$E51/$H51),0))</f>
        <v>0</v>
      </c>
      <c r="DF51" s="60">
        <f>IF(DF$5=$G51,-FV(Assumptions!$D$6,'Construction Schedule'!DF$2,,$E51/$H51),IF(AND($G51&lt;=DF$5,$I51&gt;=DF$5),-FV(Assumptions!$D$6,'Construction Schedule'!DF$2,,$E51/$H51),0))</f>
        <v>0</v>
      </c>
      <c r="DG51" s="60">
        <f>IF(DG$5=$G51,-FV(Assumptions!$D$6,'Construction Schedule'!DG$2,,$E51/$H51),IF(AND($G51&lt;=DG$5,$I51&gt;=DG$5),-FV(Assumptions!$D$6,'Construction Schedule'!DG$2,,$E51/$H51),0))</f>
        <v>0</v>
      </c>
      <c r="DH51" s="60">
        <f>IF(DH$5=$G51,-FV(Assumptions!$D$6,'Construction Schedule'!DH$2,,$E51/$H51),IF(AND($G51&lt;=DH$5,$I51&gt;=DH$5),-FV(Assumptions!$D$6,'Construction Schedule'!DH$2,,$E51/$H51),0))</f>
        <v>0</v>
      </c>
      <c r="DI51" s="60">
        <f>IF(DI$5=$G51,-FV(Assumptions!$D$6,'Construction Schedule'!DI$2,,$E51/$H51),IF(AND($G51&lt;=DI$5,$I51&gt;=DI$5),-FV(Assumptions!$D$6,'Construction Schedule'!DI$2,,$E51/$H51),0))</f>
        <v>0</v>
      </c>
      <c r="DJ51" s="60">
        <f>IF(DJ$5=$G51,-FV(Assumptions!$D$6,'Construction Schedule'!DJ$2,,$E51/$H51),IF(AND($G51&lt;=DJ$5,$I51&gt;=DJ$5),-FV(Assumptions!$D$6,'Construction Schedule'!DJ$2,,$E51/$H51),0))</f>
        <v>0</v>
      </c>
      <c r="DK51" s="60">
        <f>IF(DK$5=$G51,-FV(Assumptions!$D$6,'Construction Schedule'!DK$2,,$E51/$H51),IF(AND($G51&lt;=DK$5,$I51&gt;=DK$5),-FV(Assumptions!$D$6,'Construction Schedule'!DK$2,,$E51/$H51),0))</f>
        <v>0</v>
      </c>
      <c r="DL51" s="60">
        <f>IF(DL$5=$G51,-FV(Assumptions!$D$6,'Construction Schedule'!DL$2,,$E51/$H51),IF(AND($G51&lt;=DL$5,$I51&gt;=DL$5),-FV(Assumptions!$D$6,'Construction Schedule'!DL$2,,$E51/$H51),0))</f>
        <v>0</v>
      </c>
      <c r="DM51" s="60">
        <f>IF(DM$5=$G51,-FV(Assumptions!$D$6,'Construction Schedule'!DM$2,,$E51/$H51),IF(AND($G51&lt;=DM$5,$I51&gt;=DM$5),-FV(Assumptions!$D$6,'Construction Schedule'!DM$2,,$E51/$H51),0))</f>
        <v>0</v>
      </c>
      <c r="DN51" s="60">
        <f>IF(DN$5=$G51,-FV(Assumptions!$D$6,'Construction Schedule'!DN$2,,$E51/$H51),IF(AND($G51&lt;=DN$5,$I51&gt;=DN$5),-FV(Assumptions!$D$6,'Construction Schedule'!DN$2,,$E51/$H51),0))</f>
        <v>0</v>
      </c>
      <c r="DO51" s="60">
        <f>IF(DO$5=$G51,-FV(Assumptions!$D$6,'Construction Schedule'!DO$2,,$E51/$H51),IF(AND($G51&lt;=DO$5,$I51&gt;=DO$5),-FV(Assumptions!$D$6,'Construction Schedule'!DO$2,,$E51/$H51),0))</f>
        <v>0</v>
      </c>
      <c r="DP51" s="60">
        <f>IF(DP$5=$G51,-FV(Assumptions!$D$6,'Construction Schedule'!DP$2,,$E51/$H51),IF(AND($G51&lt;=DP$5,$I51&gt;=DP$5),-FV(Assumptions!$D$6,'Construction Schedule'!DP$2,,$E51/$H51),0))</f>
        <v>0</v>
      </c>
      <c r="DQ51" s="60">
        <f>IF(DQ$5=$G51,-FV(Assumptions!$D$6,'Construction Schedule'!DQ$2,,$E51/$H51),IF(AND($G51&lt;=DQ$5,$I51&gt;=DQ$5),-FV(Assumptions!$D$6,'Construction Schedule'!DQ$2,,$E51/$H51),0))</f>
        <v>0</v>
      </c>
      <c r="DR51" s="60">
        <f>IF(DR$5=$G51,-FV(Assumptions!$D$6,'Construction Schedule'!DR$2,,$E51/$H51),IF(AND($G51&lt;=DR$5,$I51&gt;=DR$5),-FV(Assumptions!$D$6,'Construction Schedule'!DR$2,,$E51/$H51),0))</f>
        <v>0</v>
      </c>
      <c r="DS51" s="60">
        <f>IF(DS$5=$G51,-FV(Assumptions!$D$6,'Construction Schedule'!DS$2,,$E51/$H51),IF(AND($G51&lt;=DS$5,$I51&gt;=DS$5),-FV(Assumptions!$D$6,'Construction Schedule'!DS$2,,$E51/$H51),0))</f>
        <v>0</v>
      </c>
      <c r="DT51" s="60">
        <f>IF(DT$5=$G51,-FV(Assumptions!$D$6,'Construction Schedule'!DT$2,,$E51/$H51),IF(AND($G51&lt;=DT$5,$I51&gt;=DT$5),-FV(Assumptions!$D$6,'Construction Schedule'!DT$2,,$E51/$H51),0))</f>
        <v>0</v>
      </c>
      <c r="DU51" s="60">
        <f>IF(DU$5=$G51,-FV(Assumptions!$D$6,'Construction Schedule'!DU$2,,$E51/$H51),IF(AND($G51&lt;=DU$5,$I51&gt;=DU$5),-FV(Assumptions!$D$6,'Construction Schedule'!DU$2,,$E51/$H51),0))</f>
        <v>0</v>
      </c>
      <c r="DV51" s="60">
        <f>IF(DV$5=$G51,-FV(Assumptions!$D$6,'Construction Schedule'!DV$2,,$E51/$H51),IF(AND($G51&lt;=DV$5,$I51&gt;=DV$5),-FV(Assumptions!$D$6,'Construction Schedule'!DV$2,,$E51/$H51),0))</f>
        <v>0</v>
      </c>
      <c r="DW51" s="60">
        <f>IF(DW$5=$G51,-FV(Assumptions!$D$6,'Construction Schedule'!DW$2,,$E51/$H51),IF(AND($G51&lt;=DW$5,$I51&gt;=DW$5),-FV(Assumptions!$D$6,'Construction Schedule'!DW$2,,$E51/$H51),0))</f>
        <v>0</v>
      </c>
      <c r="DX51" s="60">
        <f>IF(DX$5=$G51,-FV(Assumptions!$D$6,'Construction Schedule'!DX$2,,$E51/$H51),IF(AND($G51&lt;=DX$5,$I51&gt;=DX$5),-FV(Assumptions!$D$6,'Construction Schedule'!DX$2,,$E51/$H51),0))</f>
        <v>0</v>
      </c>
      <c r="DY51" s="60">
        <f>IF(DY$5=$G51,-FV(Assumptions!$D$6,'Construction Schedule'!DY$2,,$E51/$H51),IF(AND($G51&lt;=DY$5,$I51&gt;=DY$5),-FV(Assumptions!$D$6,'Construction Schedule'!DY$2,,$E51/$H51),0))</f>
        <v>0</v>
      </c>
      <c r="DZ51" s="60">
        <f>IF(DZ$5=$G51,-FV(Assumptions!$D$6,'Construction Schedule'!DZ$2,,$E51/$H51),IF(AND($G51&lt;=DZ$5,$I51&gt;=DZ$5),-FV(Assumptions!$D$6,'Construction Schedule'!DZ$2,,$E51/$H51),0))</f>
        <v>0</v>
      </c>
      <c r="EA51" s="60">
        <f>IF(EA$5=$G51,-FV(Assumptions!$D$6,'Construction Schedule'!EA$2,,$E51/$H51),IF(AND($G51&lt;=EA$5,$I51&gt;=EA$5),-FV(Assumptions!$D$6,'Construction Schedule'!EA$2,,$E51/$H51),0))</f>
        <v>0</v>
      </c>
      <c r="EB51" s="51" t="s">
        <v>2</v>
      </c>
    </row>
    <row r="52" spans="1:132" x14ac:dyDescent="0.3">
      <c r="B52" s="51" t="s">
        <v>21</v>
      </c>
      <c r="E52" s="60">
        <v>1580000</v>
      </c>
      <c r="G52" s="56">
        <v>46692</v>
      </c>
      <c r="H52" s="129">
        <v>6</v>
      </c>
      <c r="I52" s="56">
        <f t="shared" si="7"/>
        <v>46844</v>
      </c>
      <c r="L52" s="60">
        <f>IF(L$5=$G52,-FV(Assumptions!$D$6,'Construction Schedule'!L$2,,$E52/$H52),IF(AND($G52&lt;=L$5,$I52&gt;=L$5),-FV(Assumptions!$D$6,'Construction Schedule'!L$2,,$E52/$H52),0))</f>
        <v>0</v>
      </c>
      <c r="M52" s="60">
        <f>IF(M$5=$G52,-FV(Assumptions!$D$6,'Construction Schedule'!M$2,,$E52/$H52),IF(AND($G52&lt;=M$5,$I52&gt;=M$5),-FV(Assumptions!$D$6,'Construction Schedule'!M$2,,$E52/$H52),0))</f>
        <v>0</v>
      </c>
      <c r="N52" s="60">
        <f>IF(N$5=$G52,-FV(Assumptions!$D$6,'Construction Schedule'!N$2,,$E52/$H52),IF(AND($G52&lt;=N$5,$I52&gt;=N$5),-FV(Assumptions!$D$6,'Construction Schedule'!N$2,,$E52/$H52),0))</f>
        <v>0</v>
      </c>
      <c r="O52" s="60">
        <f>IF(O$5=$G52,-FV(Assumptions!$D$6,'Construction Schedule'!O$2,,$E52/$H52),IF(AND($G52&lt;=O$5,$I52&gt;=O$5),-FV(Assumptions!$D$6,'Construction Schedule'!O$2,,$E52/$H52),0))</f>
        <v>0</v>
      </c>
      <c r="P52" s="60">
        <f>IF(P$5=$G52,-FV(Assumptions!$D$6,'Construction Schedule'!P$2,,$E52/$H52),IF(AND($G52&lt;=P$5,$I52&gt;=P$5),-FV(Assumptions!$D$6,'Construction Schedule'!P$2,,$E52/$H52),0))</f>
        <v>0</v>
      </c>
      <c r="Q52" s="60">
        <f>IF(Q$5=$G52,-FV(Assumptions!$D$6,'Construction Schedule'!Q$2,,$E52/$H52),IF(AND($G52&lt;=Q$5,$I52&gt;=Q$5),-FV(Assumptions!$D$6,'Construction Schedule'!Q$2,,$E52/$H52),0))</f>
        <v>0</v>
      </c>
      <c r="R52" s="60">
        <f>IF(R$5=$G52,-FV(Assumptions!$D$6,'Construction Schedule'!R$2,,$E52/$H52),IF(AND($G52&lt;=R$5,$I52&gt;=R$5),-FV(Assumptions!$D$6,'Construction Schedule'!R$2,,$E52/$H52),0))</f>
        <v>0</v>
      </c>
      <c r="S52" s="60">
        <f>IF(S$5=$G52,-FV(Assumptions!$D$6,'Construction Schedule'!S$2,,$E52/$H52),IF(AND($G52&lt;=S$5,$I52&gt;=S$5),-FV(Assumptions!$D$6,'Construction Schedule'!S$2,,$E52/$H52),0))</f>
        <v>0</v>
      </c>
      <c r="T52" s="60">
        <f>IF(T$5=$G52,-FV(Assumptions!$D$6,'Construction Schedule'!T$2,,$E52/$H52),IF(AND($G52&lt;=T$5,$I52&gt;=T$5),-FV(Assumptions!$D$6,'Construction Schedule'!T$2,,$E52/$H52),0))</f>
        <v>0</v>
      </c>
      <c r="U52" s="60">
        <f>IF(U$5=$G52,-FV(Assumptions!$D$6,'Construction Schedule'!U$2,,$E52/$H52),IF(AND($G52&lt;=U$5,$I52&gt;=U$5),-FV(Assumptions!$D$6,'Construction Schedule'!U$2,,$E52/$H52),0))</f>
        <v>0</v>
      </c>
      <c r="V52" s="60">
        <f>IF(V$5=$G52,-FV(Assumptions!$D$6,'Construction Schedule'!V$2,,$E52/$H52),IF(AND($G52&lt;=V$5,$I52&gt;=V$5),-FV(Assumptions!$D$6,'Construction Schedule'!V$2,,$E52/$H52),0))</f>
        <v>0</v>
      </c>
      <c r="W52" s="60">
        <f>IF(W$5=$G52,-FV(Assumptions!$D$6,'Construction Schedule'!W$2,,$E52/$H52),IF(AND($G52&lt;=W$5,$I52&gt;=W$5),-FV(Assumptions!$D$6,'Construction Schedule'!W$2,,$E52/$H52),0))</f>
        <v>0</v>
      </c>
      <c r="X52" s="60">
        <f>IF(X$5=$G52,-FV(Assumptions!$D$6,'Construction Schedule'!X$2,,$E52/$H52),IF(AND($G52&lt;=X$5,$I52&gt;=X$5),-FV(Assumptions!$D$6,'Construction Schedule'!X$2,,$E52/$H52),0))</f>
        <v>0</v>
      </c>
      <c r="Y52" s="60">
        <f>IF(Y$5=$G52,-FV(Assumptions!$D$6,'Construction Schedule'!Y$2,,$E52/$H52),IF(AND($G52&lt;=Y$5,$I52&gt;=Y$5),-FV(Assumptions!$D$6,'Construction Schedule'!Y$2,,$E52/$H52),0))</f>
        <v>0</v>
      </c>
      <c r="Z52" s="60">
        <f>IF(Z$5=$G52,-FV(Assumptions!$D$6,'Construction Schedule'!Z$2,,$E52/$H52),IF(AND($G52&lt;=Z$5,$I52&gt;=Z$5),-FV(Assumptions!$D$6,'Construction Schedule'!Z$2,,$E52/$H52),0))</f>
        <v>0</v>
      </c>
      <c r="AA52" s="60">
        <f>IF(AA$5=$G52,-FV(Assumptions!$D$6,'Construction Schedule'!AA$2,,$E52/$H52),IF(AND($G52&lt;=AA$5,$I52&gt;=AA$5),-FV(Assumptions!$D$6,'Construction Schedule'!AA$2,,$E52/$H52),0))</f>
        <v>0</v>
      </c>
      <c r="AB52" s="60">
        <f>IF(AB$5=$G52,-FV(Assumptions!$D$6,'Construction Schedule'!AB$2,,$E52/$H52),IF(AND($G52&lt;=AB$5,$I52&gt;=AB$5),-FV(Assumptions!$D$6,'Construction Schedule'!AB$2,,$E52/$H52),0))</f>
        <v>0</v>
      </c>
      <c r="AC52" s="60">
        <f>IF(AC$5=$G52,-FV(Assumptions!$D$6,'Construction Schedule'!AC$2,,$E52/$H52),IF(AND($G52&lt;=AC$5,$I52&gt;=AC$5),-FV(Assumptions!$D$6,'Construction Schedule'!AC$2,,$E52/$H52),0))</f>
        <v>0</v>
      </c>
      <c r="AD52" s="60">
        <f>IF(AD$5=$G52,-FV(Assumptions!$D$6,'Construction Schedule'!AD$2,,$E52/$H52),IF(AND($G52&lt;=AD$5,$I52&gt;=AD$5),-FV(Assumptions!$D$6,'Construction Schedule'!AD$2,,$E52/$H52),0))</f>
        <v>0</v>
      </c>
      <c r="AE52" s="60">
        <f>IF(AE$5=$G52,-FV(Assumptions!$D$6,'Construction Schedule'!AE$2,,$E52/$H52),IF(AND($G52&lt;=AE$5,$I52&gt;=AE$5),-FV(Assumptions!$D$6,'Construction Schedule'!AE$2,,$E52/$H52),0))</f>
        <v>0</v>
      </c>
      <c r="AF52" s="60">
        <f>IF(AF$5=$G52,-FV(Assumptions!$D$6,'Construction Schedule'!AF$2,,$E52/$H52),IF(AND($G52&lt;=AF$5,$I52&gt;=AF$5),-FV(Assumptions!$D$6,'Construction Schedule'!AF$2,,$E52/$H52),0))</f>
        <v>0</v>
      </c>
      <c r="AG52" s="60">
        <f>IF(AG$5=$G52,-FV(Assumptions!$D$6,'Construction Schedule'!AG$2,,$E52/$H52),IF(AND($G52&lt;=AG$5,$I52&gt;=AG$5),-FV(Assumptions!$D$6,'Construction Schedule'!AG$2,,$E52/$H52),0))</f>
        <v>0</v>
      </c>
      <c r="AH52" s="60">
        <f>IF(AH$5=$G52,-FV(Assumptions!$D$6,'Construction Schedule'!AH$2,,$E52/$H52),IF(AND($G52&lt;=AH$5,$I52&gt;=AH$5),-FV(Assumptions!$D$6,'Construction Schedule'!AH$2,,$E52/$H52),0))</f>
        <v>0</v>
      </c>
      <c r="AI52" s="60">
        <f>IF(AI$5=$G52,-FV(Assumptions!$D$6,'Construction Schedule'!AI$2,,$E52/$H52),IF(AND($G52&lt;=AI$5,$I52&gt;=AI$5),-FV(Assumptions!$D$6,'Construction Schedule'!AI$2,,$E52/$H52),0))</f>
        <v>0</v>
      </c>
      <c r="AJ52" s="60">
        <f>IF(AJ$5=$G52,-FV(Assumptions!$D$6,'Construction Schedule'!AJ$2,,$E52/$H52),IF(AND($G52&lt;=AJ$5,$I52&gt;=AJ$5),-FV(Assumptions!$D$6,'Construction Schedule'!AJ$2,,$E52/$H52),0))</f>
        <v>0</v>
      </c>
      <c r="AK52" s="60">
        <f>IF(AK$5=$G52,-FV(Assumptions!$D$6,'Construction Schedule'!AK$2,,$E52/$H52),IF(AND($G52&lt;=AK$5,$I52&gt;=AK$5),-FV(Assumptions!$D$6,'Construction Schedule'!AK$2,,$E52/$H52),0))</f>
        <v>0</v>
      </c>
      <c r="AL52" s="60">
        <f>IF(AL$5=$G52,-FV(Assumptions!$D$6,'Construction Schedule'!AL$2,,$E52/$H52),IF(AND($G52&lt;=AL$5,$I52&gt;=AL$5),-FV(Assumptions!$D$6,'Construction Schedule'!AL$2,,$E52/$H52),0))</f>
        <v>0</v>
      </c>
      <c r="AM52" s="60">
        <f>IF(AM$5=$G52,-FV(Assumptions!$D$6,'Construction Schedule'!AM$2,,$E52/$H52),IF(AND($G52&lt;=AM$5,$I52&gt;=AM$5),-FV(Assumptions!$D$6,'Construction Schedule'!AM$2,,$E52/$H52),0))</f>
        <v>0</v>
      </c>
      <c r="AN52" s="60">
        <f>IF(AN$5=$G52,-FV(Assumptions!$D$6,'Construction Schedule'!AN$2,,$E52/$H52),IF(AND($G52&lt;=AN$5,$I52&gt;=AN$5),-FV(Assumptions!$D$6,'Construction Schedule'!AN$2,,$E52/$H52),0))</f>
        <v>0</v>
      </c>
      <c r="AO52" s="60">
        <f>IF(AO$5=$G52,-FV(Assumptions!$D$6,'Construction Schedule'!AO$2,,$E52/$H52),IF(AND($G52&lt;=AO$5,$I52&gt;=AO$5),-FV(Assumptions!$D$6,'Construction Schedule'!AO$2,,$E52/$H52),0))</f>
        <v>0</v>
      </c>
      <c r="AP52" s="60">
        <f>IF(AP$5=$G52,-FV(Assumptions!$D$6,'Construction Schedule'!AP$2,,$E52/$H52),IF(AND($G52&lt;=AP$5,$I52&gt;=AP$5),-FV(Assumptions!$D$6,'Construction Schedule'!AP$2,,$E52/$H52),0))</f>
        <v>0</v>
      </c>
      <c r="AQ52" s="60">
        <f>IF(AQ$5=$G52,-FV(Assumptions!$D$6,'Construction Schedule'!AQ$2,,$E52/$H52),IF(AND($G52&lt;=AQ$5,$I52&gt;=AQ$5),-FV(Assumptions!$D$6,'Construction Schedule'!AQ$2,,$E52/$H52),0))</f>
        <v>0</v>
      </c>
      <c r="AR52" s="60">
        <f>IF(AR$5=$G52,-FV(Assumptions!$D$6,'Construction Schedule'!AR$2,,$E52/$H52),IF(AND($G52&lt;=AR$5,$I52&gt;=AR$5),-FV(Assumptions!$D$6,'Construction Schedule'!AR$2,,$E52/$H52),0))</f>
        <v>0</v>
      </c>
      <c r="AS52" s="60">
        <f>IF(AS$5=$G52,-FV(Assumptions!$D$6,'Construction Schedule'!AS$2,,$E52/$H52),IF(AND($G52&lt;=AS$5,$I52&gt;=AS$5),-FV(Assumptions!$D$6,'Construction Schedule'!AS$2,,$E52/$H52),0))</f>
        <v>0</v>
      </c>
      <c r="AT52" s="60">
        <f>IF(AT$5=$G52,-FV(Assumptions!$D$6,'Construction Schedule'!AT$2,,$E52/$H52),IF(AND($G52&lt;=AT$5,$I52&gt;=AT$5),-FV(Assumptions!$D$6,'Construction Schedule'!AT$2,,$E52/$H52),0))</f>
        <v>0</v>
      </c>
      <c r="AU52" s="60">
        <f>IF(AU$5=$G52,-FV(Assumptions!$D$6,'Construction Schedule'!AU$2,,$E52/$H52),IF(AND($G52&lt;=AU$5,$I52&gt;=AU$5),-FV(Assumptions!$D$6,'Construction Schedule'!AU$2,,$E52/$H52),0))</f>
        <v>0</v>
      </c>
      <c r="AV52" s="60">
        <f>IF(AV$5=$G52,-FV(Assumptions!$D$6,'Construction Schedule'!AV$2,,$E52/$H52),IF(AND($G52&lt;=AV$5,$I52&gt;=AV$5),-FV(Assumptions!$D$6,'Construction Schedule'!AV$2,,$E52/$H52),0))</f>
        <v>0</v>
      </c>
      <c r="AW52" s="60">
        <f>IF(AW$5=$G52,-FV(Assumptions!$D$6,'Construction Schedule'!AW$2,,$E52/$H52),IF(AND($G52&lt;=AW$5,$I52&gt;=AW$5),-FV(Assumptions!$D$6,'Construction Schedule'!AW$2,,$E52/$H52),0))</f>
        <v>0</v>
      </c>
      <c r="AX52" s="60">
        <f>IF(AX$5=$G52,-FV(Assumptions!$D$6,'Construction Schedule'!AX$2,,$E52/$H52),IF(AND($G52&lt;=AX$5,$I52&gt;=AX$5),-FV(Assumptions!$D$6,'Construction Schedule'!AX$2,,$E52/$H52),0))</f>
        <v>0</v>
      </c>
      <c r="AY52" s="60">
        <f>IF(AY$5=$G52,-FV(Assumptions!$D$6,'Construction Schedule'!AY$2,,$E52/$H52),IF(AND($G52&lt;=AY$5,$I52&gt;=AY$5),-FV(Assumptions!$D$6,'Construction Schedule'!AY$2,,$E52/$H52),0))</f>
        <v>0</v>
      </c>
      <c r="AZ52" s="60">
        <f>IF(AZ$5=$G52,-FV(Assumptions!$D$6,'Construction Schedule'!AZ$2,,$E52/$H52),IF(AND($G52&lt;=AZ$5,$I52&gt;=AZ$5),-FV(Assumptions!$D$6,'Construction Schedule'!AZ$2,,$E52/$H52),0))</f>
        <v>0</v>
      </c>
      <c r="BA52" s="60">
        <f>IF(BA$5=$G52,-FV(Assumptions!$D$6,'Construction Schedule'!BA$2,,$E52/$H52),IF(AND($G52&lt;=BA$5,$I52&gt;=BA$5),-FV(Assumptions!$D$6,'Construction Schedule'!BA$2,,$E52/$H52),0))</f>
        <v>0</v>
      </c>
      <c r="BB52" s="60">
        <f>IF(BB$5=$G52,-FV(Assumptions!$D$6,'Construction Schedule'!BB$2,,$E52/$H52),IF(AND($G52&lt;=BB$5,$I52&gt;=BB$5),-FV(Assumptions!$D$6,'Construction Schedule'!BB$2,,$E52/$H52),0))</f>
        <v>0</v>
      </c>
      <c r="BC52" s="60">
        <f>IF(BC$5=$G52,-FV(Assumptions!$D$6,'Construction Schedule'!BC$2,,$E52/$H52),IF(AND($G52&lt;=BC$5,$I52&gt;=BC$5),-FV(Assumptions!$D$6,'Construction Schedule'!BC$2,,$E52/$H52),0))</f>
        <v>283581.19791666663</v>
      </c>
      <c r="BD52" s="60">
        <f>IF(BD$5=$G52,-FV(Assumptions!$D$6,'Construction Schedule'!BD$2,,$E52/$H52),IF(AND($G52&lt;=BD$5,$I52&gt;=BD$5),-FV(Assumptions!$D$6,'Construction Schedule'!BD$2,,$E52/$H52),0))</f>
        <v>283581.19791666663</v>
      </c>
      <c r="BE52" s="60">
        <f>IF(BE$5=$G52,-FV(Assumptions!$D$6,'Construction Schedule'!BE$2,,$E52/$H52),IF(AND($G52&lt;=BE$5,$I52&gt;=BE$5),-FV(Assumptions!$D$6,'Construction Schedule'!BE$2,,$E52/$H52),0))</f>
        <v>283581.19791666663</v>
      </c>
      <c r="BF52" s="60">
        <f>IF(BF$5=$G52,-FV(Assumptions!$D$6,'Construction Schedule'!BF$2,,$E52/$H52),IF(AND($G52&lt;=BF$5,$I52&gt;=BF$5),-FV(Assumptions!$D$6,'Construction Schedule'!BF$2,,$E52/$H52),0))</f>
        <v>283581.19791666663</v>
      </c>
      <c r="BG52" s="60">
        <f>IF(BG$5=$G52,-FV(Assumptions!$D$6,'Construction Schedule'!BG$2,,$E52/$H52),IF(AND($G52&lt;=BG$5,$I52&gt;=BG$5),-FV(Assumptions!$D$6,'Construction Schedule'!BG$2,,$E52/$H52),0))</f>
        <v>283581.19791666663</v>
      </c>
      <c r="BH52" s="60">
        <f>IF(BH$5=$G52,-FV(Assumptions!$D$6,'Construction Schedule'!BH$2,,$E52/$H52),IF(AND($G52&lt;=BH$5,$I52&gt;=BH$5),-FV(Assumptions!$D$6,'Construction Schedule'!BH$2,,$E52/$H52),0))</f>
        <v>290670.72786458326</v>
      </c>
      <c r="BI52" s="60">
        <f>IF(BI$5=$G52,-FV(Assumptions!$D$6,'Construction Schedule'!BI$2,,$E52/$H52),IF(AND($G52&lt;=BI$5,$I52&gt;=BI$5),-FV(Assumptions!$D$6,'Construction Schedule'!BI$2,,$E52/$H52),0))</f>
        <v>0</v>
      </c>
      <c r="BJ52" s="60">
        <f>IF(BJ$5=$G52,-FV(Assumptions!$D$6,'Construction Schedule'!BJ$2,,$E52/$H52),IF(AND($G52&lt;=BJ$5,$I52&gt;=BJ$5),-FV(Assumptions!$D$6,'Construction Schedule'!BJ$2,,$E52/$H52),0))</f>
        <v>0</v>
      </c>
      <c r="BK52" s="60">
        <f>IF(BK$5=$G52,-FV(Assumptions!$D$6,'Construction Schedule'!BK$2,,$E52/$H52),IF(AND($G52&lt;=BK$5,$I52&gt;=BK$5),-FV(Assumptions!$D$6,'Construction Schedule'!BK$2,,$E52/$H52),0))</f>
        <v>0</v>
      </c>
      <c r="BL52" s="60">
        <f>IF(BL$5=$G52,-FV(Assumptions!$D$6,'Construction Schedule'!BL$2,,$E52/$H52),IF(AND($G52&lt;=BL$5,$I52&gt;=BL$5),-FV(Assumptions!$D$6,'Construction Schedule'!BL$2,,$E52/$H52),0))</f>
        <v>0</v>
      </c>
      <c r="BM52" s="60">
        <f>IF(BM$5=$G52,-FV(Assumptions!$D$6,'Construction Schedule'!BM$2,,$E52/$H52),IF(AND($G52&lt;=BM$5,$I52&gt;=BM$5),-FV(Assumptions!$D$6,'Construction Schedule'!BM$2,,$E52/$H52),0))</f>
        <v>0</v>
      </c>
      <c r="BN52" s="60">
        <f>IF(BN$5=$G52,-FV(Assumptions!$D$6,'Construction Schedule'!BN$2,,$E52/$H52),IF(AND($G52&lt;=BN$5,$I52&gt;=BN$5),-FV(Assumptions!$D$6,'Construction Schedule'!BN$2,,$E52/$H52),0))</f>
        <v>0</v>
      </c>
      <c r="BO52" s="60">
        <f>IF(BO$5=$G52,-FV(Assumptions!$D$6,'Construction Schedule'!BO$2,,$E52/$H52),IF(AND($G52&lt;=BO$5,$I52&gt;=BO$5),-FV(Assumptions!$D$6,'Construction Schedule'!BO$2,,$E52/$H52),0))</f>
        <v>0</v>
      </c>
      <c r="BP52" s="60">
        <f>IF(BP$5=$G52,-FV(Assumptions!$D$6,'Construction Schedule'!BP$2,,$E52/$H52),IF(AND($G52&lt;=BP$5,$I52&gt;=BP$5),-FV(Assumptions!$D$6,'Construction Schedule'!BP$2,,$E52/$H52),0))</f>
        <v>0</v>
      </c>
      <c r="BQ52" s="60">
        <f>IF(BQ$5=$G52,-FV(Assumptions!$D$6,'Construction Schedule'!BQ$2,,$E52/$H52),IF(AND($G52&lt;=BQ$5,$I52&gt;=BQ$5),-FV(Assumptions!$D$6,'Construction Schedule'!BQ$2,,$E52/$H52),0))</f>
        <v>0</v>
      </c>
      <c r="BR52" s="60">
        <f>IF(BR$5=$G52,-FV(Assumptions!$D$6,'Construction Schedule'!BR$2,,$E52/$H52),IF(AND($G52&lt;=BR$5,$I52&gt;=BR$5),-FV(Assumptions!$D$6,'Construction Schedule'!BR$2,,$E52/$H52),0))</f>
        <v>0</v>
      </c>
      <c r="BS52" s="60">
        <f>IF(BS$5=$G52,-FV(Assumptions!$D$6,'Construction Schedule'!BS$2,,$E52/$H52),IF(AND($G52&lt;=BS$5,$I52&gt;=BS$5),-FV(Assumptions!$D$6,'Construction Schedule'!BS$2,,$E52/$H52),0))</f>
        <v>0</v>
      </c>
      <c r="BT52" s="60">
        <f>IF(BT$5=$G52,-FV(Assumptions!$D$6,'Construction Schedule'!BT$2,,$E52/$H52),IF(AND($G52&lt;=BT$5,$I52&gt;=BT$5),-FV(Assumptions!$D$6,'Construction Schedule'!BT$2,,$E52/$H52),0))</f>
        <v>0</v>
      </c>
      <c r="BU52" s="60">
        <f>IF(BU$5=$G52,-FV(Assumptions!$D$6,'Construction Schedule'!BU$2,,$E52/$H52),IF(AND($G52&lt;=BU$5,$I52&gt;=BU$5),-FV(Assumptions!$D$6,'Construction Schedule'!BU$2,,$E52/$H52),0))</f>
        <v>0</v>
      </c>
      <c r="BV52" s="60">
        <f>IF(BV$5=$G52,-FV(Assumptions!$D$6,'Construction Schedule'!BV$2,,$E52/$H52),IF(AND($G52&lt;=BV$5,$I52&gt;=BV$5),-FV(Assumptions!$D$6,'Construction Schedule'!BV$2,,$E52/$H52),0))</f>
        <v>0</v>
      </c>
      <c r="BW52" s="60">
        <f>IF(BW$5=$G52,-FV(Assumptions!$D$6,'Construction Schedule'!BW$2,,$E52/$H52),IF(AND($G52&lt;=BW$5,$I52&gt;=BW$5),-FV(Assumptions!$D$6,'Construction Schedule'!BW$2,,$E52/$H52),0))</f>
        <v>0</v>
      </c>
      <c r="BX52" s="60">
        <f>IF(BX$5=$G52,-FV(Assumptions!$D$6,'Construction Schedule'!BX$2,,$E52/$H52),IF(AND($G52&lt;=BX$5,$I52&gt;=BX$5),-FV(Assumptions!$D$6,'Construction Schedule'!BX$2,,$E52/$H52),0))</f>
        <v>0</v>
      </c>
      <c r="BY52" s="60">
        <f>IF(BY$5=$G52,-FV(Assumptions!$D$6,'Construction Schedule'!BY$2,,$E52/$H52),IF(AND($G52&lt;=BY$5,$I52&gt;=BY$5),-FV(Assumptions!$D$6,'Construction Schedule'!BY$2,,$E52/$H52),0))</f>
        <v>0</v>
      </c>
      <c r="BZ52" s="60">
        <f>IF(BZ$5=$G52,-FV(Assumptions!$D$6,'Construction Schedule'!BZ$2,,$E52/$H52),IF(AND($G52&lt;=BZ$5,$I52&gt;=BZ$5),-FV(Assumptions!$D$6,'Construction Schedule'!BZ$2,,$E52/$H52),0))</f>
        <v>0</v>
      </c>
      <c r="CA52" s="60">
        <f>IF(CA$5=$G52,-FV(Assumptions!$D$6,'Construction Schedule'!CA$2,,$E52/$H52),IF(AND($G52&lt;=CA$5,$I52&gt;=CA$5),-FV(Assumptions!$D$6,'Construction Schedule'!CA$2,,$E52/$H52),0))</f>
        <v>0</v>
      </c>
      <c r="CB52" s="60">
        <f>IF(CB$5=$G52,-FV(Assumptions!$D$6,'Construction Schedule'!CB$2,,$E52/$H52),IF(AND($G52&lt;=CB$5,$I52&gt;=CB$5),-FV(Assumptions!$D$6,'Construction Schedule'!CB$2,,$E52/$H52),0))</f>
        <v>0</v>
      </c>
      <c r="CC52" s="60">
        <f>IF(CC$5=$G52,-FV(Assumptions!$D$6,'Construction Schedule'!CC$2,,$E52/$H52),IF(AND($G52&lt;=CC$5,$I52&gt;=CC$5),-FV(Assumptions!$D$6,'Construction Schedule'!CC$2,,$E52/$H52),0))</f>
        <v>0</v>
      </c>
      <c r="CD52" s="60">
        <f>IF(CD$5=$G52,-FV(Assumptions!$D$6,'Construction Schedule'!CD$2,,$E52/$H52),IF(AND($G52&lt;=CD$5,$I52&gt;=CD$5),-FV(Assumptions!$D$6,'Construction Schedule'!CD$2,,$E52/$H52),0))</f>
        <v>0</v>
      </c>
      <c r="CE52" s="60">
        <f>IF(CE$5=$G52,-FV(Assumptions!$D$6,'Construction Schedule'!CE$2,,$E52/$H52),IF(AND($G52&lt;=CE$5,$I52&gt;=CE$5),-FV(Assumptions!$D$6,'Construction Schedule'!CE$2,,$E52/$H52),0))</f>
        <v>0</v>
      </c>
      <c r="CF52" s="60">
        <f>IF(CF$5=$G52,-FV(Assumptions!$D$6,'Construction Schedule'!CF$2,,$E52/$H52),IF(AND($G52&lt;=CF$5,$I52&gt;=CF$5),-FV(Assumptions!$D$6,'Construction Schedule'!CF$2,,$E52/$H52),0))</f>
        <v>0</v>
      </c>
      <c r="CG52" s="60">
        <f>IF(CG$5=$G52,-FV(Assumptions!$D$6,'Construction Schedule'!CG$2,,$E52/$H52),IF(AND($G52&lt;=CG$5,$I52&gt;=CG$5),-FV(Assumptions!$D$6,'Construction Schedule'!CG$2,,$E52/$H52),0))</f>
        <v>0</v>
      </c>
      <c r="CH52" s="60">
        <f>IF(CH$5=$G52,-FV(Assumptions!$D$6,'Construction Schedule'!CH$2,,$E52/$H52),IF(AND($G52&lt;=CH$5,$I52&gt;=CH$5),-FV(Assumptions!$D$6,'Construction Schedule'!CH$2,,$E52/$H52),0))</f>
        <v>0</v>
      </c>
      <c r="CI52" s="60">
        <f>IF(CI$5=$G52,-FV(Assumptions!$D$6,'Construction Schedule'!CI$2,,$E52/$H52),IF(AND($G52&lt;=CI$5,$I52&gt;=CI$5),-FV(Assumptions!$D$6,'Construction Schedule'!CI$2,,$E52/$H52),0))</f>
        <v>0</v>
      </c>
      <c r="CJ52" s="60">
        <f>IF(CJ$5=$G52,-FV(Assumptions!$D$6,'Construction Schedule'!CJ$2,,$E52/$H52),IF(AND($G52&lt;=CJ$5,$I52&gt;=CJ$5),-FV(Assumptions!$D$6,'Construction Schedule'!CJ$2,,$E52/$H52),0))</f>
        <v>0</v>
      </c>
      <c r="CK52" s="60">
        <f>IF(CK$5=$G52,-FV(Assumptions!$D$6,'Construction Schedule'!CK$2,,$E52/$H52),IF(AND($G52&lt;=CK$5,$I52&gt;=CK$5),-FV(Assumptions!$D$6,'Construction Schedule'!CK$2,,$E52/$H52),0))</f>
        <v>0</v>
      </c>
      <c r="CL52" s="60">
        <f>IF(CL$5=$G52,-FV(Assumptions!$D$6,'Construction Schedule'!CL$2,,$E52/$H52),IF(AND($G52&lt;=CL$5,$I52&gt;=CL$5),-FV(Assumptions!$D$6,'Construction Schedule'!CL$2,,$E52/$H52),0))</f>
        <v>0</v>
      </c>
      <c r="CM52" s="60">
        <f>IF(CM$5=$G52,-FV(Assumptions!$D$6,'Construction Schedule'!CM$2,,$E52/$H52),IF(AND($G52&lt;=CM$5,$I52&gt;=CM$5),-FV(Assumptions!$D$6,'Construction Schedule'!CM$2,,$E52/$H52),0))</f>
        <v>0</v>
      </c>
      <c r="CN52" s="60">
        <f>IF(CN$5=$G52,-FV(Assumptions!$D$6,'Construction Schedule'!CN$2,,$E52/$H52),IF(AND($G52&lt;=CN$5,$I52&gt;=CN$5),-FV(Assumptions!$D$6,'Construction Schedule'!CN$2,,$E52/$H52),0))</f>
        <v>0</v>
      </c>
      <c r="CO52" s="60">
        <f>IF(CO$5=$G52,-FV(Assumptions!$D$6,'Construction Schedule'!CO$2,,$E52/$H52),IF(AND($G52&lt;=CO$5,$I52&gt;=CO$5),-FV(Assumptions!$D$6,'Construction Schedule'!CO$2,,$E52/$H52),0))</f>
        <v>0</v>
      </c>
      <c r="CP52" s="60">
        <f>IF(CP$5=$G52,-FV(Assumptions!$D$6,'Construction Schedule'!CP$2,,$E52/$H52),IF(AND($G52&lt;=CP$5,$I52&gt;=CP$5),-FV(Assumptions!$D$6,'Construction Schedule'!CP$2,,$E52/$H52),0))</f>
        <v>0</v>
      </c>
      <c r="CQ52" s="60">
        <f>IF(CQ$5=$G52,-FV(Assumptions!$D$6,'Construction Schedule'!CQ$2,,$E52/$H52),IF(AND($G52&lt;=CQ$5,$I52&gt;=CQ$5),-FV(Assumptions!$D$6,'Construction Schedule'!CQ$2,,$E52/$H52),0))</f>
        <v>0</v>
      </c>
      <c r="CR52" s="60">
        <f>IF(CR$5=$G52,-FV(Assumptions!$D$6,'Construction Schedule'!CR$2,,$E52/$H52),IF(AND($G52&lt;=CR$5,$I52&gt;=CR$5),-FV(Assumptions!$D$6,'Construction Schedule'!CR$2,,$E52/$H52),0))</f>
        <v>0</v>
      </c>
      <c r="CS52" s="60">
        <f>IF(CS$5=$G52,-FV(Assumptions!$D$6,'Construction Schedule'!CS$2,,$E52/$H52),IF(AND($G52&lt;=CS$5,$I52&gt;=CS$5),-FV(Assumptions!$D$6,'Construction Schedule'!CS$2,,$E52/$H52),0))</f>
        <v>0</v>
      </c>
      <c r="CT52" s="60">
        <f>IF(CT$5=$G52,-FV(Assumptions!$D$6,'Construction Schedule'!CT$2,,$E52/$H52),IF(AND($G52&lt;=CT$5,$I52&gt;=CT$5),-FV(Assumptions!$D$6,'Construction Schedule'!CT$2,,$E52/$H52),0))</f>
        <v>0</v>
      </c>
      <c r="CU52" s="60">
        <f>IF(CU$5=$G52,-FV(Assumptions!$D$6,'Construction Schedule'!CU$2,,$E52/$H52),IF(AND($G52&lt;=CU$5,$I52&gt;=CU$5),-FV(Assumptions!$D$6,'Construction Schedule'!CU$2,,$E52/$H52),0))</f>
        <v>0</v>
      </c>
      <c r="CV52" s="60">
        <f>IF(CV$5=$G52,-FV(Assumptions!$D$6,'Construction Schedule'!CV$2,,$E52/$H52),IF(AND($G52&lt;=CV$5,$I52&gt;=CV$5),-FV(Assumptions!$D$6,'Construction Schedule'!CV$2,,$E52/$H52),0))</f>
        <v>0</v>
      </c>
      <c r="CW52" s="60">
        <f>IF(CW$5=$G52,-FV(Assumptions!$D$6,'Construction Schedule'!CW$2,,$E52/$H52),IF(AND($G52&lt;=CW$5,$I52&gt;=CW$5),-FV(Assumptions!$D$6,'Construction Schedule'!CW$2,,$E52/$H52),0))</f>
        <v>0</v>
      </c>
      <c r="CX52" s="60">
        <f>IF(CX$5=$G52,-FV(Assumptions!$D$6,'Construction Schedule'!CX$2,,$E52/$H52),IF(AND($G52&lt;=CX$5,$I52&gt;=CX$5),-FV(Assumptions!$D$6,'Construction Schedule'!CX$2,,$E52/$H52),0))</f>
        <v>0</v>
      </c>
      <c r="CY52" s="60">
        <f>IF(CY$5=$G52,-FV(Assumptions!$D$6,'Construction Schedule'!CY$2,,$E52/$H52),IF(AND($G52&lt;=CY$5,$I52&gt;=CY$5),-FV(Assumptions!$D$6,'Construction Schedule'!CY$2,,$E52/$H52),0))</f>
        <v>0</v>
      </c>
      <c r="CZ52" s="60">
        <f>IF(CZ$5=$G52,-FV(Assumptions!$D$6,'Construction Schedule'!CZ$2,,$E52/$H52),IF(AND($G52&lt;=CZ$5,$I52&gt;=CZ$5),-FV(Assumptions!$D$6,'Construction Schedule'!CZ$2,,$E52/$H52),0))</f>
        <v>0</v>
      </c>
      <c r="DA52" s="60">
        <f>IF(DA$5=$G52,-FV(Assumptions!$D$6,'Construction Schedule'!DA$2,,$E52/$H52),IF(AND($G52&lt;=DA$5,$I52&gt;=DA$5),-FV(Assumptions!$D$6,'Construction Schedule'!DA$2,,$E52/$H52),0))</f>
        <v>0</v>
      </c>
      <c r="DB52" s="60">
        <f>IF(DB$5=$G52,-FV(Assumptions!$D$6,'Construction Schedule'!DB$2,,$E52/$H52),IF(AND($G52&lt;=DB$5,$I52&gt;=DB$5),-FV(Assumptions!$D$6,'Construction Schedule'!DB$2,,$E52/$H52),0))</f>
        <v>0</v>
      </c>
      <c r="DC52" s="60">
        <f>IF(DC$5=$G52,-FV(Assumptions!$D$6,'Construction Schedule'!DC$2,,$E52/$H52),IF(AND($G52&lt;=DC$5,$I52&gt;=DC$5),-FV(Assumptions!$D$6,'Construction Schedule'!DC$2,,$E52/$H52),0))</f>
        <v>0</v>
      </c>
      <c r="DD52" s="60">
        <f>IF(DD$5=$G52,-FV(Assumptions!$D$6,'Construction Schedule'!DD$2,,$E52/$H52),IF(AND($G52&lt;=DD$5,$I52&gt;=DD$5),-FV(Assumptions!$D$6,'Construction Schedule'!DD$2,,$E52/$H52),0))</f>
        <v>0</v>
      </c>
      <c r="DE52" s="60">
        <f>IF(DE$5=$G52,-FV(Assumptions!$D$6,'Construction Schedule'!DE$2,,$E52/$H52),IF(AND($G52&lt;=DE$5,$I52&gt;=DE$5),-FV(Assumptions!$D$6,'Construction Schedule'!DE$2,,$E52/$H52),0))</f>
        <v>0</v>
      </c>
      <c r="DF52" s="60">
        <f>IF(DF$5=$G52,-FV(Assumptions!$D$6,'Construction Schedule'!DF$2,,$E52/$H52),IF(AND($G52&lt;=DF$5,$I52&gt;=DF$5),-FV(Assumptions!$D$6,'Construction Schedule'!DF$2,,$E52/$H52),0))</f>
        <v>0</v>
      </c>
      <c r="DG52" s="60">
        <f>IF(DG$5=$G52,-FV(Assumptions!$D$6,'Construction Schedule'!DG$2,,$E52/$H52),IF(AND($G52&lt;=DG$5,$I52&gt;=DG$5),-FV(Assumptions!$D$6,'Construction Schedule'!DG$2,,$E52/$H52),0))</f>
        <v>0</v>
      </c>
      <c r="DH52" s="60">
        <f>IF(DH$5=$G52,-FV(Assumptions!$D$6,'Construction Schedule'!DH$2,,$E52/$H52),IF(AND($G52&lt;=DH$5,$I52&gt;=DH$5),-FV(Assumptions!$D$6,'Construction Schedule'!DH$2,,$E52/$H52),0))</f>
        <v>0</v>
      </c>
      <c r="DI52" s="60">
        <f>IF(DI$5=$G52,-FV(Assumptions!$D$6,'Construction Schedule'!DI$2,,$E52/$H52),IF(AND($G52&lt;=DI$5,$I52&gt;=DI$5),-FV(Assumptions!$D$6,'Construction Schedule'!DI$2,,$E52/$H52),0))</f>
        <v>0</v>
      </c>
      <c r="DJ52" s="60">
        <f>IF(DJ$5=$G52,-FV(Assumptions!$D$6,'Construction Schedule'!DJ$2,,$E52/$H52),IF(AND($G52&lt;=DJ$5,$I52&gt;=DJ$5),-FV(Assumptions!$D$6,'Construction Schedule'!DJ$2,,$E52/$H52),0))</f>
        <v>0</v>
      </c>
      <c r="DK52" s="60">
        <f>IF(DK$5=$G52,-FV(Assumptions!$D$6,'Construction Schedule'!DK$2,,$E52/$H52),IF(AND($G52&lt;=DK$5,$I52&gt;=DK$5),-FV(Assumptions!$D$6,'Construction Schedule'!DK$2,,$E52/$H52),0))</f>
        <v>0</v>
      </c>
      <c r="DL52" s="60">
        <f>IF(DL$5=$G52,-FV(Assumptions!$D$6,'Construction Schedule'!DL$2,,$E52/$H52),IF(AND($G52&lt;=DL$5,$I52&gt;=DL$5),-FV(Assumptions!$D$6,'Construction Schedule'!DL$2,,$E52/$H52),0))</f>
        <v>0</v>
      </c>
      <c r="DM52" s="60">
        <f>IF(DM$5=$G52,-FV(Assumptions!$D$6,'Construction Schedule'!DM$2,,$E52/$H52),IF(AND($G52&lt;=DM$5,$I52&gt;=DM$5),-FV(Assumptions!$D$6,'Construction Schedule'!DM$2,,$E52/$H52),0))</f>
        <v>0</v>
      </c>
      <c r="DN52" s="60">
        <f>IF(DN$5=$G52,-FV(Assumptions!$D$6,'Construction Schedule'!DN$2,,$E52/$H52),IF(AND($G52&lt;=DN$5,$I52&gt;=DN$5),-FV(Assumptions!$D$6,'Construction Schedule'!DN$2,,$E52/$H52),0))</f>
        <v>0</v>
      </c>
      <c r="DO52" s="60">
        <f>IF(DO$5=$G52,-FV(Assumptions!$D$6,'Construction Schedule'!DO$2,,$E52/$H52),IF(AND($G52&lt;=DO$5,$I52&gt;=DO$5),-FV(Assumptions!$D$6,'Construction Schedule'!DO$2,,$E52/$H52),0))</f>
        <v>0</v>
      </c>
      <c r="DP52" s="60">
        <f>IF(DP$5=$G52,-FV(Assumptions!$D$6,'Construction Schedule'!DP$2,,$E52/$H52),IF(AND($G52&lt;=DP$5,$I52&gt;=DP$5),-FV(Assumptions!$D$6,'Construction Schedule'!DP$2,,$E52/$H52),0))</f>
        <v>0</v>
      </c>
      <c r="DQ52" s="60">
        <f>IF(DQ$5=$G52,-FV(Assumptions!$D$6,'Construction Schedule'!DQ$2,,$E52/$H52),IF(AND($G52&lt;=DQ$5,$I52&gt;=DQ$5),-FV(Assumptions!$D$6,'Construction Schedule'!DQ$2,,$E52/$H52),0))</f>
        <v>0</v>
      </c>
      <c r="DR52" s="60">
        <f>IF(DR$5=$G52,-FV(Assumptions!$D$6,'Construction Schedule'!DR$2,,$E52/$H52),IF(AND($G52&lt;=DR$5,$I52&gt;=DR$5),-FV(Assumptions!$D$6,'Construction Schedule'!DR$2,,$E52/$H52),0))</f>
        <v>0</v>
      </c>
      <c r="DS52" s="60">
        <f>IF(DS$5=$G52,-FV(Assumptions!$D$6,'Construction Schedule'!DS$2,,$E52/$H52),IF(AND($G52&lt;=DS$5,$I52&gt;=DS$5),-FV(Assumptions!$D$6,'Construction Schedule'!DS$2,,$E52/$H52),0))</f>
        <v>0</v>
      </c>
      <c r="DT52" s="60">
        <f>IF(DT$5=$G52,-FV(Assumptions!$D$6,'Construction Schedule'!DT$2,,$E52/$H52),IF(AND($G52&lt;=DT$5,$I52&gt;=DT$5),-FV(Assumptions!$D$6,'Construction Schedule'!DT$2,,$E52/$H52),0))</f>
        <v>0</v>
      </c>
      <c r="DU52" s="60">
        <f>IF(DU$5=$G52,-FV(Assumptions!$D$6,'Construction Schedule'!DU$2,,$E52/$H52),IF(AND($G52&lt;=DU$5,$I52&gt;=DU$5),-FV(Assumptions!$D$6,'Construction Schedule'!DU$2,,$E52/$H52),0))</f>
        <v>0</v>
      </c>
      <c r="DV52" s="60">
        <f>IF(DV$5=$G52,-FV(Assumptions!$D$6,'Construction Schedule'!DV$2,,$E52/$H52),IF(AND($G52&lt;=DV$5,$I52&gt;=DV$5),-FV(Assumptions!$D$6,'Construction Schedule'!DV$2,,$E52/$H52),0))</f>
        <v>0</v>
      </c>
      <c r="DW52" s="60">
        <f>IF(DW$5=$G52,-FV(Assumptions!$D$6,'Construction Schedule'!DW$2,,$E52/$H52),IF(AND($G52&lt;=DW$5,$I52&gt;=DW$5),-FV(Assumptions!$D$6,'Construction Schedule'!DW$2,,$E52/$H52),0))</f>
        <v>0</v>
      </c>
      <c r="DX52" s="60">
        <f>IF(DX$5=$G52,-FV(Assumptions!$D$6,'Construction Schedule'!DX$2,,$E52/$H52),IF(AND($G52&lt;=DX$5,$I52&gt;=DX$5),-FV(Assumptions!$D$6,'Construction Schedule'!DX$2,,$E52/$H52),0))</f>
        <v>0</v>
      </c>
      <c r="DY52" s="60">
        <f>IF(DY$5=$G52,-FV(Assumptions!$D$6,'Construction Schedule'!DY$2,,$E52/$H52),IF(AND($G52&lt;=DY$5,$I52&gt;=DY$5),-FV(Assumptions!$D$6,'Construction Schedule'!DY$2,,$E52/$H52),0))</f>
        <v>0</v>
      </c>
      <c r="DZ52" s="60">
        <f>IF(DZ$5=$G52,-FV(Assumptions!$D$6,'Construction Schedule'!DZ$2,,$E52/$H52),IF(AND($G52&lt;=DZ$5,$I52&gt;=DZ$5),-FV(Assumptions!$D$6,'Construction Schedule'!DZ$2,,$E52/$H52),0))</f>
        <v>0</v>
      </c>
      <c r="EA52" s="60">
        <f>IF(EA$5=$G52,-FV(Assumptions!$D$6,'Construction Schedule'!EA$2,,$E52/$H52),IF(AND($G52&lt;=EA$5,$I52&gt;=EA$5),-FV(Assumptions!$D$6,'Construction Schedule'!EA$2,,$E52/$H52),0))</f>
        <v>0</v>
      </c>
      <c r="EB52" s="51" t="s">
        <v>2</v>
      </c>
    </row>
    <row r="53" spans="1:132" x14ac:dyDescent="0.3">
      <c r="B53" s="51" t="s">
        <v>213</v>
      </c>
      <c r="E53" s="60">
        <v>474000</v>
      </c>
      <c r="G53" s="56">
        <v>46692</v>
      </c>
      <c r="H53" s="129">
        <v>6</v>
      </c>
      <c r="I53" s="56">
        <f t="shared" si="7"/>
        <v>46844</v>
      </c>
      <c r="L53" s="60">
        <f>IF(L$5=$G53,-FV(Assumptions!$D$6,'Construction Schedule'!L$2,,$E53/$H53),IF(AND($G53&lt;=L$5,$I53&gt;=L$5),-FV(Assumptions!$D$6,'Construction Schedule'!L$2,,$E53/$H53),0))</f>
        <v>0</v>
      </c>
      <c r="M53" s="60">
        <f>IF(M$5=$G53,-FV(Assumptions!$D$6,'Construction Schedule'!M$2,,$E53/$H53),IF(AND($G53&lt;=M$5,$I53&gt;=M$5),-FV(Assumptions!$D$6,'Construction Schedule'!M$2,,$E53/$H53),0))</f>
        <v>0</v>
      </c>
      <c r="N53" s="60">
        <f>IF(N$5=$G53,-FV(Assumptions!$D$6,'Construction Schedule'!N$2,,$E53/$H53),IF(AND($G53&lt;=N$5,$I53&gt;=N$5),-FV(Assumptions!$D$6,'Construction Schedule'!N$2,,$E53/$H53),0))</f>
        <v>0</v>
      </c>
      <c r="O53" s="60">
        <f>IF(O$5=$G53,-FV(Assumptions!$D$6,'Construction Schedule'!O$2,,$E53/$H53),IF(AND($G53&lt;=O$5,$I53&gt;=O$5),-FV(Assumptions!$D$6,'Construction Schedule'!O$2,,$E53/$H53),0))</f>
        <v>0</v>
      </c>
      <c r="P53" s="60">
        <f>IF(P$5=$G53,-FV(Assumptions!$D$6,'Construction Schedule'!P$2,,$E53/$H53),IF(AND($G53&lt;=P$5,$I53&gt;=P$5),-FV(Assumptions!$D$6,'Construction Schedule'!P$2,,$E53/$H53),0))</f>
        <v>0</v>
      </c>
      <c r="Q53" s="60">
        <f>IF(Q$5=$G53,-FV(Assumptions!$D$6,'Construction Schedule'!Q$2,,$E53/$H53),IF(AND($G53&lt;=Q$5,$I53&gt;=Q$5),-FV(Assumptions!$D$6,'Construction Schedule'!Q$2,,$E53/$H53),0))</f>
        <v>0</v>
      </c>
      <c r="R53" s="60">
        <f>IF(R$5=$G53,-FV(Assumptions!$D$6,'Construction Schedule'!R$2,,$E53/$H53),IF(AND($G53&lt;=R$5,$I53&gt;=R$5),-FV(Assumptions!$D$6,'Construction Schedule'!R$2,,$E53/$H53),0))</f>
        <v>0</v>
      </c>
      <c r="S53" s="60">
        <f>IF(S$5=$G53,-FV(Assumptions!$D$6,'Construction Schedule'!S$2,,$E53/$H53),IF(AND($G53&lt;=S$5,$I53&gt;=S$5),-FV(Assumptions!$D$6,'Construction Schedule'!S$2,,$E53/$H53),0))</f>
        <v>0</v>
      </c>
      <c r="T53" s="60">
        <f>IF(T$5=$G53,-FV(Assumptions!$D$6,'Construction Schedule'!T$2,,$E53/$H53),IF(AND($G53&lt;=T$5,$I53&gt;=T$5),-FV(Assumptions!$D$6,'Construction Schedule'!T$2,,$E53/$H53),0))</f>
        <v>0</v>
      </c>
      <c r="U53" s="60">
        <f>IF(U$5=$G53,-FV(Assumptions!$D$6,'Construction Schedule'!U$2,,$E53/$H53),IF(AND($G53&lt;=U$5,$I53&gt;=U$5),-FV(Assumptions!$D$6,'Construction Schedule'!U$2,,$E53/$H53),0))</f>
        <v>0</v>
      </c>
      <c r="V53" s="60">
        <f>IF(V$5=$G53,-FV(Assumptions!$D$6,'Construction Schedule'!V$2,,$E53/$H53),IF(AND($G53&lt;=V$5,$I53&gt;=V$5),-FV(Assumptions!$D$6,'Construction Schedule'!V$2,,$E53/$H53),0))</f>
        <v>0</v>
      </c>
      <c r="W53" s="60">
        <f>IF(W$5=$G53,-FV(Assumptions!$D$6,'Construction Schedule'!W$2,,$E53/$H53),IF(AND($G53&lt;=W$5,$I53&gt;=W$5),-FV(Assumptions!$D$6,'Construction Schedule'!W$2,,$E53/$H53),0))</f>
        <v>0</v>
      </c>
      <c r="X53" s="60">
        <f>IF(X$5=$G53,-FV(Assumptions!$D$6,'Construction Schedule'!X$2,,$E53/$H53),IF(AND($G53&lt;=X$5,$I53&gt;=X$5),-FV(Assumptions!$D$6,'Construction Schedule'!X$2,,$E53/$H53),0))</f>
        <v>0</v>
      </c>
      <c r="Y53" s="60">
        <f>IF(Y$5=$G53,-FV(Assumptions!$D$6,'Construction Schedule'!Y$2,,$E53/$H53),IF(AND($G53&lt;=Y$5,$I53&gt;=Y$5),-FV(Assumptions!$D$6,'Construction Schedule'!Y$2,,$E53/$H53),0))</f>
        <v>0</v>
      </c>
      <c r="Z53" s="60">
        <f>IF(Z$5=$G53,-FV(Assumptions!$D$6,'Construction Schedule'!Z$2,,$E53/$H53),IF(AND($G53&lt;=Z$5,$I53&gt;=Z$5),-FV(Assumptions!$D$6,'Construction Schedule'!Z$2,,$E53/$H53),0))</f>
        <v>0</v>
      </c>
      <c r="AA53" s="60">
        <f>IF(AA$5=$G53,-FV(Assumptions!$D$6,'Construction Schedule'!AA$2,,$E53/$H53),IF(AND($G53&lt;=AA$5,$I53&gt;=AA$5),-FV(Assumptions!$D$6,'Construction Schedule'!AA$2,,$E53/$H53),0))</f>
        <v>0</v>
      </c>
      <c r="AB53" s="60">
        <f>IF(AB$5=$G53,-FV(Assumptions!$D$6,'Construction Schedule'!AB$2,,$E53/$H53),IF(AND($G53&lt;=AB$5,$I53&gt;=AB$5),-FV(Assumptions!$D$6,'Construction Schedule'!AB$2,,$E53/$H53),0))</f>
        <v>0</v>
      </c>
      <c r="AC53" s="60">
        <f>IF(AC$5=$G53,-FV(Assumptions!$D$6,'Construction Schedule'!AC$2,,$E53/$H53),IF(AND($G53&lt;=AC$5,$I53&gt;=AC$5),-FV(Assumptions!$D$6,'Construction Schedule'!AC$2,,$E53/$H53),0))</f>
        <v>0</v>
      </c>
      <c r="AD53" s="60">
        <f>IF(AD$5=$G53,-FV(Assumptions!$D$6,'Construction Schedule'!AD$2,,$E53/$H53),IF(AND($G53&lt;=AD$5,$I53&gt;=AD$5),-FV(Assumptions!$D$6,'Construction Schedule'!AD$2,,$E53/$H53),0))</f>
        <v>0</v>
      </c>
      <c r="AE53" s="60">
        <f>IF(AE$5=$G53,-FV(Assumptions!$D$6,'Construction Schedule'!AE$2,,$E53/$H53),IF(AND($G53&lt;=AE$5,$I53&gt;=AE$5),-FV(Assumptions!$D$6,'Construction Schedule'!AE$2,,$E53/$H53),0))</f>
        <v>0</v>
      </c>
      <c r="AF53" s="60">
        <f>IF(AF$5=$G53,-FV(Assumptions!$D$6,'Construction Schedule'!AF$2,,$E53/$H53),IF(AND($G53&lt;=AF$5,$I53&gt;=AF$5),-FV(Assumptions!$D$6,'Construction Schedule'!AF$2,,$E53/$H53),0))</f>
        <v>0</v>
      </c>
      <c r="AG53" s="60">
        <f>IF(AG$5=$G53,-FV(Assumptions!$D$6,'Construction Schedule'!AG$2,,$E53/$H53),IF(AND($G53&lt;=AG$5,$I53&gt;=AG$5),-FV(Assumptions!$D$6,'Construction Schedule'!AG$2,,$E53/$H53),0))</f>
        <v>0</v>
      </c>
      <c r="AH53" s="60">
        <f>IF(AH$5=$G53,-FV(Assumptions!$D$6,'Construction Schedule'!AH$2,,$E53/$H53),IF(AND($G53&lt;=AH$5,$I53&gt;=AH$5),-FV(Assumptions!$D$6,'Construction Schedule'!AH$2,,$E53/$H53),0))</f>
        <v>0</v>
      </c>
      <c r="AI53" s="60">
        <f>IF(AI$5=$G53,-FV(Assumptions!$D$6,'Construction Schedule'!AI$2,,$E53/$H53),IF(AND($G53&lt;=AI$5,$I53&gt;=AI$5),-FV(Assumptions!$D$6,'Construction Schedule'!AI$2,,$E53/$H53),0))</f>
        <v>0</v>
      </c>
      <c r="AJ53" s="60">
        <f>IF(AJ$5=$G53,-FV(Assumptions!$D$6,'Construction Schedule'!AJ$2,,$E53/$H53),IF(AND($G53&lt;=AJ$5,$I53&gt;=AJ$5),-FV(Assumptions!$D$6,'Construction Schedule'!AJ$2,,$E53/$H53),0))</f>
        <v>0</v>
      </c>
      <c r="AK53" s="60">
        <f>IF(AK$5=$G53,-FV(Assumptions!$D$6,'Construction Schedule'!AK$2,,$E53/$H53),IF(AND($G53&lt;=AK$5,$I53&gt;=AK$5),-FV(Assumptions!$D$6,'Construction Schedule'!AK$2,,$E53/$H53),0))</f>
        <v>0</v>
      </c>
      <c r="AL53" s="60">
        <f>IF(AL$5=$G53,-FV(Assumptions!$D$6,'Construction Schedule'!AL$2,,$E53/$H53),IF(AND($G53&lt;=AL$5,$I53&gt;=AL$5),-FV(Assumptions!$D$6,'Construction Schedule'!AL$2,,$E53/$H53),0))</f>
        <v>0</v>
      </c>
      <c r="AM53" s="60">
        <f>IF(AM$5=$G53,-FV(Assumptions!$D$6,'Construction Schedule'!AM$2,,$E53/$H53),IF(AND($G53&lt;=AM$5,$I53&gt;=AM$5),-FV(Assumptions!$D$6,'Construction Schedule'!AM$2,,$E53/$H53),0))</f>
        <v>0</v>
      </c>
      <c r="AN53" s="60">
        <f>IF(AN$5=$G53,-FV(Assumptions!$D$6,'Construction Schedule'!AN$2,,$E53/$H53),IF(AND($G53&lt;=AN$5,$I53&gt;=AN$5),-FV(Assumptions!$D$6,'Construction Schedule'!AN$2,,$E53/$H53),0))</f>
        <v>0</v>
      </c>
      <c r="AO53" s="60">
        <f>IF(AO$5=$G53,-FV(Assumptions!$D$6,'Construction Schedule'!AO$2,,$E53/$H53),IF(AND($G53&lt;=AO$5,$I53&gt;=AO$5),-FV(Assumptions!$D$6,'Construction Schedule'!AO$2,,$E53/$H53),0))</f>
        <v>0</v>
      </c>
      <c r="AP53" s="60">
        <f>IF(AP$5=$G53,-FV(Assumptions!$D$6,'Construction Schedule'!AP$2,,$E53/$H53),IF(AND($G53&lt;=AP$5,$I53&gt;=AP$5),-FV(Assumptions!$D$6,'Construction Schedule'!AP$2,,$E53/$H53),0))</f>
        <v>0</v>
      </c>
      <c r="AQ53" s="60">
        <f>IF(AQ$5=$G53,-FV(Assumptions!$D$6,'Construction Schedule'!AQ$2,,$E53/$H53),IF(AND($G53&lt;=AQ$5,$I53&gt;=AQ$5),-FV(Assumptions!$D$6,'Construction Schedule'!AQ$2,,$E53/$H53),0))</f>
        <v>0</v>
      </c>
      <c r="AR53" s="60">
        <f>IF(AR$5=$G53,-FV(Assumptions!$D$6,'Construction Schedule'!AR$2,,$E53/$H53),IF(AND($G53&lt;=AR$5,$I53&gt;=AR$5),-FV(Assumptions!$D$6,'Construction Schedule'!AR$2,,$E53/$H53),0))</f>
        <v>0</v>
      </c>
      <c r="AS53" s="60">
        <f>IF(AS$5=$G53,-FV(Assumptions!$D$6,'Construction Schedule'!AS$2,,$E53/$H53),IF(AND($G53&lt;=AS$5,$I53&gt;=AS$5),-FV(Assumptions!$D$6,'Construction Schedule'!AS$2,,$E53/$H53),0))</f>
        <v>0</v>
      </c>
      <c r="AT53" s="60">
        <f>IF(AT$5=$G53,-FV(Assumptions!$D$6,'Construction Schedule'!AT$2,,$E53/$H53),IF(AND($G53&lt;=AT$5,$I53&gt;=AT$5),-FV(Assumptions!$D$6,'Construction Schedule'!AT$2,,$E53/$H53),0))</f>
        <v>0</v>
      </c>
      <c r="AU53" s="60">
        <f>IF(AU$5=$G53,-FV(Assumptions!$D$6,'Construction Schedule'!AU$2,,$E53/$H53),IF(AND($G53&lt;=AU$5,$I53&gt;=AU$5),-FV(Assumptions!$D$6,'Construction Schedule'!AU$2,,$E53/$H53),0))</f>
        <v>0</v>
      </c>
      <c r="AV53" s="60">
        <f>IF(AV$5=$G53,-FV(Assumptions!$D$6,'Construction Schedule'!AV$2,,$E53/$H53),IF(AND($G53&lt;=AV$5,$I53&gt;=AV$5),-FV(Assumptions!$D$6,'Construction Schedule'!AV$2,,$E53/$H53),0))</f>
        <v>0</v>
      </c>
      <c r="AW53" s="60">
        <f>IF(AW$5=$G53,-FV(Assumptions!$D$6,'Construction Schedule'!AW$2,,$E53/$H53),IF(AND($G53&lt;=AW$5,$I53&gt;=AW$5),-FV(Assumptions!$D$6,'Construction Schedule'!AW$2,,$E53/$H53),0))</f>
        <v>0</v>
      </c>
      <c r="AX53" s="60">
        <f>IF(AX$5=$G53,-FV(Assumptions!$D$6,'Construction Schedule'!AX$2,,$E53/$H53),IF(AND($G53&lt;=AX$5,$I53&gt;=AX$5),-FV(Assumptions!$D$6,'Construction Schedule'!AX$2,,$E53/$H53),0))</f>
        <v>0</v>
      </c>
      <c r="AY53" s="60">
        <f>IF(AY$5=$G53,-FV(Assumptions!$D$6,'Construction Schedule'!AY$2,,$E53/$H53),IF(AND($G53&lt;=AY$5,$I53&gt;=AY$5),-FV(Assumptions!$D$6,'Construction Schedule'!AY$2,,$E53/$H53),0))</f>
        <v>0</v>
      </c>
      <c r="AZ53" s="60">
        <f>IF(AZ$5=$G53,-FV(Assumptions!$D$6,'Construction Schedule'!AZ$2,,$E53/$H53),IF(AND($G53&lt;=AZ$5,$I53&gt;=AZ$5),-FV(Assumptions!$D$6,'Construction Schedule'!AZ$2,,$E53/$H53),0))</f>
        <v>0</v>
      </c>
      <c r="BA53" s="60">
        <f>IF(BA$5=$G53,-FV(Assumptions!$D$6,'Construction Schedule'!BA$2,,$E53/$H53),IF(AND($G53&lt;=BA$5,$I53&gt;=BA$5),-FV(Assumptions!$D$6,'Construction Schedule'!BA$2,,$E53/$H53),0))</f>
        <v>0</v>
      </c>
      <c r="BB53" s="60">
        <f>IF(BB$5=$G53,-FV(Assumptions!$D$6,'Construction Schedule'!BB$2,,$E53/$H53),IF(AND($G53&lt;=BB$5,$I53&gt;=BB$5),-FV(Assumptions!$D$6,'Construction Schedule'!BB$2,,$E53/$H53),0))</f>
        <v>0</v>
      </c>
      <c r="BC53" s="60">
        <f>IF(BC$5=$G53,-FV(Assumptions!$D$6,'Construction Schedule'!BC$2,,$E53/$H53),IF(AND($G53&lt;=BC$5,$I53&gt;=BC$5),-FV(Assumptions!$D$6,'Construction Schedule'!BC$2,,$E53/$H53),0))</f>
        <v>85074.359374999985</v>
      </c>
      <c r="BD53" s="60">
        <f>IF(BD$5=$G53,-FV(Assumptions!$D$6,'Construction Schedule'!BD$2,,$E53/$H53),IF(AND($G53&lt;=BD$5,$I53&gt;=BD$5),-FV(Assumptions!$D$6,'Construction Schedule'!BD$2,,$E53/$H53),0))</f>
        <v>85074.359374999985</v>
      </c>
      <c r="BE53" s="60">
        <f>IF(BE$5=$G53,-FV(Assumptions!$D$6,'Construction Schedule'!BE$2,,$E53/$H53),IF(AND($G53&lt;=BE$5,$I53&gt;=BE$5),-FV(Assumptions!$D$6,'Construction Schedule'!BE$2,,$E53/$H53),0))</f>
        <v>85074.359374999985</v>
      </c>
      <c r="BF53" s="60">
        <f>IF(BF$5=$G53,-FV(Assumptions!$D$6,'Construction Schedule'!BF$2,,$E53/$H53),IF(AND($G53&lt;=BF$5,$I53&gt;=BF$5),-FV(Assumptions!$D$6,'Construction Schedule'!BF$2,,$E53/$H53),0))</f>
        <v>85074.359374999985</v>
      </c>
      <c r="BG53" s="60">
        <f>IF(BG$5=$G53,-FV(Assumptions!$D$6,'Construction Schedule'!BG$2,,$E53/$H53),IF(AND($G53&lt;=BG$5,$I53&gt;=BG$5),-FV(Assumptions!$D$6,'Construction Schedule'!BG$2,,$E53/$H53),0))</f>
        <v>85074.359374999985</v>
      </c>
      <c r="BH53" s="60">
        <f>IF(BH$5=$G53,-FV(Assumptions!$D$6,'Construction Schedule'!BH$2,,$E53/$H53),IF(AND($G53&lt;=BH$5,$I53&gt;=BH$5),-FV(Assumptions!$D$6,'Construction Schedule'!BH$2,,$E53/$H53),0))</f>
        <v>87201.21835937498</v>
      </c>
      <c r="BI53" s="60">
        <f>IF(BI$5=$G53,-FV(Assumptions!$D$6,'Construction Schedule'!BI$2,,$E53/$H53),IF(AND($G53&lt;=BI$5,$I53&gt;=BI$5),-FV(Assumptions!$D$6,'Construction Schedule'!BI$2,,$E53/$H53),0))</f>
        <v>0</v>
      </c>
      <c r="BJ53" s="60">
        <f>IF(BJ$5=$G53,-FV(Assumptions!$D$6,'Construction Schedule'!BJ$2,,$E53/$H53),IF(AND($G53&lt;=BJ$5,$I53&gt;=BJ$5),-FV(Assumptions!$D$6,'Construction Schedule'!BJ$2,,$E53/$H53),0))</f>
        <v>0</v>
      </c>
      <c r="BK53" s="60">
        <f>IF(BK$5=$G53,-FV(Assumptions!$D$6,'Construction Schedule'!BK$2,,$E53/$H53),IF(AND($G53&lt;=BK$5,$I53&gt;=BK$5),-FV(Assumptions!$D$6,'Construction Schedule'!BK$2,,$E53/$H53),0))</f>
        <v>0</v>
      </c>
      <c r="BL53" s="60">
        <f>IF(BL$5=$G53,-FV(Assumptions!$D$6,'Construction Schedule'!BL$2,,$E53/$H53),IF(AND($G53&lt;=BL$5,$I53&gt;=BL$5),-FV(Assumptions!$D$6,'Construction Schedule'!BL$2,,$E53/$H53),0))</f>
        <v>0</v>
      </c>
      <c r="BM53" s="60">
        <f>IF(BM$5=$G53,-FV(Assumptions!$D$6,'Construction Schedule'!BM$2,,$E53/$H53),IF(AND($G53&lt;=BM$5,$I53&gt;=BM$5),-FV(Assumptions!$D$6,'Construction Schedule'!BM$2,,$E53/$H53),0))</f>
        <v>0</v>
      </c>
      <c r="BN53" s="60">
        <f>IF(BN$5=$G53,-FV(Assumptions!$D$6,'Construction Schedule'!BN$2,,$E53/$H53),IF(AND($G53&lt;=BN$5,$I53&gt;=BN$5),-FV(Assumptions!$D$6,'Construction Schedule'!BN$2,,$E53/$H53),0))</f>
        <v>0</v>
      </c>
      <c r="BO53" s="60">
        <f>IF(BO$5=$G53,-FV(Assumptions!$D$6,'Construction Schedule'!BO$2,,$E53/$H53),IF(AND($G53&lt;=BO$5,$I53&gt;=BO$5),-FV(Assumptions!$D$6,'Construction Schedule'!BO$2,,$E53/$H53),0))</f>
        <v>0</v>
      </c>
      <c r="BP53" s="60">
        <f>IF(BP$5=$G53,-FV(Assumptions!$D$6,'Construction Schedule'!BP$2,,$E53/$H53),IF(AND($G53&lt;=BP$5,$I53&gt;=BP$5),-FV(Assumptions!$D$6,'Construction Schedule'!BP$2,,$E53/$H53),0))</f>
        <v>0</v>
      </c>
      <c r="BQ53" s="60">
        <f>IF(BQ$5=$G53,-FV(Assumptions!$D$6,'Construction Schedule'!BQ$2,,$E53/$H53),IF(AND($G53&lt;=BQ$5,$I53&gt;=BQ$5),-FV(Assumptions!$D$6,'Construction Schedule'!BQ$2,,$E53/$H53),0))</f>
        <v>0</v>
      </c>
      <c r="BR53" s="60">
        <f>IF(BR$5=$G53,-FV(Assumptions!$D$6,'Construction Schedule'!BR$2,,$E53/$H53),IF(AND($G53&lt;=BR$5,$I53&gt;=BR$5),-FV(Assumptions!$D$6,'Construction Schedule'!BR$2,,$E53/$H53),0))</f>
        <v>0</v>
      </c>
      <c r="BS53" s="60">
        <f>IF(BS$5=$G53,-FV(Assumptions!$D$6,'Construction Schedule'!BS$2,,$E53/$H53),IF(AND($G53&lt;=BS$5,$I53&gt;=BS$5),-FV(Assumptions!$D$6,'Construction Schedule'!BS$2,,$E53/$H53),0))</f>
        <v>0</v>
      </c>
      <c r="BT53" s="60">
        <f>IF(BT$5=$G53,-FV(Assumptions!$D$6,'Construction Schedule'!BT$2,,$E53/$H53),IF(AND($G53&lt;=BT$5,$I53&gt;=BT$5),-FV(Assumptions!$D$6,'Construction Schedule'!BT$2,,$E53/$H53),0))</f>
        <v>0</v>
      </c>
      <c r="BU53" s="60">
        <f>IF(BU$5=$G53,-FV(Assumptions!$D$6,'Construction Schedule'!BU$2,,$E53/$H53),IF(AND($G53&lt;=BU$5,$I53&gt;=BU$5),-FV(Assumptions!$D$6,'Construction Schedule'!BU$2,,$E53/$H53),0))</f>
        <v>0</v>
      </c>
      <c r="BV53" s="60">
        <f>IF(BV$5=$G53,-FV(Assumptions!$D$6,'Construction Schedule'!BV$2,,$E53/$H53),IF(AND($G53&lt;=BV$5,$I53&gt;=BV$5),-FV(Assumptions!$D$6,'Construction Schedule'!BV$2,,$E53/$H53),0))</f>
        <v>0</v>
      </c>
      <c r="BW53" s="60">
        <f>IF(BW$5=$G53,-FV(Assumptions!$D$6,'Construction Schedule'!BW$2,,$E53/$H53),IF(AND($G53&lt;=BW$5,$I53&gt;=BW$5),-FV(Assumptions!$D$6,'Construction Schedule'!BW$2,,$E53/$H53),0))</f>
        <v>0</v>
      </c>
      <c r="BX53" s="60">
        <f>IF(BX$5=$G53,-FV(Assumptions!$D$6,'Construction Schedule'!BX$2,,$E53/$H53),IF(AND($G53&lt;=BX$5,$I53&gt;=BX$5),-FV(Assumptions!$D$6,'Construction Schedule'!BX$2,,$E53/$H53),0))</f>
        <v>0</v>
      </c>
      <c r="BY53" s="60">
        <f>IF(BY$5=$G53,-FV(Assumptions!$D$6,'Construction Schedule'!BY$2,,$E53/$H53),IF(AND($G53&lt;=BY$5,$I53&gt;=BY$5),-FV(Assumptions!$D$6,'Construction Schedule'!BY$2,,$E53/$H53),0))</f>
        <v>0</v>
      </c>
      <c r="BZ53" s="60">
        <f>IF(BZ$5=$G53,-FV(Assumptions!$D$6,'Construction Schedule'!BZ$2,,$E53/$H53),IF(AND($G53&lt;=BZ$5,$I53&gt;=BZ$5),-FV(Assumptions!$D$6,'Construction Schedule'!BZ$2,,$E53/$H53),0))</f>
        <v>0</v>
      </c>
      <c r="CA53" s="60">
        <f>IF(CA$5=$G53,-FV(Assumptions!$D$6,'Construction Schedule'!CA$2,,$E53/$H53),IF(AND($G53&lt;=CA$5,$I53&gt;=CA$5),-FV(Assumptions!$D$6,'Construction Schedule'!CA$2,,$E53/$H53),0))</f>
        <v>0</v>
      </c>
      <c r="CB53" s="60">
        <f>IF(CB$5=$G53,-FV(Assumptions!$D$6,'Construction Schedule'!CB$2,,$E53/$H53),IF(AND($G53&lt;=CB$5,$I53&gt;=CB$5),-FV(Assumptions!$D$6,'Construction Schedule'!CB$2,,$E53/$H53),0))</f>
        <v>0</v>
      </c>
      <c r="CC53" s="60">
        <f>IF(CC$5=$G53,-FV(Assumptions!$D$6,'Construction Schedule'!CC$2,,$E53/$H53),IF(AND($G53&lt;=CC$5,$I53&gt;=CC$5),-FV(Assumptions!$D$6,'Construction Schedule'!CC$2,,$E53/$H53),0))</f>
        <v>0</v>
      </c>
      <c r="CD53" s="60">
        <f>IF(CD$5=$G53,-FV(Assumptions!$D$6,'Construction Schedule'!CD$2,,$E53/$H53),IF(AND($G53&lt;=CD$5,$I53&gt;=CD$5),-FV(Assumptions!$D$6,'Construction Schedule'!CD$2,,$E53/$H53),0))</f>
        <v>0</v>
      </c>
      <c r="CE53" s="60">
        <f>IF(CE$5=$G53,-FV(Assumptions!$D$6,'Construction Schedule'!CE$2,,$E53/$H53),IF(AND($G53&lt;=CE$5,$I53&gt;=CE$5),-FV(Assumptions!$D$6,'Construction Schedule'!CE$2,,$E53/$H53),0))</f>
        <v>0</v>
      </c>
      <c r="CF53" s="60">
        <f>IF(CF$5=$G53,-FV(Assumptions!$D$6,'Construction Schedule'!CF$2,,$E53/$H53),IF(AND($G53&lt;=CF$5,$I53&gt;=CF$5),-FV(Assumptions!$D$6,'Construction Schedule'!CF$2,,$E53/$H53),0))</f>
        <v>0</v>
      </c>
      <c r="CG53" s="60">
        <f>IF(CG$5=$G53,-FV(Assumptions!$D$6,'Construction Schedule'!CG$2,,$E53/$H53),IF(AND($G53&lt;=CG$5,$I53&gt;=CG$5),-FV(Assumptions!$D$6,'Construction Schedule'!CG$2,,$E53/$H53),0))</f>
        <v>0</v>
      </c>
      <c r="CH53" s="60">
        <f>IF(CH$5=$G53,-FV(Assumptions!$D$6,'Construction Schedule'!CH$2,,$E53/$H53),IF(AND($G53&lt;=CH$5,$I53&gt;=CH$5),-FV(Assumptions!$D$6,'Construction Schedule'!CH$2,,$E53/$H53),0))</f>
        <v>0</v>
      </c>
      <c r="CI53" s="60">
        <f>IF(CI$5=$G53,-FV(Assumptions!$D$6,'Construction Schedule'!CI$2,,$E53/$H53),IF(AND($G53&lt;=CI$5,$I53&gt;=CI$5),-FV(Assumptions!$D$6,'Construction Schedule'!CI$2,,$E53/$H53),0))</f>
        <v>0</v>
      </c>
      <c r="CJ53" s="60">
        <f>IF(CJ$5=$G53,-FV(Assumptions!$D$6,'Construction Schedule'!CJ$2,,$E53/$H53),IF(AND($G53&lt;=CJ$5,$I53&gt;=CJ$5),-FV(Assumptions!$D$6,'Construction Schedule'!CJ$2,,$E53/$H53),0))</f>
        <v>0</v>
      </c>
      <c r="CK53" s="60">
        <f>IF(CK$5=$G53,-FV(Assumptions!$D$6,'Construction Schedule'!CK$2,,$E53/$H53),IF(AND($G53&lt;=CK$5,$I53&gt;=CK$5),-FV(Assumptions!$D$6,'Construction Schedule'!CK$2,,$E53/$H53),0))</f>
        <v>0</v>
      </c>
      <c r="CL53" s="60">
        <f>IF(CL$5=$G53,-FV(Assumptions!$D$6,'Construction Schedule'!CL$2,,$E53/$H53),IF(AND($G53&lt;=CL$5,$I53&gt;=CL$5),-FV(Assumptions!$D$6,'Construction Schedule'!CL$2,,$E53/$H53),0))</f>
        <v>0</v>
      </c>
      <c r="CM53" s="60">
        <f>IF(CM$5=$G53,-FV(Assumptions!$D$6,'Construction Schedule'!CM$2,,$E53/$H53),IF(AND($G53&lt;=CM$5,$I53&gt;=CM$5),-FV(Assumptions!$D$6,'Construction Schedule'!CM$2,,$E53/$H53),0))</f>
        <v>0</v>
      </c>
      <c r="CN53" s="60">
        <f>IF(CN$5=$G53,-FV(Assumptions!$D$6,'Construction Schedule'!CN$2,,$E53/$H53),IF(AND($G53&lt;=CN$5,$I53&gt;=CN$5),-FV(Assumptions!$D$6,'Construction Schedule'!CN$2,,$E53/$H53),0))</f>
        <v>0</v>
      </c>
      <c r="CO53" s="60">
        <f>IF(CO$5=$G53,-FV(Assumptions!$D$6,'Construction Schedule'!CO$2,,$E53/$H53),IF(AND($G53&lt;=CO$5,$I53&gt;=CO$5),-FV(Assumptions!$D$6,'Construction Schedule'!CO$2,,$E53/$H53),0))</f>
        <v>0</v>
      </c>
      <c r="CP53" s="60">
        <f>IF(CP$5=$G53,-FV(Assumptions!$D$6,'Construction Schedule'!CP$2,,$E53/$H53),IF(AND($G53&lt;=CP$5,$I53&gt;=CP$5),-FV(Assumptions!$D$6,'Construction Schedule'!CP$2,,$E53/$H53),0))</f>
        <v>0</v>
      </c>
      <c r="CQ53" s="60">
        <f>IF(CQ$5=$G53,-FV(Assumptions!$D$6,'Construction Schedule'!CQ$2,,$E53/$H53),IF(AND($G53&lt;=CQ$5,$I53&gt;=CQ$5),-FV(Assumptions!$D$6,'Construction Schedule'!CQ$2,,$E53/$H53),0))</f>
        <v>0</v>
      </c>
      <c r="CR53" s="60">
        <f>IF(CR$5=$G53,-FV(Assumptions!$D$6,'Construction Schedule'!CR$2,,$E53/$H53),IF(AND($G53&lt;=CR$5,$I53&gt;=CR$5),-FV(Assumptions!$D$6,'Construction Schedule'!CR$2,,$E53/$H53),0))</f>
        <v>0</v>
      </c>
      <c r="CS53" s="60">
        <f>IF(CS$5=$G53,-FV(Assumptions!$D$6,'Construction Schedule'!CS$2,,$E53/$H53),IF(AND($G53&lt;=CS$5,$I53&gt;=CS$5),-FV(Assumptions!$D$6,'Construction Schedule'!CS$2,,$E53/$H53),0))</f>
        <v>0</v>
      </c>
      <c r="CT53" s="60">
        <f>IF(CT$5=$G53,-FV(Assumptions!$D$6,'Construction Schedule'!CT$2,,$E53/$H53),IF(AND($G53&lt;=CT$5,$I53&gt;=CT$5),-FV(Assumptions!$D$6,'Construction Schedule'!CT$2,,$E53/$H53),0))</f>
        <v>0</v>
      </c>
      <c r="CU53" s="60">
        <f>IF(CU$5=$G53,-FV(Assumptions!$D$6,'Construction Schedule'!CU$2,,$E53/$H53),IF(AND($G53&lt;=CU$5,$I53&gt;=CU$5),-FV(Assumptions!$D$6,'Construction Schedule'!CU$2,,$E53/$H53),0))</f>
        <v>0</v>
      </c>
      <c r="CV53" s="60">
        <f>IF(CV$5=$G53,-FV(Assumptions!$D$6,'Construction Schedule'!CV$2,,$E53/$H53),IF(AND($G53&lt;=CV$5,$I53&gt;=CV$5),-FV(Assumptions!$D$6,'Construction Schedule'!CV$2,,$E53/$H53),0))</f>
        <v>0</v>
      </c>
      <c r="CW53" s="60">
        <f>IF(CW$5=$G53,-FV(Assumptions!$D$6,'Construction Schedule'!CW$2,,$E53/$H53),IF(AND($G53&lt;=CW$5,$I53&gt;=CW$5),-FV(Assumptions!$D$6,'Construction Schedule'!CW$2,,$E53/$H53),0))</f>
        <v>0</v>
      </c>
      <c r="CX53" s="60">
        <f>IF(CX$5=$G53,-FV(Assumptions!$D$6,'Construction Schedule'!CX$2,,$E53/$H53),IF(AND($G53&lt;=CX$5,$I53&gt;=CX$5),-FV(Assumptions!$D$6,'Construction Schedule'!CX$2,,$E53/$H53),0))</f>
        <v>0</v>
      </c>
      <c r="CY53" s="60">
        <f>IF(CY$5=$G53,-FV(Assumptions!$D$6,'Construction Schedule'!CY$2,,$E53/$H53),IF(AND($G53&lt;=CY$5,$I53&gt;=CY$5),-FV(Assumptions!$D$6,'Construction Schedule'!CY$2,,$E53/$H53),0))</f>
        <v>0</v>
      </c>
      <c r="CZ53" s="60">
        <f>IF(CZ$5=$G53,-FV(Assumptions!$D$6,'Construction Schedule'!CZ$2,,$E53/$H53),IF(AND($G53&lt;=CZ$5,$I53&gt;=CZ$5),-FV(Assumptions!$D$6,'Construction Schedule'!CZ$2,,$E53/$H53),0))</f>
        <v>0</v>
      </c>
      <c r="DA53" s="60">
        <f>IF(DA$5=$G53,-FV(Assumptions!$D$6,'Construction Schedule'!DA$2,,$E53/$H53),IF(AND($G53&lt;=DA$5,$I53&gt;=DA$5),-FV(Assumptions!$D$6,'Construction Schedule'!DA$2,,$E53/$H53),0))</f>
        <v>0</v>
      </c>
      <c r="DB53" s="60">
        <f>IF(DB$5=$G53,-FV(Assumptions!$D$6,'Construction Schedule'!DB$2,,$E53/$H53),IF(AND($G53&lt;=DB$5,$I53&gt;=DB$5),-FV(Assumptions!$D$6,'Construction Schedule'!DB$2,,$E53/$H53),0))</f>
        <v>0</v>
      </c>
      <c r="DC53" s="60">
        <f>IF(DC$5=$G53,-FV(Assumptions!$D$6,'Construction Schedule'!DC$2,,$E53/$H53),IF(AND($G53&lt;=DC$5,$I53&gt;=DC$5),-FV(Assumptions!$D$6,'Construction Schedule'!DC$2,,$E53/$H53),0))</f>
        <v>0</v>
      </c>
      <c r="DD53" s="60">
        <f>IF(DD$5=$G53,-FV(Assumptions!$D$6,'Construction Schedule'!DD$2,,$E53/$H53),IF(AND($G53&lt;=DD$5,$I53&gt;=DD$5),-FV(Assumptions!$D$6,'Construction Schedule'!DD$2,,$E53/$H53),0))</f>
        <v>0</v>
      </c>
      <c r="DE53" s="60">
        <f>IF(DE$5=$G53,-FV(Assumptions!$D$6,'Construction Schedule'!DE$2,,$E53/$H53),IF(AND($G53&lt;=DE$5,$I53&gt;=DE$5),-FV(Assumptions!$D$6,'Construction Schedule'!DE$2,,$E53/$H53),0))</f>
        <v>0</v>
      </c>
      <c r="DF53" s="60">
        <f>IF(DF$5=$G53,-FV(Assumptions!$D$6,'Construction Schedule'!DF$2,,$E53/$H53),IF(AND($G53&lt;=DF$5,$I53&gt;=DF$5),-FV(Assumptions!$D$6,'Construction Schedule'!DF$2,,$E53/$H53),0))</f>
        <v>0</v>
      </c>
      <c r="DG53" s="60">
        <f>IF(DG$5=$G53,-FV(Assumptions!$D$6,'Construction Schedule'!DG$2,,$E53/$H53),IF(AND($G53&lt;=DG$5,$I53&gt;=DG$5),-FV(Assumptions!$D$6,'Construction Schedule'!DG$2,,$E53/$H53),0))</f>
        <v>0</v>
      </c>
      <c r="DH53" s="60">
        <f>IF(DH$5=$G53,-FV(Assumptions!$D$6,'Construction Schedule'!DH$2,,$E53/$H53),IF(AND($G53&lt;=DH$5,$I53&gt;=DH$5),-FV(Assumptions!$D$6,'Construction Schedule'!DH$2,,$E53/$H53),0))</f>
        <v>0</v>
      </c>
      <c r="DI53" s="60">
        <f>IF(DI$5=$G53,-FV(Assumptions!$D$6,'Construction Schedule'!DI$2,,$E53/$H53),IF(AND($G53&lt;=DI$5,$I53&gt;=DI$5),-FV(Assumptions!$D$6,'Construction Schedule'!DI$2,,$E53/$H53),0))</f>
        <v>0</v>
      </c>
      <c r="DJ53" s="60">
        <f>IF(DJ$5=$G53,-FV(Assumptions!$D$6,'Construction Schedule'!DJ$2,,$E53/$H53),IF(AND($G53&lt;=DJ$5,$I53&gt;=DJ$5),-FV(Assumptions!$D$6,'Construction Schedule'!DJ$2,,$E53/$H53),0))</f>
        <v>0</v>
      </c>
      <c r="DK53" s="60">
        <f>IF(DK$5=$G53,-FV(Assumptions!$D$6,'Construction Schedule'!DK$2,,$E53/$H53),IF(AND($G53&lt;=DK$5,$I53&gt;=DK$5),-FV(Assumptions!$D$6,'Construction Schedule'!DK$2,,$E53/$H53),0))</f>
        <v>0</v>
      </c>
      <c r="DL53" s="60">
        <f>IF(DL$5=$G53,-FV(Assumptions!$D$6,'Construction Schedule'!DL$2,,$E53/$H53),IF(AND($G53&lt;=DL$5,$I53&gt;=DL$5),-FV(Assumptions!$D$6,'Construction Schedule'!DL$2,,$E53/$H53),0))</f>
        <v>0</v>
      </c>
      <c r="DM53" s="60">
        <f>IF(DM$5=$G53,-FV(Assumptions!$D$6,'Construction Schedule'!DM$2,,$E53/$H53),IF(AND($G53&lt;=DM$5,$I53&gt;=DM$5),-FV(Assumptions!$D$6,'Construction Schedule'!DM$2,,$E53/$H53),0))</f>
        <v>0</v>
      </c>
      <c r="DN53" s="60">
        <f>IF(DN$5=$G53,-FV(Assumptions!$D$6,'Construction Schedule'!DN$2,,$E53/$H53),IF(AND($G53&lt;=DN$5,$I53&gt;=DN$5),-FV(Assumptions!$D$6,'Construction Schedule'!DN$2,,$E53/$H53),0))</f>
        <v>0</v>
      </c>
      <c r="DO53" s="60">
        <f>IF(DO$5=$G53,-FV(Assumptions!$D$6,'Construction Schedule'!DO$2,,$E53/$H53),IF(AND($G53&lt;=DO$5,$I53&gt;=DO$5),-FV(Assumptions!$D$6,'Construction Schedule'!DO$2,,$E53/$H53),0))</f>
        <v>0</v>
      </c>
      <c r="DP53" s="60">
        <f>IF(DP$5=$G53,-FV(Assumptions!$D$6,'Construction Schedule'!DP$2,,$E53/$H53),IF(AND($G53&lt;=DP$5,$I53&gt;=DP$5),-FV(Assumptions!$D$6,'Construction Schedule'!DP$2,,$E53/$H53),0))</f>
        <v>0</v>
      </c>
      <c r="DQ53" s="60">
        <f>IF(DQ$5=$G53,-FV(Assumptions!$D$6,'Construction Schedule'!DQ$2,,$E53/$H53),IF(AND($G53&lt;=DQ$5,$I53&gt;=DQ$5),-FV(Assumptions!$D$6,'Construction Schedule'!DQ$2,,$E53/$H53),0))</f>
        <v>0</v>
      </c>
      <c r="DR53" s="60">
        <f>IF(DR$5=$G53,-FV(Assumptions!$D$6,'Construction Schedule'!DR$2,,$E53/$H53),IF(AND($G53&lt;=DR$5,$I53&gt;=DR$5),-FV(Assumptions!$D$6,'Construction Schedule'!DR$2,,$E53/$H53),0))</f>
        <v>0</v>
      </c>
      <c r="DS53" s="60">
        <f>IF(DS$5=$G53,-FV(Assumptions!$D$6,'Construction Schedule'!DS$2,,$E53/$H53),IF(AND($G53&lt;=DS$5,$I53&gt;=DS$5),-FV(Assumptions!$D$6,'Construction Schedule'!DS$2,,$E53/$H53),0))</f>
        <v>0</v>
      </c>
      <c r="DT53" s="60">
        <f>IF(DT$5=$G53,-FV(Assumptions!$D$6,'Construction Schedule'!DT$2,,$E53/$H53),IF(AND($G53&lt;=DT$5,$I53&gt;=DT$5),-FV(Assumptions!$D$6,'Construction Schedule'!DT$2,,$E53/$H53),0))</f>
        <v>0</v>
      </c>
      <c r="DU53" s="60">
        <f>IF(DU$5=$G53,-FV(Assumptions!$D$6,'Construction Schedule'!DU$2,,$E53/$H53),IF(AND($G53&lt;=DU$5,$I53&gt;=DU$5),-FV(Assumptions!$D$6,'Construction Schedule'!DU$2,,$E53/$H53),0))</f>
        <v>0</v>
      </c>
      <c r="DV53" s="60">
        <f>IF(DV$5=$G53,-FV(Assumptions!$D$6,'Construction Schedule'!DV$2,,$E53/$H53),IF(AND($G53&lt;=DV$5,$I53&gt;=DV$5),-FV(Assumptions!$D$6,'Construction Schedule'!DV$2,,$E53/$H53),0))</f>
        <v>0</v>
      </c>
      <c r="DW53" s="60">
        <f>IF(DW$5=$G53,-FV(Assumptions!$D$6,'Construction Schedule'!DW$2,,$E53/$H53),IF(AND($G53&lt;=DW$5,$I53&gt;=DW$5),-FV(Assumptions!$D$6,'Construction Schedule'!DW$2,,$E53/$H53),0))</f>
        <v>0</v>
      </c>
      <c r="DX53" s="60">
        <f>IF(DX$5=$G53,-FV(Assumptions!$D$6,'Construction Schedule'!DX$2,,$E53/$H53),IF(AND($G53&lt;=DX$5,$I53&gt;=DX$5),-FV(Assumptions!$D$6,'Construction Schedule'!DX$2,,$E53/$H53),0))</f>
        <v>0</v>
      </c>
      <c r="DY53" s="60">
        <f>IF(DY$5=$G53,-FV(Assumptions!$D$6,'Construction Schedule'!DY$2,,$E53/$H53),IF(AND($G53&lt;=DY$5,$I53&gt;=DY$5),-FV(Assumptions!$D$6,'Construction Schedule'!DY$2,,$E53/$H53),0))</f>
        <v>0</v>
      </c>
      <c r="DZ53" s="60">
        <f>IF(DZ$5=$G53,-FV(Assumptions!$D$6,'Construction Schedule'!DZ$2,,$E53/$H53),IF(AND($G53&lt;=DZ$5,$I53&gt;=DZ$5),-FV(Assumptions!$D$6,'Construction Schedule'!DZ$2,,$E53/$H53),0))</f>
        <v>0</v>
      </c>
      <c r="EA53" s="60">
        <f>IF(EA$5=$G53,-FV(Assumptions!$D$6,'Construction Schedule'!EA$2,,$E53/$H53),IF(AND($G53&lt;=EA$5,$I53&gt;=EA$5),-FV(Assumptions!$D$6,'Construction Schedule'!EA$2,,$E53/$H53),0))</f>
        <v>0</v>
      </c>
      <c r="EB53" s="51" t="s">
        <v>2</v>
      </c>
    </row>
    <row r="54" spans="1:132" x14ac:dyDescent="0.3">
      <c r="B54" s="51" t="s">
        <v>214</v>
      </c>
      <c r="E54" s="60">
        <v>5925000</v>
      </c>
      <c r="G54" s="56">
        <v>45383</v>
      </c>
      <c r="H54" s="129">
        <v>5</v>
      </c>
      <c r="I54" s="56">
        <f t="shared" si="7"/>
        <v>45505</v>
      </c>
      <c r="L54" s="60">
        <f>IF(L$5=$G54,-FV(Assumptions!$D$6,'Construction Schedule'!L$2,,$E54/$H54),IF(AND($G54&lt;=L$5,$I54&gt;=L$5),-FV(Assumptions!$D$6,'Construction Schedule'!L$2,,$E54/$H54),0))</f>
        <v>1185000</v>
      </c>
      <c r="M54" s="60">
        <f>IF(M$5=$G54,-FV(Assumptions!$D$6,'Construction Schedule'!M$2,,$E54/$H54),IF(AND($G54&lt;=M$5,$I54&gt;=M$5),-FV(Assumptions!$D$6,'Construction Schedule'!M$2,,$E54/$H54),0))</f>
        <v>1185000</v>
      </c>
      <c r="N54" s="60">
        <f>IF(N$5=$G54,-FV(Assumptions!$D$6,'Construction Schedule'!N$2,,$E54/$H54),IF(AND($G54&lt;=N$5,$I54&gt;=N$5),-FV(Assumptions!$D$6,'Construction Schedule'!N$2,,$E54/$H54),0))</f>
        <v>1185000</v>
      </c>
      <c r="O54" s="60">
        <f>IF(O$5=$G54,-FV(Assumptions!$D$6,'Construction Schedule'!O$2,,$E54/$H54),IF(AND($G54&lt;=O$5,$I54&gt;=O$5),-FV(Assumptions!$D$6,'Construction Schedule'!O$2,,$E54/$H54),0))</f>
        <v>1185000</v>
      </c>
      <c r="P54" s="60">
        <f>IF(P$5=$G54,-FV(Assumptions!$D$6,'Construction Schedule'!P$2,,$E54/$H54),IF(AND($G54&lt;=P$5,$I54&gt;=P$5),-FV(Assumptions!$D$6,'Construction Schedule'!P$2,,$E54/$H54),0))</f>
        <v>1185000</v>
      </c>
      <c r="Q54" s="60">
        <f>IF(Q$5=$G54,-FV(Assumptions!$D$6,'Construction Schedule'!Q$2,,$E54/$H54),IF(AND($G54&lt;=Q$5,$I54&gt;=Q$5),-FV(Assumptions!$D$6,'Construction Schedule'!Q$2,,$E54/$H54),0))</f>
        <v>0</v>
      </c>
      <c r="R54" s="60">
        <f>IF(R$5=$G54,-FV(Assumptions!$D$6,'Construction Schedule'!R$2,,$E54/$H54),IF(AND($G54&lt;=R$5,$I54&gt;=R$5),-FV(Assumptions!$D$6,'Construction Schedule'!R$2,,$E54/$H54),0))</f>
        <v>0</v>
      </c>
      <c r="S54" s="60">
        <f>IF(S$5=$G54,-FV(Assumptions!$D$6,'Construction Schedule'!S$2,,$E54/$H54),IF(AND($G54&lt;=S$5,$I54&gt;=S$5),-FV(Assumptions!$D$6,'Construction Schedule'!S$2,,$E54/$H54),0))</f>
        <v>0</v>
      </c>
      <c r="T54" s="60">
        <f>IF(T$5=$G54,-FV(Assumptions!$D$6,'Construction Schedule'!T$2,,$E54/$H54),IF(AND($G54&lt;=T$5,$I54&gt;=T$5),-FV(Assumptions!$D$6,'Construction Schedule'!T$2,,$E54/$H54),0))</f>
        <v>0</v>
      </c>
      <c r="U54" s="60">
        <f>IF(U$5=$G54,-FV(Assumptions!$D$6,'Construction Schedule'!U$2,,$E54/$H54),IF(AND($G54&lt;=U$5,$I54&gt;=U$5),-FV(Assumptions!$D$6,'Construction Schedule'!U$2,,$E54/$H54),0))</f>
        <v>0</v>
      </c>
      <c r="V54" s="60">
        <f>IF(V$5=$G54,-FV(Assumptions!$D$6,'Construction Schedule'!V$2,,$E54/$H54),IF(AND($G54&lt;=V$5,$I54&gt;=V$5),-FV(Assumptions!$D$6,'Construction Schedule'!V$2,,$E54/$H54),0))</f>
        <v>0</v>
      </c>
      <c r="W54" s="60">
        <f>IF(W$5=$G54,-FV(Assumptions!$D$6,'Construction Schedule'!W$2,,$E54/$H54),IF(AND($G54&lt;=W$5,$I54&gt;=W$5),-FV(Assumptions!$D$6,'Construction Schedule'!W$2,,$E54/$H54),0))</f>
        <v>0</v>
      </c>
      <c r="X54" s="60">
        <f>IF(X$5=$G54,-FV(Assumptions!$D$6,'Construction Schedule'!X$2,,$E54/$H54),IF(AND($G54&lt;=X$5,$I54&gt;=X$5),-FV(Assumptions!$D$6,'Construction Schedule'!X$2,,$E54/$H54),0))</f>
        <v>0</v>
      </c>
      <c r="Y54" s="60">
        <f>IF(Y$5=$G54,-FV(Assumptions!$D$6,'Construction Schedule'!Y$2,,$E54/$H54),IF(AND($G54&lt;=Y$5,$I54&gt;=Y$5),-FV(Assumptions!$D$6,'Construction Schedule'!Y$2,,$E54/$H54),0))</f>
        <v>0</v>
      </c>
      <c r="Z54" s="60">
        <f>IF(Z$5=$G54,-FV(Assumptions!$D$6,'Construction Schedule'!Z$2,,$E54/$H54),IF(AND($G54&lt;=Z$5,$I54&gt;=Z$5),-FV(Assumptions!$D$6,'Construction Schedule'!Z$2,,$E54/$H54),0))</f>
        <v>0</v>
      </c>
      <c r="AA54" s="60">
        <f>IF(AA$5=$G54,-FV(Assumptions!$D$6,'Construction Schedule'!AA$2,,$E54/$H54),IF(AND($G54&lt;=AA$5,$I54&gt;=AA$5),-FV(Assumptions!$D$6,'Construction Schedule'!AA$2,,$E54/$H54),0))</f>
        <v>0</v>
      </c>
      <c r="AB54" s="60">
        <f>IF(AB$5=$G54,-FV(Assumptions!$D$6,'Construction Schedule'!AB$2,,$E54/$H54),IF(AND($G54&lt;=AB$5,$I54&gt;=AB$5),-FV(Assumptions!$D$6,'Construction Schedule'!AB$2,,$E54/$H54),0))</f>
        <v>0</v>
      </c>
      <c r="AC54" s="60">
        <f>IF(AC$5=$G54,-FV(Assumptions!$D$6,'Construction Schedule'!AC$2,,$E54/$H54),IF(AND($G54&lt;=AC$5,$I54&gt;=AC$5),-FV(Assumptions!$D$6,'Construction Schedule'!AC$2,,$E54/$H54),0))</f>
        <v>0</v>
      </c>
      <c r="AD54" s="60">
        <f>IF(AD$5=$G54,-FV(Assumptions!$D$6,'Construction Schedule'!AD$2,,$E54/$H54),IF(AND($G54&lt;=AD$5,$I54&gt;=AD$5),-FV(Assumptions!$D$6,'Construction Schedule'!AD$2,,$E54/$H54),0))</f>
        <v>0</v>
      </c>
      <c r="AE54" s="60">
        <f>IF(AE$5=$G54,-FV(Assumptions!$D$6,'Construction Schedule'!AE$2,,$E54/$H54),IF(AND($G54&lt;=AE$5,$I54&gt;=AE$5),-FV(Assumptions!$D$6,'Construction Schedule'!AE$2,,$E54/$H54),0))</f>
        <v>0</v>
      </c>
      <c r="AF54" s="60">
        <f>IF(AF$5=$G54,-FV(Assumptions!$D$6,'Construction Schedule'!AF$2,,$E54/$H54),IF(AND($G54&lt;=AF$5,$I54&gt;=AF$5),-FV(Assumptions!$D$6,'Construction Schedule'!AF$2,,$E54/$H54),0))</f>
        <v>0</v>
      </c>
      <c r="AG54" s="60">
        <f>IF(AG$5=$G54,-FV(Assumptions!$D$6,'Construction Schedule'!AG$2,,$E54/$H54),IF(AND($G54&lt;=AG$5,$I54&gt;=AG$5),-FV(Assumptions!$D$6,'Construction Schedule'!AG$2,,$E54/$H54),0))</f>
        <v>0</v>
      </c>
      <c r="AH54" s="60">
        <f>IF(AH$5=$G54,-FV(Assumptions!$D$6,'Construction Schedule'!AH$2,,$E54/$H54),IF(AND($G54&lt;=AH$5,$I54&gt;=AH$5),-FV(Assumptions!$D$6,'Construction Schedule'!AH$2,,$E54/$H54),0))</f>
        <v>0</v>
      </c>
      <c r="AI54" s="60">
        <f>IF(AI$5=$G54,-FV(Assumptions!$D$6,'Construction Schedule'!AI$2,,$E54/$H54),IF(AND($G54&lt;=AI$5,$I54&gt;=AI$5),-FV(Assumptions!$D$6,'Construction Schedule'!AI$2,,$E54/$H54),0))</f>
        <v>0</v>
      </c>
      <c r="AJ54" s="60">
        <f>IF(AJ$5=$G54,-FV(Assumptions!$D$6,'Construction Schedule'!AJ$2,,$E54/$H54),IF(AND($G54&lt;=AJ$5,$I54&gt;=AJ$5),-FV(Assumptions!$D$6,'Construction Schedule'!AJ$2,,$E54/$H54),0))</f>
        <v>0</v>
      </c>
      <c r="AK54" s="60">
        <f>IF(AK$5=$G54,-FV(Assumptions!$D$6,'Construction Schedule'!AK$2,,$E54/$H54),IF(AND($G54&lt;=AK$5,$I54&gt;=AK$5),-FV(Assumptions!$D$6,'Construction Schedule'!AK$2,,$E54/$H54),0))</f>
        <v>0</v>
      </c>
      <c r="AL54" s="60">
        <f>IF(AL$5=$G54,-FV(Assumptions!$D$6,'Construction Schedule'!AL$2,,$E54/$H54),IF(AND($G54&lt;=AL$5,$I54&gt;=AL$5),-FV(Assumptions!$D$6,'Construction Schedule'!AL$2,,$E54/$H54),0))</f>
        <v>0</v>
      </c>
      <c r="AM54" s="60">
        <f>IF(AM$5=$G54,-FV(Assumptions!$D$6,'Construction Schedule'!AM$2,,$E54/$H54),IF(AND($G54&lt;=AM$5,$I54&gt;=AM$5),-FV(Assumptions!$D$6,'Construction Schedule'!AM$2,,$E54/$H54),0))</f>
        <v>0</v>
      </c>
      <c r="AN54" s="60">
        <f>IF(AN$5=$G54,-FV(Assumptions!$D$6,'Construction Schedule'!AN$2,,$E54/$H54),IF(AND($G54&lt;=AN$5,$I54&gt;=AN$5),-FV(Assumptions!$D$6,'Construction Schedule'!AN$2,,$E54/$H54),0))</f>
        <v>0</v>
      </c>
      <c r="AO54" s="60">
        <f>IF(AO$5=$G54,-FV(Assumptions!$D$6,'Construction Schedule'!AO$2,,$E54/$H54),IF(AND($G54&lt;=AO$5,$I54&gt;=AO$5),-FV(Assumptions!$D$6,'Construction Schedule'!AO$2,,$E54/$H54),0))</f>
        <v>0</v>
      </c>
      <c r="AP54" s="60">
        <f>IF(AP$5=$G54,-FV(Assumptions!$D$6,'Construction Schedule'!AP$2,,$E54/$H54),IF(AND($G54&lt;=AP$5,$I54&gt;=AP$5),-FV(Assumptions!$D$6,'Construction Schedule'!AP$2,,$E54/$H54),0))</f>
        <v>0</v>
      </c>
      <c r="AQ54" s="60">
        <f>IF(AQ$5=$G54,-FV(Assumptions!$D$6,'Construction Schedule'!AQ$2,,$E54/$H54),IF(AND($G54&lt;=AQ$5,$I54&gt;=AQ$5),-FV(Assumptions!$D$6,'Construction Schedule'!AQ$2,,$E54/$H54),0))</f>
        <v>0</v>
      </c>
      <c r="AR54" s="60">
        <f>IF(AR$5=$G54,-FV(Assumptions!$D$6,'Construction Schedule'!AR$2,,$E54/$H54),IF(AND($G54&lt;=AR$5,$I54&gt;=AR$5),-FV(Assumptions!$D$6,'Construction Schedule'!AR$2,,$E54/$H54),0))</f>
        <v>0</v>
      </c>
      <c r="AS54" s="60">
        <f>IF(AS$5=$G54,-FV(Assumptions!$D$6,'Construction Schedule'!AS$2,,$E54/$H54),IF(AND($G54&lt;=AS$5,$I54&gt;=AS$5),-FV(Assumptions!$D$6,'Construction Schedule'!AS$2,,$E54/$H54),0))</f>
        <v>0</v>
      </c>
      <c r="AT54" s="60">
        <f>IF(AT$5=$G54,-FV(Assumptions!$D$6,'Construction Schedule'!AT$2,,$E54/$H54),IF(AND($G54&lt;=AT$5,$I54&gt;=AT$5),-FV(Assumptions!$D$6,'Construction Schedule'!AT$2,,$E54/$H54),0))</f>
        <v>0</v>
      </c>
      <c r="AU54" s="60">
        <f>IF(AU$5=$G54,-FV(Assumptions!$D$6,'Construction Schedule'!AU$2,,$E54/$H54),IF(AND($G54&lt;=AU$5,$I54&gt;=AU$5),-FV(Assumptions!$D$6,'Construction Schedule'!AU$2,,$E54/$H54),0))</f>
        <v>0</v>
      </c>
      <c r="AV54" s="60">
        <f>IF(AV$5=$G54,-FV(Assumptions!$D$6,'Construction Schedule'!AV$2,,$E54/$H54),IF(AND($G54&lt;=AV$5,$I54&gt;=AV$5),-FV(Assumptions!$D$6,'Construction Schedule'!AV$2,,$E54/$H54),0))</f>
        <v>0</v>
      </c>
      <c r="AW54" s="60">
        <f>IF(AW$5=$G54,-FV(Assumptions!$D$6,'Construction Schedule'!AW$2,,$E54/$H54),IF(AND($G54&lt;=AW$5,$I54&gt;=AW$5),-FV(Assumptions!$D$6,'Construction Schedule'!AW$2,,$E54/$H54),0))</f>
        <v>0</v>
      </c>
      <c r="AX54" s="60">
        <f>IF(AX$5=$G54,-FV(Assumptions!$D$6,'Construction Schedule'!AX$2,,$E54/$H54),IF(AND($G54&lt;=AX$5,$I54&gt;=AX$5),-FV(Assumptions!$D$6,'Construction Schedule'!AX$2,,$E54/$H54),0))</f>
        <v>0</v>
      </c>
      <c r="AY54" s="60">
        <f>IF(AY$5=$G54,-FV(Assumptions!$D$6,'Construction Schedule'!AY$2,,$E54/$H54),IF(AND($G54&lt;=AY$5,$I54&gt;=AY$5),-FV(Assumptions!$D$6,'Construction Schedule'!AY$2,,$E54/$H54),0))</f>
        <v>0</v>
      </c>
      <c r="AZ54" s="60">
        <f>IF(AZ$5=$G54,-FV(Assumptions!$D$6,'Construction Schedule'!AZ$2,,$E54/$H54),IF(AND($G54&lt;=AZ$5,$I54&gt;=AZ$5),-FV(Assumptions!$D$6,'Construction Schedule'!AZ$2,,$E54/$H54),0))</f>
        <v>0</v>
      </c>
      <c r="BA54" s="60">
        <f>IF(BA$5=$G54,-FV(Assumptions!$D$6,'Construction Schedule'!BA$2,,$E54/$H54),IF(AND($G54&lt;=BA$5,$I54&gt;=BA$5),-FV(Assumptions!$D$6,'Construction Schedule'!BA$2,,$E54/$H54),0))</f>
        <v>0</v>
      </c>
      <c r="BB54" s="60">
        <f>IF(BB$5=$G54,-FV(Assumptions!$D$6,'Construction Schedule'!BB$2,,$E54/$H54),IF(AND($G54&lt;=BB$5,$I54&gt;=BB$5),-FV(Assumptions!$D$6,'Construction Schedule'!BB$2,,$E54/$H54),0))</f>
        <v>0</v>
      </c>
      <c r="BC54" s="60">
        <f>IF(BC$5=$G54,-FV(Assumptions!$D$6,'Construction Schedule'!BC$2,,$E54/$H54),IF(AND($G54&lt;=BC$5,$I54&gt;=BC$5),-FV(Assumptions!$D$6,'Construction Schedule'!BC$2,,$E54/$H54),0))</f>
        <v>0</v>
      </c>
      <c r="BD54" s="60">
        <f>IF(BD$5=$G54,-FV(Assumptions!$D$6,'Construction Schedule'!BD$2,,$E54/$H54),IF(AND($G54&lt;=BD$5,$I54&gt;=BD$5),-FV(Assumptions!$D$6,'Construction Schedule'!BD$2,,$E54/$H54),0))</f>
        <v>0</v>
      </c>
      <c r="BE54" s="60">
        <f>IF(BE$5=$G54,-FV(Assumptions!$D$6,'Construction Schedule'!BE$2,,$E54/$H54),IF(AND($G54&lt;=BE$5,$I54&gt;=BE$5),-FV(Assumptions!$D$6,'Construction Schedule'!BE$2,,$E54/$H54),0))</f>
        <v>0</v>
      </c>
      <c r="BF54" s="60">
        <f>IF(BF$5=$G54,-FV(Assumptions!$D$6,'Construction Schedule'!BF$2,,$E54/$H54),IF(AND($G54&lt;=BF$5,$I54&gt;=BF$5),-FV(Assumptions!$D$6,'Construction Schedule'!BF$2,,$E54/$H54),0))</f>
        <v>0</v>
      </c>
      <c r="BG54" s="60">
        <f>IF(BG$5=$G54,-FV(Assumptions!$D$6,'Construction Schedule'!BG$2,,$E54/$H54),IF(AND($G54&lt;=BG$5,$I54&gt;=BG$5),-FV(Assumptions!$D$6,'Construction Schedule'!BG$2,,$E54/$H54),0))</f>
        <v>0</v>
      </c>
      <c r="BH54" s="60">
        <f>IF(BH$5=$G54,-FV(Assumptions!$D$6,'Construction Schedule'!BH$2,,$E54/$H54),IF(AND($G54&lt;=BH$5,$I54&gt;=BH$5),-FV(Assumptions!$D$6,'Construction Schedule'!BH$2,,$E54/$H54),0))</f>
        <v>0</v>
      </c>
      <c r="BI54" s="60">
        <f>IF(BI$5=$G54,-FV(Assumptions!$D$6,'Construction Schedule'!BI$2,,$E54/$H54),IF(AND($G54&lt;=BI$5,$I54&gt;=BI$5),-FV(Assumptions!$D$6,'Construction Schedule'!BI$2,,$E54/$H54),0))</f>
        <v>0</v>
      </c>
      <c r="BJ54" s="60">
        <f>IF(BJ$5=$G54,-FV(Assumptions!$D$6,'Construction Schedule'!BJ$2,,$E54/$H54),IF(AND($G54&lt;=BJ$5,$I54&gt;=BJ$5),-FV(Assumptions!$D$6,'Construction Schedule'!BJ$2,,$E54/$H54),0))</f>
        <v>0</v>
      </c>
      <c r="BK54" s="60">
        <f>IF(BK$5=$G54,-FV(Assumptions!$D$6,'Construction Schedule'!BK$2,,$E54/$H54),IF(AND($G54&lt;=BK$5,$I54&gt;=BK$5),-FV(Assumptions!$D$6,'Construction Schedule'!BK$2,,$E54/$H54),0))</f>
        <v>0</v>
      </c>
      <c r="BL54" s="60">
        <f>IF(BL$5=$G54,-FV(Assumptions!$D$6,'Construction Schedule'!BL$2,,$E54/$H54),IF(AND($G54&lt;=BL$5,$I54&gt;=BL$5),-FV(Assumptions!$D$6,'Construction Schedule'!BL$2,,$E54/$H54),0))</f>
        <v>0</v>
      </c>
      <c r="BM54" s="60">
        <f>IF(BM$5=$G54,-FV(Assumptions!$D$6,'Construction Schedule'!BM$2,,$E54/$H54),IF(AND($G54&lt;=BM$5,$I54&gt;=BM$5),-FV(Assumptions!$D$6,'Construction Schedule'!BM$2,,$E54/$H54),0))</f>
        <v>0</v>
      </c>
      <c r="BN54" s="60">
        <f>IF(BN$5=$G54,-FV(Assumptions!$D$6,'Construction Schedule'!BN$2,,$E54/$H54),IF(AND($G54&lt;=BN$5,$I54&gt;=BN$5),-FV(Assumptions!$D$6,'Construction Schedule'!BN$2,,$E54/$H54),0))</f>
        <v>0</v>
      </c>
      <c r="BO54" s="60">
        <f>IF(BO$5=$G54,-FV(Assumptions!$D$6,'Construction Schedule'!BO$2,,$E54/$H54),IF(AND($G54&lt;=BO$5,$I54&gt;=BO$5),-FV(Assumptions!$D$6,'Construction Schedule'!BO$2,,$E54/$H54),0))</f>
        <v>0</v>
      </c>
      <c r="BP54" s="60">
        <f>IF(BP$5=$G54,-FV(Assumptions!$D$6,'Construction Schedule'!BP$2,,$E54/$H54),IF(AND($G54&lt;=BP$5,$I54&gt;=BP$5),-FV(Assumptions!$D$6,'Construction Schedule'!BP$2,,$E54/$H54),0))</f>
        <v>0</v>
      </c>
      <c r="BQ54" s="60">
        <f>IF(BQ$5=$G54,-FV(Assumptions!$D$6,'Construction Schedule'!BQ$2,,$E54/$H54),IF(AND($G54&lt;=BQ$5,$I54&gt;=BQ$5),-FV(Assumptions!$D$6,'Construction Schedule'!BQ$2,,$E54/$H54),0))</f>
        <v>0</v>
      </c>
      <c r="BR54" s="60">
        <f>IF(BR$5=$G54,-FV(Assumptions!$D$6,'Construction Schedule'!BR$2,,$E54/$H54),IF(AND($G54&lt;=BR$5,$I54&gt;=BR$5),-FV(Assumptions!$D$6,'Construction Schedule'!BR$2,,$E54/$H54),0))</f>
        <v>0</v>
      </c>
      <c r="BS54" s="60">
        <f>IF(BS$5=$G54,-FV(Assumptions!$D$6,'Construction Schedule'!BS$2,,$E54/$H54),IF(AND($G54&lt;=BS$5,$I54&gt;=BS$5),-FV(Assumptions!$D$6,'Construction Schedule'!BS$2,,$E54/$H54),0))</f>
        <v>0</v>
      </c>
      <c r="BT54" s="60">
        <f>IF(BT$5=$G54,-FV(Assumptions!$D$6,'Construction Schedule'!BT$2,,$E54/$H54),IF(AND($G54&lt;=BT$5,$I54&gt;=BT$5),-FV(Assumptions!$D$6,'Construction Schedule'!BT$2,,$E54/$H54),0))</f>
        <v>0</v>
      </c>
      <c r="BU54" s="60">
        <f>IF(BU$5=$G54,-FV(Assumptions!$D$6,'Construction Schedule'!BU$2,,$E54/$H54),IF(AND($G54&lt;=BU$5,$I54&gt;=BU$5),-FV(Assumptions!$D$6,'Construction Schedule'!BU$2,,$E54/$H54),0))</f>
        <v>0</v>
      </c>
      <c r="BV54" s="60">
        <f>IF(BV$5=$G54,-FV(Assumptions!$D$6,'Construction Schedule'!BV$2,,$E54/$H54),IF(AND($G54&lt;=BV$5,$I54&gt;=BV$5),-FV(Assumptions!$D$6,'Construction Schedule'!BV$2,,$E54/$H54),0))</f>
        <v>0</v>
      </c>
      <c r="BW54" s="60">
        <f>IF(BW$5=$G54,-FV(Assumptions!$D$6,'Construction Schedule'!BW$2,,$E54/$H54),IF(AND($G54&lt;=BW$5,$I54&gt;=BW$5),-FV(Assumptions!$D$6,'Construction Schedule'!BW$2,,$E54/$H54),0))</f>
        <v>0</v>
      </c>
      <c r="BX54" s="60">
        <f>IF(BX$5=$G54,-FV(Assumptions!$D$6,'Construction Schedule'!BX$2,,$E54/$H54),IF(AND($G54&lt;=BX$5,$I54&gt;=BX$5),-FV(Assumptions!$D$6,'Construction Schedule'!BX$2,,$E54/$H54),0))</f>
        <v>0</v>
      </c>
      <c r="BY54" s="60">
        <f>IF(BY$5=$G54,-FV(Assumptions!$D$6,'Construction Schedule'!BY$2,,$E54/$H54),IF(AND($G54&lt;=BY$5,$I54&gt;=BY$5),-FV(Assumptions!$D$6,'Construction Schedule'!BY$2,,$E54/$H54),0))</f>
        <v>0</v>
      </c>
      <c r="BZ54" s="60">
        <f>IF(BZ$5=$G54,-FV(Assumptions!$D$6,'Construction Schedule'!BZ$2,,$E54/$H54),IF(AND($G54&lt;=BZ$5,$I54&gt;=BZ$5),-FV(Assumptions!$D$6,'Construction Schedule'!BZ$2,,$E54/$H54),0))</f>
        <v>0</v>
      </c>
      <c r="CA54" s="60">
        <f>IF(CA$5=$G54,-FV(Assumptions!$D$6,'Construction Schedule'!CA$2,,$E54/$H54),IF(AND($G54&lt;=CA$5,$I54&gt;=CA$5),-FV(Assumptions!$D$6,'Construction Schedule'!CA$2,,$E54/$H54),0))</f>
        <v>0</v>
      </c>
      <c r="CB54" s="60">
        <f>IF(CB$5=$G54,-FV(Assumptions!$D$6,'Construction Schedule'!CB$2,,$E54/$H54),IF(AND($G54&lt;=CB$5,$I54&gt;=CB$5),-FV(Assumptions!$D$6,'Construction Schedule'!CB$2,,$E54/$H54),0))</f>
        <v>0</v>
      </c>
      <c r="CC54" s="60">
        <f>IF(CC$5=$G54,-FV(Assumptions!$D$6,'Construction Schedule'!CC$2,,$E54/$H54),IF(AND($G54&lt;=CC$5,$I54&gt;=CC$5),-FV(Assumptions!$D$6,'Construction Schedule'!CC$2,,$E54/$H54),0))</f>
        <v>0</v>
      </c>
      <c r="CD54" s="60">
        <f>IF(CD$5=$G54,-FV(Assumptions!$D$6,'Construction Schedule'!CD$2,,$E54/$H54),IF(AND($G54&lt;=CD$5,$I54&gt;=CD$5),-FV(Assumptions!$D$6,'Construction Schedule'!CD$2,,$E54/$H54),0))</f>
        <v>0</v>
      </c>
      <c r="CE54" s="60">
        <f>IF(CE$5=$G54,-FV(Assumptions!$D$6,'Construction Schedule'!CE$2,,$E54/$H54),IF(AND($G54&lt;=CE$5,$I54&gt;=CE$5),-FV(Assumptions!$D$6,'Construction Schedule'!CE$2,,$E54/$H54),0))</f>
        <v>0</v>
      </c>
      <c r="CF54" s="60">
        <f>IF(CF$5=$G54,-FV(Assumptions!$D$6,'Construction Schedule'!CF$2,,$E54/$H54),IF(AND($G54&lt;=CF$5,$I54&gt;=CF$5),-FV(Assumptions!$D$6,'Construction Schedule'!CF$2,,$E54/$H54),0))</f>
        <v>0</v>
      </c>
      <c r="CG54" s="60">
        <f>IF(CG$5=$G54,-FV(Assumptions!$D$6,'Construction Schedule'!CG$2,,$E54/$H54),IF(AND($G54&lt;=CG$5,$I54&gt;=CG$5),-FV(Assumptions!$D$6,'Construction Schedule'!CG$2,,$E54/$H54),0))</f>
        <v>0</v>
      </c>
      <c r="CH54" s="60">
        <f>IF(CH$5=$G54,-FV(Assumptions!$D$6,'Construction Schedule'!CH$2,,$E54/$H54),IF(AND($G54&lt;=CH$5,$I54&gt;=CH$5),-FV(Assumptions!$D$6,'Construction Schedule'!CH$2,,$E54/$H54),0))</f>
        <v>0</v>
      </c>
      <c r="CI54" s="60">
        <f>IF(CI$5=$G54,-FV(Assumptions!$D$6,'Construction Schedule'!CI$2,,$E54/$H54),IF(AND($G54&lt;=CI$5,$I54&gt;=CI$5),-FV(Assumptions!$D$6,'Construction Schedule'!CI$2,,$E54/$H54),0))</f>
        <v>0</v>
      </c>
      <c r="CJ54" s="60">
        <f>IF(CJ$5=$G54,-FV(Assumptions!$D$6,'Construction Schedule'!CJ$2,,$E54/$H54),IF(AND($G54&lt;=CJ$5,$I54&gt;=CJ$5),-FV(Assumptions!$D$6,'Construction Schedule'!CJ$2,,$E54/$H54),0))</f>
        <v>0</v>
      </c>
      <c r="CK54" s="60">
        <f>IF(CK$5=$G54,-FV(Assumptions!$D$6,'Construction Schedule'!CK$2,,$E54/$H54),IF(AND($G54&lt;=CK$5,$I54&gt;=CK$5),-FV(Assumptions!$D$6,'Construction Schedule'!CK$2,,$E54/$H54),0))</f>
        <v>0</v>
      </c>
      <c r="CL54" s="60">
        <f>IF(CL$5=$G54,-FV(Assumptions!$D$6,'Construction Schedule'!CL$2,,$E54/$H54),IF(AND($G54&lt;=CL$5,$I54&gt;=CL$5),-FV(Assumptions!$D$6,'Construction Schedule'!CL$2,,$E54/$H54),0))</f>
        <v>0</v>
      </c>
      <c r="CM54" s="60">
        <f>IF(CM$5=$G54,-FV(Assumptions!$D$6,'Construction Schedule'!CM$2,,$E54/$H54),IF(AND($G54&lt;=CM$5,$I54&gt;=CM$5),-FV(Assumptions!$D$6,'Construction Schedule'!CM$2,,$E54/$H54),0))</f>
        <v>0</v>
      </c>
      <c r="CN54" s="60">
        <f>IF(CN$5=$G54,-FV(Assumptions!$D$6,'Construction Schedule'!CN$2,,$E54/$H54),IF(AND($G54&lt;=CN$5,$I54&gt;=CN$5),-FV(Assumptions!$D$6,'Construction Schedule'!CN$2,,$E54/$H54),0))</f>
        <v>0</v>
      </c>
      <c r="CO54" s="60">
        <f>IF(CO$5=$G54,-FV(Assumptions!$D$6,'Construction Schedule'!CO$2,,$E54/$H54),IF(AND($G54&lt;=CO$5,$I54&gt;=CO$5),-FV(Assumptions!$D$6,'Construction Schedule'!CO$2,,$E54/$H54),0))</f>
        <v>0</v>
      </c>
      <c r="CP54" s="60">
        <f>IF(CP$5=$G54,-FV(Assumptions!$D$6,'Construction Schedule'!CP$2,,$E54/$H54),IF(AND($G54&lt;=CP$5,$I54&gt;=CP$5),-FV(Assumptions!$D$6,'Construction Schedule'!CP$2,,$E54/$H54),0))</f>
        <v>0</v>
      </c>
      <c r="CQ54" s="60">
        <f>IF(CQ$5=$G54,-FV(Assumptions!$D$6,'Construction Schedule'!CQ$2,,$E54/$H54),IF(AND($G54&lt;=CQ$5,$I54&gt;=CQ$5),-FV(Assumptions!$D$6,'Construction Schedule'!CQ$2,,$E54/$H54),0))</f>
        <v>0</v>
      </c>
      <c r="CR54" s="60">
        <f>IF(CR$5=$G54,-FV(Assumptions!$D$6,'Construction Schedule'!CR$2,,$E54/$H54),IF(AND($G54&lt;=CR$5,$I54&gt;=CR$5),-FV(Assumptions!$D$6,'Construction Schedule'!CR$2,,$E54/$H54),0))</f>
        <v>0</v>
      </c>
      <c r="CS54" s="60">
        <f>IF(CS$5=$G54,-FV(Assumptions!$D$6,'Construction Schedule'!CS$2,,$E54/$H54),IF(AND($G54&lt;=CS$5,$I54&gt;=CS$5),-FV(Assumptions!$D$6,'Construction Schedule'!CS$2,,$E54/$H54),0))</f>
        <v>0</v>
      </c>
      <c r="CT54" s="60">
        <f>IF(CT$5=$G54,-FV(Assumptions!$D$6,'Construction Schedule'!CT$2,,$E54/$H54),IF(AND($G54&lt;=CT$5,$I54&gt;=CT$5),-FV(Assumptions!$D$6,'Construction Schedule'!CT$2,,$E54/$H54),0))</f>
        <v>0</v>
      </c>
      <c r="CU54" s="60">
        <f>IF(CU$5=$G54,-FV(Assumptions!$D$6,'Construction Schedule'!CU$2,,$E54/$H54),IF(AND($G54&lt;=CU$5,$I54&gt;=CU$5),-FV(Assumptions!$D$6,'Construction Schedule'!CU$2,,$E54/$H54),0))</f>
        <v>0</v>
      </c>
      <c r="CV54" s="60">
        <f>IF(CV$5=$G54,-FV(Assumptions!$D$6,'Construction Schedule'!CV$2,,$E54/$H54),IF(AND($G54&lt;=CV$5,$I54&gt;=CV$5),-FV(Assumptions!$D$6,'Construction Schedule'!CV$2,,$E54/$H54),0))</f>
        <v>0</v>
      </c>
      <c r="CW54" s="60">
        <f>IF(CW$5=$G54,-FV(Assumptions!$D$6,'Construction Schedule'!CW$2,,$E54/$H54),IF(AND($G54&lt;=CW$5,$I54&gt;=CW$5),-FV(Assumptions!$D$6,'Construction Schedule'!CW$2,,$E54/$H54),0))</f>
        <v>0</v>
      </c>
      <c r="CX54" s="60">
        <f>IF(CX$5=$G54,-FV(Assumptions!$D$6,'Construction Schedule'!CX$2,,$E54/$H54),IF(AND($G54&lt;=CX$5,$I54&gt;=CX$5),-FV(Assumptions!$D$6,'Construction Schedule'!CX$2,,$E54/$H54),0))</f>
        <v>0</v>
      </c>
      <c r="CY54" s="60">
        <f>IF(CY$5=$G54,-FV(Assumptions!$D$6,'Construction Schedule'!CY$2,,$E54/$H54),IF(AND($G54&lt;=CY$5,$I54&gt;=CY$5),-FV(Assumptions!$D$6,'Construction Schedule'!CY$2,,$E54/$H54),0))</f>
        <v>0</v>
      </c>
      <c r="CZ54" s="60">
        <f>IF(CZ$5=$G54,-FV(Assumptions!$D$6,'Construction Schedule'!CZ$2,,$E54/$H54),IF(AND($G54&lt;=CZ$5,$I54&gt;=CZ$5),-FV(Assumptions!$D$6,'Construction Schedule'!CZ$2,,$E54/$H54),0))</f>
        <v>0</v>
      </c>
      <c r="DA54" s="60">
        <f>IF(DA$5=$G54,-FV(Assumptions!$D$6,'Construction Schedule'!DA$2,,$E54/$H54),IF(AND($G54&lt;=DA$5,$I54&gt;=DA$5),-FV(Assumptions!$D$6,'Construction Schedule'!DA$2,,$E54/$H54),0))</f>
        <v>0</v>
      </c>
      <c r="DB54" s="60">
        <f>IF(DB$5=$G54,-FV(Assumptions!$D$6,'Construction Schedule'!DB$2,,$E54/$H54),IF(AND($G54&lt;=DB$5,$I54&gt;=DB$5),-FV(Assumptions!$D$6,'Construction Schedule'!DB$2,,$E54/$H54),0))</f>
        <v>0</v>
      </c>
      <c r="DC54" s="60">
        <f>IF(DC$5=$G54,-FV(Assumptions!$D$6,'Construction Schedule'!DC$2,,$E54/$H54),IF(AND($G54&lt;=DC$5,$I54&gt;=DC$5),-FV(Assumptions!$D$6,'Construction Schedule'!DC$2,,$E54/$H54),0))</f>
        <v>0</v>
      </c>
      <c r="DD54" s="60">
        <f>IF(DD$5=$G54,-FV(Assumptions!$D$6,'Construction Schedule'!DD$2,,$E54/$H54),IF(AND($G54&lt;=DD$5,$I54&gt;=DD$5),-FV(Assumptions!$D$6,'Construction Schedule'!DD$2,,$E54/$H54),0))</f>
        <v>0</v>
      </c>
      <c r="DE54" s="60">
        <f>IF(DE$5=$G54,-FV(Assumptions!$D$6,'Construction Schedule'!DE$2,,$E54/$H54),IF(AND($G54&lt;=DE$5,$I54&gt;=DE$5),-FV(Assumptions!$D$6,'Construction Schedule'!DE$2,,$E54/$H54),0))</f>
        <v>0</v>
      </c>
      <c r="DF54" s="60">
        <f>IF(DF$5=$G54,-FV(Assumptions!$D$6,'Construction Schedule'!DF$2,,$E54/$H54),IF(AND($G54&lt;=DF$5,$I54&gt;=DF$5),-FV(Assumptions!$D$6,'Construction Schedule'!DF$2,,$E54/$H54),0))</f>
        <v>0</v>
      </c>
      <c r="DG54" s="60">
        <f>IF(DG$5=$G54,-FV(Assumptions!$D$6,'Construction Schedule'!DG$2,,$E54/$H54),IF(AND($G54&lt;=DG$5,$I54&gt;=DG$5),-FV(Assumptions!$D$6,'Construction Schedule'!DG$2,,$E54/$H54),0))</f>
        <v>0</v>
      </c>
      <c r="DH54" s="60">
        <f>IF(DH$5=$G54,-FV(Assumptions!$D$6,'Construction Schedule'!DH$2,,$E54/$H54),IF(AND($G54&lt;=DH$5,$I54&gt;=DH$5),-FV(Assumptions!$D$6,'Construction Schedule'!DH$2,,$E54/$H54),0))</f>
        <v>0</v>
      </c>
      <c r="DI54" s="60">
        <f>IF(DI$5=$G54,-FV(Assumptions!$D$6,'Construction Schedule'!DI$2,,$E54/$H54),IF(AND($G54&lt;=DI$5,$I54&gt;=DI$5),-FV(Assumptions!$D$6,'Construction Schedule'!DI$2,,$E54/$H54),0))</f>
        <v>0</v>
      </c>
      <c r="DJ54" s="60">
        <f>IF(DJ$5=$G54,-FV(Assumptions!$D$6,'Construction Schedule'!DJ$2,,$E54/$H54),IF(AND($G54&lt;=DJ$5,$I54&gt;=DJ$5),-FV(Assumptions!$D$6,'Construction Schedule'!DJ$2,,$E54/$H54),0))</f>
        <v>0</v>
      </c>
      <c r="DK54" s="60">
        <f>IF(DK$5=$G54,-FV(Assumptions!$D$6,'Construction Schedule'!DK$2,,$E54/$H54),IF(AND($G54&lt;=DK$5,$I54&gt;=DK$5),-FV(Assumptions!$D$6,'Construction Schedule'!DK$2,,$E54/$H54),0))</f>
        <v>0</v>
      </c>
      <c r="DL54" s="60">
        <f>IF(DL$5=$G54,-FV(Assumptions!$D$6,'Construction Schedule'!DL$2,,$E54/$H54),IF(AND($G54&lt;=DL$5,$I54&gt;=DL$5),-FV(Assumptions!$D$6,'Construction Schedule'!DL$2,,$E54/$H54),0))</f>
        <v>0</v>
      </c>
      <c r="DM54" s="60">
        <f>IF(DM$5=$G54,-FV(Assumptions!$D$6,'Construction Schedule'!DM$2,,$E54/$H54),IF(AND($G54&lt;=DM$5,$I54&gt;=DM$5),-FV(Assumptions!$D$6,'Construction Schedule'!DM$2,,$E54/$H54),0))</f>
        <v>0</v>
      </c>
      <c r="DN54" s="60">
        <f>IF(DN$5=$G54,-FV(Assumptions!$D$6,'Construction Schedule'!DN$2,,$E54/$H54),IF(AND($G54&lt;=DN$5,$I54&gt;=DN$5),-FV(Assumptions!$D$6,'Construction Schedule'!DN$2,,$E54/$H54),0))</f>
        <v>0</v>
      </c>
      <c r="DO54" s="60">
        <f>IF(DO$5=$G54,-FV(Assumptions!$D$6,'Construction Schedule'!DO$2,,$E54/$H54),IF(AND($G54&lt;=DO$5,$I54&gt;=DO$5),-FV(Assumptions!$D$6,'Construction Schedule'!DO$2,,$E54/$H54),0))</f>
        <v>0</v>
      </c>
      <c r="DP54" s="60">
        <f>IF(DP$5=$G54,-FV(Assumptions!$D$6,'Construction Schedule'!DP$2,,$E54/$H54),IF(AND($G54&lt;=DP$5,$I54&gt;=DP$5),-FV(Assumptions!$D$6,'Construction Schedule'!DP$2,,$E54/$H54),0))</f>
        <v>0</v>
      </c>
      <c r="DQ54" s="60">
        <f>IF(DQ$5=$G54,-FV(Assumptions!$D$6,'Construction Schedule'!DQ$2,,$E54/$H54),IF(AND($G54&lt;=DQ$5,$I54&gt;=DQ$5),-FV(Assumptions!$D$6,'Construction Schedule'!DQ$2,,$E54/$H54),0))</f>
        <v>0</v>
      </c>
      <c r="DR54" s="60">
        <f>IF(DR$5=$G54,-FV(Assumptions!$D$6,'Construction Schedule'!DR$2,,$E54/$H54),IF(AND($G54&lt;=DR$5,$I54&gt;=DR$5),-FV(Assumptions!$D$6,'Construction Schedule'!DR$2,,$E54/$H54),0))</f>
        <v>0</v>
      </c>
      <c r="DS54" s="60">
        <f>IF(DS$5=$G54,-FV(Assumptions!$D$6,'Construction Schedule'!DS$2,,$E54/$H54),IF(AND($G54&lt;=DS$5,$I54&gt;=DS$5),-FV(Assumptions!$D$6,'Construction Schedule'!DS$2,,$E54/$H54),0))</f>
        <v>0</v>
      </c>
      <c r="DT54" s="60">
        <f>IF(DT$5=$G54,-FV(Assumptions!$D$6,'Construction Schedule'!DT$2,,$E54/$H54),IF(AND($G54&lt;=DT$5,$I54&gt;=DT$5),-FV(Assumptions!$D$6,'Construction Schedule'!DT$2,,$E54/$H54),0))</f>
        <v>0</v>
      </c>
      <c r="DU54" s="60">
        <f>IF(DU$5=$G54,-FV(Assumptions!$D$6,'Construction Schedule'!DU$2,,$E54/$H54),IF(AND($G54&lt;=DU$5,$I54&gt;=DU$5),-FV(Assumptions!$D$6,'Construction Schedule'!DU$2,,$E54/$H54),0))</f>
        <v>0</v>
      </c>
      <c r="DV54" s="60">
        <f>IF(DV$5=$G54,-FV(Assumptions!$D$6,'Construction Schedule'!DV$2,,$E54/$H54),IF(AND($G54&lt;=DV$5,$I54&gt;=DV$5),-FV(Assumptions!$D$6,'Construction Schedule'!DV$2,,$E54/$H54),0))</f>
        <v>0</v>
      </c>
      <c r="DW54" s="60">
        <f>IF(DW$5=$G54,-FV(Assumptions!$D$6,'Construction Schedule'!DW$2,,$E54/$H54),IF(AND($G54&lt;=DW$5,$I54&gt;=DW$5),-FV(Assumptions!$D$6,'Construction Schedule'!DW$2,,$E54/$H54),0))</f>
        <v>0</v>
      </c>
      <c r="DX54" s="60">
        <f>IF(DX$5=$G54,-FV(Assumptions!$D$6,'Construction Schedule'!DX$2,,$E54/$H54),IF(AND($G54&lt;=DX$5,$I54&gt;=DX$5),-FV(Assumptions!$D$6,'Construction Schedule'!DX$2,,$E54/$H54),0))</f>
        <v>0</v>
      </c>
      <c r="DY54" s="60">
        <f>IF(DY$5=$G54,-FV(Assumptions!$D$6,'Construction Schedule'!DY$2,,$E54/$H54),IF(AND($G54&lt;=DY$5,$I54&gt;=DY$5),-FV(Assumptions!$D$6,'Construction Schedule'!DY$2,,$E54/$H54),0))</f>
        <v>0</v>
      </c>
      <c r="DZ54" s="60">
        <f>IF(DZ$5=$G54,-FV(Assumptions!$D$6,'Construction Schedule'!DZ$2,,$E54/$H54),IF(AND($G54&lt;=DZ$5,$I54&gt;=DZ$5),-FV(Assumptions!$D$6,'Construction Schedule'!DZ$2,,$E54/$H54),0))</f>
        <v>0</v>
      </c>
      <c r="EA54" s="60">
        <f>IF(EA$5=$G54,-FV(Assumptions!$D$6,'Construction Schedule'!EA$2,,$E54/$H54),IF(AND($G54&lt;=EA$5,$I54&gt;=EA$5),-FV(Assumptions!$D$6,'Construction Schedule'!EA$2,,$E54/$H54),0))</f>
        <v>0</v>
      </c>
      <c r="EB54" s="51" t="s">
        <v>2</v>
      </c>
    </row>
    <row r="55" spans="1:132" x14ac:dyDescent="0.3">
      <c r="B55" s="51" t="s">
        <v>215</v>
      </c>
      <c r="E55" s="60">
        <v>3950000</v>
      </c>
      <c r="G55" s="56">
        <v>45809</v>
      </c>
      <c r="H55" s="129">
        <v>6</v>
      </c>
      <c r="I55" s="56">
        <f t="shared" si="7"/>
        <v>45962</v>
      </c>
      <c r="L55" s="60">
        <f>IF(L$5=$G55,-FV(Assumptions!$D$6,'Construction Schedule'!L$2,,$E55/$H55),IF(AND($G55&lt;=L$5,$I55&gt;=L$5),-FV(Assumptions!$D$6,'Construction Schedule'!L$2,,$E55/$H55),0))</f>
        <v>0</v>
      </c>
      <c r="M55" s="60">
        <f>IF(M$5=$G55,-FV(Assumptions!$D$6,'Construction Schedule'!M$2,,$E55/$H55),IF(AND($G55&lt;=M$5,$I55&gt;=M$5),-FV(Assumptions!$D$6,'Construction Schedule'!M$2,,$E55/$H55),0))</f>
        <v>0</v>
      </c>
      <c r="N55" s="60">
        <f>IF(N$5=$G55,-FV(Assumptions!$D$6,'Construction Schedule'!N$2,,$E55/$H55),IF(AND($G55&lt;=N$5,$I55&gt;=N$5),-FV(Assumptions!$D$6,'Construction Schedule'!N$2,,$E55/$H55),0))</f>
        <v>0</v>
      </c>
      <c r="O55" s="60">
        <f>IF(O$5=$G55,-FV(Assumptions!$D$6,'Construction Schedule'!O$2,,$E55/$H55),IF(AND($G55&lt;=O$5,$I55&gt;=O$5),-FV(Assumptions!$D$6,'Construction Schedule'!O$2,,$E55/$H55),0))</f>
        <v>0</v>
      </c>
      <c r="P55" s="60">
        <f>IF(P$5=$G55,-FV(Assumptions!$D$6,'Construction Schedule'!P$2,,$E55/$H55),IF(AND($G55&lt;=P$5,$I55&gt;=P$5),-FV(Assumptions!$D$6,'Construction Schedule'!P$2,,$E55/$H55),0))</f>
        <v>0</v>
      </c>
      <c r="Q55" s="60">
        <f>IF(Q$5=$G55,-FV(Assumptions!$D$6,'Construction Schedule'!Q$2,,$E55/$H55),IF(AND($G55&lt;=Q$5,$I55&gt;=Q$5),-FV(Assumptions!$D$6,'Construction Schedule'!Q$2,,$E55/$H55),0))</f>
        <v>0</v>
      </c>
      <c r="R55" s="60">
        <f>IF(R$5=$G55,-FV(Assumptions!$D$6,'Construction Schedule'!R$2,,$E55/$H55),IF(AND($G55&lt;=R$5,$I55&gt;=R$5),-FV(Assumptions!$D$6,'Construction Schedule'!R$2,,$E55/$H55),0))</f>
        <v>0</v>
      </c>
      <c r="S55" s="60">
        <f>IF(S$5=$G55,-FV(Assumptions!$D$6,'Construction Schedule'!S$2,,$E55/$H55),IF(AND($G55&lt;=S$5,$I55&gt;=S$5),-FV(Assumptions!$D$6,'Construction Schedule'!S$2,,$E55/$H55),0))</f>
        <v>0</v>
      </c>
      <c r="T55" s="60">
        <f>IF(T$5=$G55,-FV(Assumptions!$D$6,'Construction Schedule'!T$2,,$E55/$H55),IF(AND($G55&lt;=T$5,$I55&gt;=T$5),-FV(Assumptions!$D$6,'Construction Schedule'!T$2,,$E55/$H55),0))</f>
        <v>0</v>
      </c>
      <c r="U55" s="60">
        <f>IF(U$5=$G55,-FV(Assumptions!$D$6,'Construction Schedule'!U$2,,$E55/$H55),IF(AND($G55&lt;=U$5,$I55&gt;=U$5),-FV(Assumptions!$D$6,'Construction Schedule'!U$2,,$E55/$H55),0))</f>
        <v>0</v>
      </c>
      <c r="V55" s="60">
        <f>IF(V$5=$G55,-FV(Assumptions!$D$6,'Construction Schedule'!V$2,,$E55/$H55),IF(AND($G55&lt;=V$5,$I55&gt;=V$5),-FV(Assumptions!$D$6,'Construction Schedule'!V$2,,$E55/$H55),0))</f>
        <v>0</v>
      </c>
      <c r="W55" s="60">
        <f>IF(W$5=$G55,-FV(Assumptions!$D$6,'Construction Schedule'!W$2,,$E55/$H55),IF(AND($G55&lt;=W$5,$I55&gt;=W$5),-FV(Assumptions!$D$6,'Construction Schedule'!W$2,,$E55/$H55),0))</f>
        <v>0</v>
      </c>
      <c r="X55" s="60">
        <f>IF(X$5=$G55,-FV(Assumptions!$D$6,'Construction Schedule'!X$2,,$E55/$H55),IF(AND($G55&lt;=X$5,$I55&gt;=X$5),-FV(Assumptions!$D$6,'Construction Schedule'!X$2,,$E55/$H55),0))</f>
        <v>0</v>
      </c>
      <c r="Y55" s="60">
        <f>IF(Y$5=$G55,-FV(Assumptions!$D$6,'Construction Schedule'!Y$2,,$E55/$H55),IF(AND($G55&lt;=Y$5,$I55&gt;=Y$5),-FV(Assumptions!$D$6,'Construction Schedule'!Y$2,,$E55/$H55),0))</f>
        <v>0</v>
      </c>
      <c r="Z55" s="60">
        <f>IF(Z$5=$G55,-FV(Assumptions!$D$6,'Construction Schedule'!Z$2,,$E55/$H55),IF(AND($G55&lt;=Z$5,$I55&gt;=Z$5),-FV(Assumptions!$D$6,'Construction Schedule'!Z$2,,$E55/$H55),0))</f>
        <v>674791.66666666663</v>
      </c>
      <c r="AA55" s="60">
        <f>IF(AA$5=$G55,-FV(Assumptions!$D$6,'Construction Schedule'!AA$2,,$E55/$H55),IF(AND($G55&lt;=AA$5,$I55&gt;=AA$5),-FV(Assumptions!$D$6,'Construction Schedule'!AA$2,,$E55/$H55),0))</f>
        <v>674791.66666666663</v>
      </c>
      <c r="AB55" s="60">
        <f>IF(AB$5=$G55,-FV(Assumptions!$D$6,'Construction Schedule'!AB$2,,$E55/$H55),IF(AND($G55&lt;=AB$5,$I55&gt;=AB$5),-FV(Assumptions!$D$6,'Construction Schedule'!AB$2,,$E55/$H55),0))</f>
        <v>674791.66666666663</v>
      </c>
      <c r="AC55" s="60">
        <f>IF(AC$5=$G55,-FV(Assumptions!$D$6,'Construction Schedule'!AC$2,,$E55/$H55),IF(AND($G55&lt;=AC$5,$I55&gt;=AC$5),-FV(Assumptions!$D$6,'Construction Schedule'!AC$2,,$E55/$H55),0))</f>
        <v>674791.66666666663</v>
      </c>
      <c r="AD55" s="60">
        <f>IF(AD$5=$G55,-FV(Assumptions!$D$6,'Construction Schedule'!AD$2,,$E55/$H55),IF(AND($G55&lt;=AD$5,$I55&gt;=AD$5),-FV(Assumptions!$D$6,'Construction Schedule'!AD$2,,$E55/$H55),0))</f>
        <v>674791.66666666663</v>
      </c>
      <c r="AE55" s="60">
        <f>IF(AE$5=$G55,-FV(Assumptions!$D$6,'Construction Schedule'!AE$2,,$E55/$H55),IF(AND($G55&lt;=AE$5,$I55&gt;=AE$5),-FV(Assumptions!$D$6,'Construction Schedule'!AE$2,,$E55/$H55),0))</f>
        <v>674791.66666666663</v>
      </c>
      <c r="AF55" s="60">
        <f>IF(AF$5=$G55,-FV(Assumptions!$D$6,'Construction Schedule'!AF$2,,$E55/$H55),IF(AND($G55&lt;=AF$5,$I55&gt;=AF$5),-FV(Assumptions!$D$6,'Construction Schedule'!AF$2,,$E55/$H55),0))</f>
        <v>0</v>
      </c>
      <c r="AG55" s="60">
        <f>IF(AG$5=$G55,-FV(Assumptions!$D$6,'Construction Schedule'!AG$2,,$E55/$H55),IF(AND($G55&lt;=AG$5,$I55&gt;=AG$5),-FV(Assumptions!$D$6,'Construction Schedule'!AG$2,,$E55/$H55),0))</f>
        <v>0</v>
      </c>
      <c r="AH55" s="60">
        <f>IF(AH$5=$G55,-FV(Assumptions!$D$6,'Construction Schedule'!AH$2,,$E55/$H55),IF(AND($G55&lt;=AH$5,$I55&gt;=AH$5),-FV(Assumptions!$D$6,'Construction Schedule'!AH$2,,$E55/$H55),0))</f>
        <v>0</v>
      </c>
      <c r="AI55" s="60">
        <f>IF(AI$5=$G55,-FV(Assumptions!$D$6,'Construction Schedule'!AI$2,,$E55/$H55),IF(AND($G55&lt;=AI$5,$I55&gt;=AI$5),-FV(Assumptions!$D$6,'Construction Schedule'!AI$2,,$E55/$H55),0))</f>
        <v>0</v>
      </c>
      <c r="AJ55" s="60">
        <f>IF(AJ$5=$G55,-FV(Assumptions!$D$6,'Construction Schedule'!AJ$2,,$E55/$H55),IF(AND($G55&lt;=AJ$5,$I55&gt;=AJ$5),-FV(Assumptions!$D$6,'Construction Schedule'!AJ$2,,$E55/$H55),0))</f>
        <v>0</v>
      </c>
      <c r="AK55" s="60">
        <f>IF(AK$5=$G55,-FV(Assumptions!$D$6,'Construction Schedule'!AK$2,,$E55/$H55),IF(AND($G55&lt;=AK$5,$I55&gt;=AK$5),-FV(Assumptions!$D$6,'Construction Schedule'!AK$2,,$E55/$H55),0))</f>
        <v>0</v>
      </c>
      <c r="AL55" s="60">
        <f>IF(AL$5=$G55,-FV(Assumptions!$D$6,'Construction Schedule'!AL$2,,$E55/$H55),IF(AND($G55&lt;=AL$5,$I55&gt;=AL$5),-FV(Assumptions!$D$6,'Construction Schedule'!AL$2,,$E55/$H55),0))</f>
        <v>0</v>
      </c>
      <c r="AM55" s="60">
        <f>IF(AM$5=$G55,-FV(Assumptions!$D$6,'Construction Schedule'!AM$2,,$E55/$H55),IF(AND($G55&lt;=AM$5,$I55&gt;=AM$5),-FV(Assumptions!$D$6,'Construction Schedule'!AM$2,,$E55/$H55),0))</f>
        <v>0</v>
      </c>
      <c r="AN55" s="60">
        <f>IF(AN$5=$G55,-FV(Assumptions!$D$6,'Construction Schedule'!AN$2,,$E55/$H55),IF(AND($G55&lt;=AN$5,$I55&gt;=AN$5),-FV(Assumptions!$D$6,'Construction Schedule'!AN$2,,$E55/$H55),0))</f>
        <v>0</v>
      </c>
      <c r="AO55" s="60">
        <f>IF(AO$5=$G55,-FV(Assumptions!$D$6,'Construction Schedule'!AO$2,,$E55/$H55),IF(AND($G55&lt;=AO$5,$I55&gt;=AO$5),-FV(Assumptions!$D$6,'Construction Schedule'!AO$2,,$E55/$H55),0))</f>
        <v>0</v>
      </c>
      <c r="AP55" s="60">
        <f>IF(AP$5=$G55,-FV(Assumptions!$D$6,'Construction Schedule'!AP$2,,$E55/$H55),IF(AND($G55&lt;=AP$5,$I55&gt;=AP$5),-FV(Assumptions!$D$6,'Construction Schedule'!AP$2,,$E55/$H55),0))</f>
        <v>0</v>
      </c>
      <c r="AQ55" s="60">
        <f>IF(AQ$5=$G55,-FV(Assumptions!$D$6,'Construction Schedule'!AQ$2,,$E55/$H55),IF(AND($G55&lt;=AQ$5,$I55&gt;=AQ$5),-FV(Assumptions!$D$6,'Construction Schedule'!AQ$2,,$E55/$H55),0))</f>
        <v>0</v>
      </c>
      <c r="AR55" s="60">
        <f>IF(AR$5=$G55,-FV(Assumptions!$D$6,'Construction Schedule'!AR$2,,$E55/$H55),IF(AND($G55&lt;=AR$5,$I55&gt;=AR$5),-FV(Assumptions!$D$6,'Construction Schedule'!AR$2,,$E55/$H55),0))</f>
        <v>0</v>
      </c>
      <c r="AS55" s="60">
        <f>IF(AS$5=$G55,-FV(Assumptions!$D$6,'Construction Schedule'!AS$2,,$E55/$H55),IF(AND($G55&lt;=AS$5,$I55&gt;=AS$5),-FV(Assumptions!$D$6,'Construction Schedule'!AS$2,,$E55/$H55),0))</f>
        <v>0</v>
      </c>
      <c r="AT55" s="60">
        <f>IF(AT$5=$G55,-FV(Assumptions!$D$6,'Construction Schedule'!AT$2,,$E55/$H55),IF(AND($G55&lt;=AT$5,$I55&gt;=AT$5),-FV(Assumptions!$D$6,'Construction Schedule'!AT$2,,$E55/$H55),0))</f>
        <v>0</v>
      </c>
      <c r="AU55" s="60">
        <f>IF(AU$5=$G55,-FV(Assumptions!$D$6,'Construction Schedule'!AU$2,,$E55/$H55),IF(AND($G55&lt;=AU$5,$I55&gt;=AU$5),-FV(Assumptions!$D$6,'Construction Schedule'!AU$2,,$E55/$H55),0))</f>
        <v>0</v>
      </c>
      <c r="AV55" s="60">
        <f>IF(AV$5=$G55,-FV(Assumptions!$D$6,'Construction Schedule'!AV$2,,$E55/$H55),IF(AND($G55&lt;=AV$5,$I55&gt;=AV$5),-FV(Assumptions!$D$6,'Construction Schedule'!AV$2,,$E55/$H55),0))</f>
        <v>0</v>
      </c>
      <c r="AW55" s="60">
        <f>IF(AW$5=$G55,-FV(Assumptions!$D$6,'Construction Schedule'!AW$2,,$E55/$H55),IF(AND($G55&lt;=AW$5,$I55&gt;=AW$5),-FV(Assumptions!$D$6,'Construction Schedule'!AW$2,,$E55/$H55),0))</f>
        <v>0</v>
      </c>
      <c r="AX55" s="60">
        <f>IF(AX$5=$G55,-FV(Assumptions!$D$6,'Construction Schedule'!AX$2,,$E55/$H55),IF(AND($G55&lt;=AX$5,$I55&gt;=AX$5),-FV(Assumptions!$D$6,'Construction Schedule'!AX$2,,$E55/$H55),0))</f>
        <v>0</v>
      </c>
      <c r="AY55" s="60">
        <f>IF(AY$5=$G55,-FV(Assumptions!$D$6,'Construction Schedule'!AY$2,,$E55/$H55),IF(AND($G55&lt;=AY$5,$I55&gt;=AY$5),-FV(Assumptions!$D$6,'Construction Schedule'!AY$2,,$E55/$H55),0))</f>
        <v>0</v>
      </c>
      <c r="AZ55" s="60">
        <f>IF(AZ$5=$G55,-FV(Assumptions!$D$6,'Construction Schedule'!AZ$2,,$E55/$H55),IF(AND($G55&lt;=AZ$5,$I55&gt;=AZ$5),-FV(Assumptions!$D$6,'Construction Schedule'!AZ$2,,$E55/$H55),0))</f>
        <v>0</v>
      </c>
      <c r="BA55" s="60">
        <f>IF(BA$5=$G55,-FV(Assumptions!$D$6,'Construction Schedule'!BA$2,,$E55/$H55),IF(AND($G55&lt;=BA$5,$I55&gt;=BA$5),-FV(Assumptions!$D$6,'Construction Schedule'!BA$2,,$E55/$H55),0))</f>
        <v>0</v>
      </c>
      <c r="BB55" s="60">
        <f>IF(BB$5=$G55,-FV(Assumptions!$D$6,'Construction Schedule'!BB$2,,$E55/$H55),IF(AND($G55&lt;=BB$5,$I55&gt;=BB$5),-FV(Assumptions!$D$6,'Construction Schedule'!BB$2,,$E55/$H55),0))</f>
        <v>0</v>
      </c>
      <c r="BC55" s="60">
        <f>IF(BC$5=$G55,-FV(Assumptions!$D$6,'Construction Schedule'!BC$2,,$E55/$H55),IF(AND($G55&lt;=BC$5,$I55&gt;=BC$5),-FV(Assumptions!$D$6,'Construction Schedule'!BC$2,,$E55/$H55),0))</f>
        <v>0</v>
      </c>
      <c r="BD55" s="60">
        <f>IF(BD$5=$G55,-FV(Assumptions!$D$6,'Construction Schedule'!BD$2,,$E55/$H55),IF(AND($G55&lt;=BD$5,$I55&gt;=BD$5),-FV(Assumptions!$D$6,'Construction Schedule'!BD$2,,$E55/$H55),0))</f>
        <v>0</v>
      </c>
      <c r="BE55" s="60">
        <f>IF(BE$5=$G55,-FV(Assumptions!$D$6,'Construction Schedule'!BE$2,,$E55/$H55),IF(AND($G55&lt;=BE$5,$I55&gt;=BE$5),-FV(Assumptions!$D$6,'Construction Schedule'!BE$2,,$E55/$H55),0))</f>
        <v>0</v>
      </c>
      <c r="BF55" s="60">
        <f>IF(BF$5=$G55,-FV(Assumptions!$D$6,'Construction Schedule'!BF$2,,$E55/$H55),IF(AND($G55&lt;=BF$5,$I55&gt;=BF$5),-FV(Assumptions!$D$6,'Construction Schedule'!BF$2,,$E55/$H55),0))</f>
        <v>0</v>
      </c>
      <c r="BG55" s="60">
        <f>IF(BG$5=$G55,-FV(Assumptions!$D$6,'Construction Schedule'!BG$2,,$E55/$H55),IF(AND($G55&lt;=BG$5,$I55&gt;=BG$5),-FV(Assumptions!$D$6,'Construction Schedule'!BG$2,,$E55/$H55),0))</f>
        <v>0</v>
      </c>
      <c r="BH55" s="60">
        <f>IF(BH$5=$G55,-FV(Assumptions!$D$6,'Construction Schedule'!BH$2,,$E55/$H55),IF(AND($G55&lt;=BH$5,$I55&gt;=BH$5),-FV(Assumptions!$D$6,'Construction Schedule'!BH$2,,$E55/$H55),0))</f>
        <v>0</v>
      </c>
      <c r="BI55" s="60">
        <f>IF(BI$5=$G55,-FV(Assumptions!$D$6,'Construction Schedule'!BI$2,,$E55/$H55),IF(AND($G55&lt;=BI$5,$I55&gt;=BI$5),-FV(Assumptions!$D$6,'Construction Schedule'!BI$2,,$E55/$H55),0))</f>
        <v>0</v>
      </c>
      <c r="BJ55" s="60">
        <f>IF(BJ$5=$G55,-FV(Assumptions!$D$6,'Construction Schedule'!BJ$2,,$E55/$H55),IF(AND($G55&lt;=BJ$5,$I55&gt;=BJ$5),-FV(Assumptions!$D$6,'Construction Schedule'!BJ$2,,$E55/$H55),0))</f>
        <v>0</v>
      </c>
      <c r="BK55" s="60">
        <f>IF(BK$5=$G55,-FV(Assumptions!$D$6,'Construction Schedule'!BK$2,,$E55/$H55),IF(AND($G55&lt;=BK$5,$I55&gt;=BK$5),-FV(Assumptions!$D$6,'Construction Schedule'!BK$2,,$E55/$H55),0))</f>
        <v>0</v>
      </c>
      <c r="BL55" s="60">
        <f>IF(BL$5=$G55,-FV(Assumptions!$D$6,'Construction Schedule'!BL$2,,$E55/$H55),IF(AND($G55&lt;=BL$5,$I55&gt;=BL$5),-FV(Assumptions!$D$6,'Construction Schedule'!BL$2,,$E55/$H55),0))</f>
        <v>0</v>
      </c>
      <c r="BM55" s="60">
        <f>IF(BM$5=$G55,-FV(Assumptions!$D$6,'Construction Schedule'!BM$2,,$E55/$H55),IF(AND($G55&lt;=BM$5,$I55&gt;=BM$5),-FV(Assumptions!$D$6,'Construction Schedule'!BM$2,,$E55/$H55),0))</f>
        <v>0</v>
      </c>
      <c r="BN55" s="60">
        <f>IF(BN$5=$G55,-FV(Assumptions!$D$6,'Construction Schedule'!BN$2,,$E55/$H55),IF(AND($G55&lt;=BN$5,$I55&gt;=BN$5),-FV(Assumptions!$D$6,'Construction Schedule'!BN$2,,$E55/$H55),0))</f>
        <v>0</v>
      </c>
      <c r="BO55" s="60">
        <f>IF(BO$5=$G55,-FV(Assumptions!$D$6,'Construction Schedule'!BO$2,,$E55/$H55),IF(AND($G55&lt;=BO$5,$I55&gt;=BO$5),-FV(Assumptions!$D$6,'Construction Schedule'!BO$2,,$E55/$H55),0))</f>
        <v>0</v>
      </c>
      <c r="BP55" s="60">
        <f>IF(BP$5=$G55,-FV(Assumptions!$D$6,'Construction Schedule'!BP$2,,$E55/$H55),IF(AND($G55&lt;=BP$5,$I55&gt;=BP$5),-FV(Assumptions!$D$6,'Construction Schedule'!BP$2,,$E55/$H55),0))</f>
        <v>0</v>
      </c>
      <c r="BQ55" s="60">
        <f>IF(BQ$5=$G55,-FV(Assumptions!$D$6,'Construction Schedule'!BQ$2,,$E55/$H55),IF(AND($G55&lt;=BQ$5,$I55&gt;=BQ$5),-FV(Assumptions!$D$6,'Construction Schedule'!BQ$2,,$E55/$H55),0))</f>
        <v>0</v>
      </c>
      <c r="BR55" s="60">
        <f>IF(BR$5=$G55,-FV(Assumptions!$D$6,'Construction Schedule'!BR$2,,$E55/$H55),IF(AND($G55&lt;=BR$5,$I55&gt;=BR$5),-FV(Assumptions!$D$6,'Construction Schedule'!BR$2,,$E55/$H55),0))</f>
        <v>0</v>
      </c>
      <c r="BS55" s="60">
        <f>IF(BS$5=$G55,-FV(Assumptions!$D$6,'Construction Schedule'!BS$2,,$E55/$H55),IF(AND($G55&lt;=BS$5,$I55&gt;=BS$5),-FV(Assumptions!$D$6,'Construction Schedule'!BS$2,,$E55/$H55),0))</f>
        <v>0</v>
      </c>
      <c r="BT55" s="60">
        <f>IF(BT$5=$G55,-FV(Assumptions!$D$6,'Construction Schedule'!BT$2,,$E55/$H55),IF(AND($G55&lt;=BT$5,$I55&gt;=BT$5),-FV(Assumptions!$D$6,'Construction Schedule'!BT$2,,$E55/$H55),0))</f>
        <v>0</v>
      </c>
      <c r="BU55" s="60">
        <f>IF(BU$5=$G55,-FV(Assumptions!$D$6,'Construction Schedule'!BU$2,,$E55/$H55),IF(AND($G55&lt;=BU$5,$I55&gt;=BU$5),-FV(Assumptions!$D$6,'Construction Schedule'!BU$2,,$E55/$H55),0))</f>
        <v>0</v>
      </c>
      <c r="BV55" s="60">
        <f>IF(BV$5=$G55,-FV(Assumptions!$D$6,'Construction Schedule'!BV$2,,$E55/$H55),IF(AND($G55&lt;=BV$5,$I55&gt;=BV$5),-FV(Assumptions!$D$6,'Construction Schedule'!BV$2,,$E55/$H55),0))</f>
        <v>0</v>
      </c>
      <c r="BW55" s="60">
        <f>IF(BW$5=$G55,-FV(Assumptions!$D$6,'Construction Schedule'!BW$2,,$E55/$H55),IF(AND($G55&lt;=BW$5,$I55&gt;=BW$5),-FV(Assumptions!$D$6,'Construction Schedule'!BW$2,,$E55/$H55),0))</f>
        <v>0</v>
      </c>
      <c r="BX55" s="60">
        <f>IF(BX$5=$G55,-FV(Assumptions!$D$6,'Construction Schedule'!BX$2,,$E55/$H55),IF(AND($G55&lt;=BX$5,$I55&gt;=BX$5),-FV(Assumptions!$D$6,'Construction Schedule'!BX$2,,$E55/$H55),0))</f>
        <v>0</v>
      </c>
      <c r="BY55" s="60">
        <f>IF(BY$5=$G55,-FV(Assumptions!$D$6,'Construction Schedule'!BY$2,,$E55/$H55),IF(AND($G55&lt;=BY$5,$I55&gt;=BY$5),-FV(Assumptions!$D$6,'Construction Schedule'!BY$2,,$E55/$H55),0))</f>
        <v>0</v>
      </c>
      <c r="BZ55" s="60">
        <f>IF(BZ$5=$G55,-FV(Assumptions!$D$6,'Construction Schedule'!BZ$2,,$E55/$H55),IF(AND($G55&lt;=BZ$5,$I55&gt;=BZ$5),-FV(Assumptions!$D$6,'Construction Schedule'!BZ$2,,$E55/$H55),0))</f>
        <v>0</v>
      </c>
      <c r="CA55" s="60">
        <f>IF(CA$5=$G55,-FV(Assumptions!$D$6,'Construction Schedule'!CA$2,,$E55/$H55),IF(AND($G55&lt;=CA$5,$I55&gt;=CA$5),-FV(Assumptions!$D$6,'Construction Schedule'!CA$2,,$E55/$H55),0))</f>
        <v>0</v>
      </c>
      <c r="CB55" s="60">
        <f>IF(CB$5=$G55,-FV(Assumptions!$D$6,'Construction Schedule'!CB$2,,$E55/$H55),IF(AND($G55&lt;=CB$5,$I55&gt;=CB$5),-FV(Assumptions!$D$6,'Construction Schedule'!CB$2,,$E55/$H55),0))</f>
        <v>0</v>
      </c>
      <c r="CC55" s="60">
        <f>IF(CC$5=$G55,-FV(Assumptions!$D$6,'Construction Schedule'!CC$2,,$E55/$H55),IF(AND($G55&lt;=CC$5,$I55&gt;=CC$5),-FV(Assumptions!$D$6,'Construction Schedule'!CC$2,,$E55/$H55),0))</f>
        <v>0</v>
      </c>
      <c r="CD55" s="60">
        <f>IF(CD$5=$G55,-FV(Assumptions!$D$6,'Construction Schedule'!CD$2,,$E55/$H55),IF(AND($G55&lt;=CD$5,$I55&gt;=CD$5),-FV(Assumptions!$D$6,'Construction Schedule'!CD$2,,$E55/$H55),0))</f>
        <v>0</v>
      </c>
      <c r="CE55" s="60">
        <f>IF(CE$5=$G55,-FV(Assumptions!$D$6,'Construction Schedule'!CE$2,,$E55/$H55),IF(AND($G55&lt;=CE$5,$I55&gt;=CE$5),-FV(Assumptions!$D$6,'Construction Schedule'!CE$2,,$E55/$H55),0))</f>
        <v>0</v>
      </c>
      <c r="CF55" s="60">
        <f>IF(CF$5=$G55,-FV(Assumptions!$D$6,'Construction Schedule'!CF$2,,$E55/$H55),IF(AND($G55&lt;=CF$5,$I55&gt;=CF$5),-FV(Assumptions!$D$6,'Construction Schedule'!CF$2,,$E55/$H55),0))</f>
        <v>0</v>
      </c>
      <c r="CG55" s="60">
        <f>IF(CG$5=$G55,-FV(Assumptions!$D$6,'Construction Schedule'!CG$2,,$E55/$H55),IF(AND($G55&lt;=CG$5,$I55&gt;=CG$5),-FV(Assumptions!$D$6,'Construction Schedule'!CG$2,,$E55/$H55),0))</f>
        <v>0</v>
      </c>
      <c r="CH55" s="60">
        <f>IF(CH$5=$G55,-FV(Assumptions!$D$6,'Construction Schedule'!CH$2,,$E55/$H55),IF(AND($G55&lt;=CH$5,$I55&gt;=CH$5),-FV(Assumptions!$D$6,'Construction Schedule'!CH$2,,$E55/$H55),0))</f>
        <v>0</v>
      </c>
      <c r="CI55" s="60">
        <f>IF(CI$5=$G55,-FV(Assumptions!$D$6,'Construction Schedule'!CI$2,,$E55/$H55),IF(AND($G55&lt;=CI$5,$I55&gt;=CI$5),-FV(Assumptions!$D$6,'Construction Schedule'!CI$2,,$E55/$H55),0))</f>
        <v>0</v>
      </c>
      <c r="CJ55" s="60">
        <f>IF(CJ$5=$G55,-FV(Assumptions!$D$6,'Construction Schedule'!CJ$2,,$E55/$H55),IF(AND($G55&lt;=CJ$5,$I55&gt;=CJ$5),-FV(Assumptions!$D$6,'Construction Schedule'!CJ$2,,$E55/$H55),0))</f>
        <v>0</v>
      </c>
      <c r="CK55" s="60">
        <f>IF(CK$5=$G55,-FV(Assumptions!$D$6,'Construction Schedule'!CK$2,,$E55/$H55),IF(AND($G55&lt;=CK$5,$I55&gt;=CK$5),-FV(Assumptions!$D$6,'Construction Schedule'!CK$2,,$E55/$H55),0))</f>
        <v>0</v>
      </c>
      <c r="CL55" s="60">
        <f>IF(CL$5=$G55,-FV(Assumptions!$D$6,'Construction Schedule'!CL$2,,$E55/$H55),IF(AND($G55&lt;=CL$5,$I55&gt;=CL$5),-FV(Assumptions!$D$6,'Construction Schedule'!CL$2,,$E55/$H55),0))</f>
        <v>0</v>
      </c>
      <c r="CM55" s="60">
        <f>IF(CM$5=$G55,-FV(Assumptions!$D$6,'Construction Schedule'!CM$2,,$E55/$H55),IF(AND($G55&lt;=CM$5,$I55&gt;=CM$5),-FV(Assumptions!$D$6,'Construction Schedule'!CM$2,,$E55/$H55),0))</f>
        <v>0</v>
      </c>
      <c r="CN55" s="60">
        <f>IF(CN$5=$G55,-FV(Assumptions!$D$6,'Construction Schedule'!CN$2,,$E55/$H55),IF(AND($G55&lt;=CN$5,$I55&gt;=CN$5),-FV(Assumptions!$D$6,'Construction Schedule'!CN$2,,$E55/$H55),0))</f>
        <v>0</v>
      </c>
      <c r="CO55" s="60">
        <f>IF(CO$5=$G55,-FV(Assumptions!$D$6,'Construction Schedule'!CO$2,,$E55/$H55),IF(AND($G55&lt;=CO$5,$I55&gt;=CO$5),-FV(Assumptions!$D$6,'Construction Schedule'!CO$2,,$E55/$H55),0))</f>
        <v>0</v>
      </c>
      <c r="CP55" s="60">
        <f>IF(CP$5=$G55,-FV(Assumptions!$D$6,'Construction Schedule'!CP$2,,$E55/$H55),IF(AND($G55&lt;=CP$5,$I55&gt;=CP$5),-FV(Assumptions!$D$6,'Construction Schedule'!CP$2,,$E55/$H55),0))</f>
        <v>0</v>
      </c>
      <c r="CQ55" s="60">
        <f>IF(CQ$5=$G55,-FV(Assumptions!$D$6,'Construction Schedule'!CQ$2,,$E55/$H55),IF(AND($G55&lt;=CQ$5,$I55&gt;=CQ$5),-FV(Assumptions!$D$6,'Construction Schedule'!CQ$2,,$E55/$H55),0))</f>
        <v>0</v>
      </c>
      <c r="CR55" s="60">
        <f>IF(CR$5=$G55,-FV(Assumptions!$D$6,'Construction Schedule'!CR$2,,$E55/$H55),IF(AND($G55&lt;=CR$5,$I55&gt;=CR$5),-FV(Assumptions!$D$6,'Construction Schedule'!CR$2,,$E55/$H55),0))</f>
        <v>0</v>
      </c>
      <c r="CS55" s="60">
        <f>IF(CS$5=$G55,-FV(Assumptions!$D$6,'Construction Schedule'!CS$2,,$E55/$H55),IF(AND($G55&lt;=CS$5,$I55&gt;=CS$5),-FV(Assumptions!$D$6,'Construction Schedule'!CS$2,,$E55/$H55),0))</f>
        <v>0</v>
      </c>
      <c r="CT55" s="60">
        <f>IF(CT$5=$G55,-FV(Assumptions!$D$6,'Construction Schedule'!CT$2,,$E55/$H55),IF(AND($G55&lt;=CT$5,$I55&gt;=CT$5),-FV(Assumptions!$D$6,'Construction Schedule'!CT$2,,$E55/$H55),0))</f>
        <v>0</v>
      </c>
      <c r="CU55" s="60">
        <f>IF(CU$5=$G55,-FV(Assumptions!$D$6,'Construction Schedule'!CU$2,,$E55/$H55),IF(AND($G55&lt;=CU$5,$I55&gt;=CU$5),-FV(Assumptions!$D$6,'Construction Schedule'!CU$2,,$E55/$H55),0))</f>
        <v>0</v>
      </c>
      <c r="CV55" s="60">
        <f>IF(CV$5=$G55,-FV(Assumptions!$D$6,'Construction Schedule'!CV$2,,$E55/$H55),IF(AND($G55&lt;=CV$5,$I55&gt;=CV$5),-FV(Assumptions!$D$6,'Construction Schedule'!CV$2,,$E55/$H55),0))</f>
        <v>0</v>
      </c>
      <c r="CW55" s="60">
        <f>IF(CW$5=$G55,-FV(Assumptions!$D$6,'Construction Schedule'!CW$2,,$E55/$H55),IF(AND($G55&lt;=CW$5,$I55&gt;=CW$5),-FV(Assumptions!$D$6,'Construction Schedule'!CW$2,,$E55/$H55),0))</f>
        <v>0</v>
      </c>
      <c r="CX55" s="60">
        <f>IF(CX$5=$G55,-FV(Assumptions!$D$6,'Construction Schedule'!CX$2,,$E55/$H55),IF(AND($G55&lt;=CX$5,$I55&gt;=CX$5),-FV(Assumptions!$D$6,'Construction Schedule'!CX$2,,$E55/$H55),0))</f>
        <v>0</v>
      </c>
      <c r="CY55" s="60">
        <f>IF(CY$5=$G55,-FV(Assumptions!$D$6,'Construction Schedule'!CY$2,,$E55/$H55),IF(AND($G55&lt;=CY$5,$I55&gt;=CY$5),-FV(Assumptions!$D$6,'Construction Schedule'!CY$2,,$E55/$H55),0))</f>
        <v>0</v>
      </c>
      <c r="CZ55" s="60">
        <f>IF(CZ$5=$G55,-FV(Assumptions!$D$6,'Construction Schedule'!CZ$2,,$E55/$H55),IF(AND($G55&lt;=CZ$5,$I55&gt;=CZ$5),-FV(Assumptions!$D$6,'Construction Schedule'!CZ$2,,$E55/$H55),0))</f>
        <v>0</v>
      </c>
      <c r="DA55" s="60">
        <f>IF(DA$5=$G55,-FV(Assumptions!$D$6,'Construction Schedule'!DA$2,,$E55/$H55),IF(AND($G55&lt;=DA$5,$I55&gt;=DA$5),-FV(Assumptions!$D$6,'Construction Schedule'!DA$2,,$E55/$H55),0))</f>
        <v>0</v>
      </c>
      <c r="DB55" s="60">
        <f>IF(DB$5=$G55,-FV(Assumptions!$D$6,'Construction Schedule'!DB$2,,$E55/$H55),IF(AND($G55&lt;=DB$5,$I55&gt;=DB$5),-FV(Assumptions!$D$6,'Construction Schedule'!DB$2,,$E55/$H55),0))</f>
        <v>0</v>
      </c>
      <c r="DC55" s="60">
        <f>IF(DC$5=$G55,-FV(Assumptions!$D$6,'Construction Schedule'!DC$2,,$E55/$H55),IF(AND($G55&lt;=DC$5,$I55&gt;=DC$5),-FV(Assumptions!$D$6,'Construction Schedule'!DC$2,,$E55/$H55),0))</f>
        <v>0</v>
      </c>
      <c r="DD55" s="60">
        <f>IF(DD$5=$G55,-FV(Assumptions!$D$6,'Construction Schedule'!DD$2,,$E55/$H55),IF(AND($G55&lt;=DD$5,$I55&gt;=DD$5),-FV(Assumptions!$D$6,'Construction Schedule'!DD$2,,$E55/$H55),0))</f>
        <v>0</v>
      </c>
      <c r="DE55" s="60">
        <f>IF(DE$5=$G55,-FV(Assumptions!$D$6,'Construction Schedule'!DE$2,,$E55/$H55),IF(AND($G55&lt;=DE$5,$I55&gt;=DE$5),-FV(Assumptions!$D$6,'Construction Schedule'!DE$2,,$E55/$H55),0))</f>
        <v>0</v>
      </c>
      <c r="DF55" s="60">
        <f>IF(DF$5=$G55,-FV(Assumptions!$D$6,'Construction Schedule'!DF$2,,$E55/$H55),IF(AND($G55&lt;=DF$5,$I55&gt;=DF$5),-FV(Assumptions!$D$6,'Construction Schedule'!DF$2,,$E55/$H55),0))</f>
        <v>0</v>
      </c>
      <c r="DG55" s="60">
        <f>IF(DG$5=$G55,-FV(Assumptions!$D$6,'Construction Schedule'!DG$2,,$E55/$H55),IF(AND($G55&lt;=DG$5,$I55&gt;=DG$5),-FV(Assumptions!$D$6,'Construction Schedule'!DG$2,,$E55/$H55),0))</f>
        <v>0</v>
      </c>
      <c r="DH55" s="60">
        <f>IF(DH$5=$G55,-FV(Assumptions!$D$6,'Construction Schedule'!DH$2,,$E55/$H55),IF(AND($G55&lt;=DH$5,$I55&gt;=DH$5),-FV(Assumptions!$D$6,'Construction Schedule'!DH$2,,$E55/$H55),0))</f>
        <v>0</v>
      </c>
      <c r="DI55" s="60">
        <f>IF(DI$5=$G55,-FV(Assumptions!$D$6,'Construction Schedule'!DI$2,,$E55/$H55),IF(AND($G55&lt;=DI$5,$I55&gt;=DI$5),-FV(Assumptions!$D$6,'Construction Schedule'!DI$2,,$E55/$H55),0))</f>
        <v>0</v>
      </c>
      <c r="DJ55" s="60">
        <f>IF(DJ$5=$G55,-FV(Assumptions!$D$6,'Construction Schedule'!DJ$2,,$E55/$H55),IF(AND($G55&lt;=DJ$5,$I55&gt;=DJ$5),-FV(Assumptions!$D$6,'Construction Schedule'!DJ$2,,$E55/$H55),0))</f>
        <v>0</v>
      </c>
      <c r="DK55" s="60">
        <f>IF(DK$5=$G55,-FV(Assumptions!$D$6,'Construction Schedule'!DK$2,,$E55/$H55),IF(AND($G55&lt;=DK$5,$I55&gt;=DK$5),-FV(Assumptions!$D$6,'Construction Schedule'!DK$2,,$E55/$H55),0))</f>
        <v>0</v>
      </c>
      <c r="DL55" s="60">
        <f>IF(DL$5=$G55,-FV(Assumptions!$D$6,'Construction Schedule'!DL$2,,$E55/$H55),IF(AND($G55&lt;=DL$5,$I55&gt;=DL$5),-FV(Assumptions!$D$6,'Construction Schedule'!DL$2,,$E55/$H55),0))</f>
        <v>0</v>
      </c>
      <c r="DM55" s="60">
        <f>IF(DM$5=$G55,-FV(Assumptions!$D$6,'Construction Schedule'!DM$2,,$E55/$H55),IF(AND($G55&lt;=DM$5,$I55&gt;=DM$5),-FV(Assumptions!$D$6,'Construction Schedule'!DM$2,,$E55/$H55),0))</f>
        <v>0</v>
      </c>
      <c r="DN55" s="60">
        <f>IF(DN$5=$G55,-FV(Assumptions!$D$6,'Construction Schedule'!DN$2,,$E55/$H55),IF(AND($G55&lt;=DN$5,$I55&gt;=DN$5),-FV(Assumptions!$D$6,'Construction Schedule'!DN$2,,$E55/$H55),0))</f>
        <v>0</v>
      </c>
      <c r="DO55" s="60">
        <f>IF(DO$5=$G55,-FV(Assumptions!$D$6,'Construction Schedule'!DO$2,,$E55/$H55),IF(AND($G55&lt;=DO$5,$I55&gt;=DO$5),-FV(Assumptions!$D$6,'Construction Schedule'!DO$2,,$E55/$H55),0))</f>
        <v>0</v>
      </c>
      <c r="DP55" s="60">
        <f>IF(DP$5=$G55,-FV(Assumptions!$D$6,'Construction Schedule'!DP$2,,$E55/$H55),IF(AND($G55&lt;=DP$5,$I55&gt;=DP$5),-FV(Assumptions!$D$6,'Construction Schedule'!DP$2,,$E55/$H55),0))</f>
        <v>0</v>
      </c>
      <c r="DQ55" s="60">
        <f>IF(DQ$5=$G55,-FV(Assumptions!$D$6,'Construction Schedule'!DQ$2,,$E55/$H55),IF(AND($G55&lt;=DQ$5,$I55&gt;=DQ$5),-FV(Assumptions!$D$6,'Construction Schedule'!DQ$2,,$E55/$H55),0))</f>
        <v>0</v>
      </c>
      <c r="DR55" s="60">
        <f>IF(DR$5=$G55,-FV(Assumptions!$D$6,'Construction Schedule'!DR$2,,$E55/$H55),IF(AND($G55&lt;=DR$5,$I55&gt;=DR$5),-FV(Assumptions!$D$6,'Construction Schedule'!DR$2,,$E55/$H55),0))</f>
        <v>0</v>
      </c>
      <c r="DS55" s="60">
        <f>IF(DS$5=$G55,-FV(Assumptions!$D$6,'Construction Schedule'!DS$2,,$E55/$H55),IF(AND($G55&lt;=DS$5,$I55&gt;=DS$5),-FV(Assumptions!$D$6,'Construction Schedule'!DS$2,,$E55/$H55),0))</f>
        <v>0</v>
      </c>
      <c r="DT55" s="60">
        <f>IF(DT$5=$G55,-FV(Assumptions!$D$6,'Construction Schedule'!DT$2,,$E55/$H55),IF(AND($G55&lt;=DT$5,$I55&gt;=DT$5),-FV(Assumptions!$D$6,'Construction Schedule'!DT$2,,$E55/$H55),0))</f>
        <v>0</v>
      </c>
      <c r="DU55" s="60">
        <f>IF(DU$5=$G55,-FV(Assumptions!$D$6,'Construction Schedule'!DU$2,,$E55/$H55),IF(AND($G55&lt;=DU$5,$I55&gt;=DU$5),-FV(Assumptions!$D$6,'Construction Schedule'!DU$2,,$E55/$H55),0))</f>
        <v>0</v>
      </c>
      <c r="DV55" s="60">
        <f>IF(DV$5=$G55,-FV(Assumptions!$D$6,'Construction Schedule'!DV$2,,$E55/$H55),IF(AND($G55&lt;=DV$5,$I55&gt;=DV$5),-FV(Assumptions!$D$6,'Construction Schedule'!DV$2,,$E55/$H55),0))</f>
        <v>0</v>
      </c>
      <c r="DW55" s="60">
        <f>IF(DW$5=$G55,-FV(Assumptions!$D$6,'Construction Schedule'!DW$2,,$E55/$H55),IF(AND($G55&lt;=DW$5,$I55&gt;=DW$5),-FV(Assumptions!$D$6,'Construction Schedule'!DW$2,,$E55/$H55),0))</f>
        <v>0</v>
      </c>
      <c r="DX55" s="60">
        <f>IF(DX$5=$G55,-FV(Assumptions!$D$6,'Construction Schedule'!DX$2,,$E55/$H55),IF(AND($G55&lt;=DX$5,$I55&gt;=DX$5),-FV(Assumptions!$D$6,'Construction Schedule'!DX$2,,$E55/$H55),0))</f>
        <v>0</v>
      </c>
      <c r="DY55" s="60">
        <f>IF(DY$5=$G55,-FV(Assumptions!$D$6,'Construction Schedule'!DY$2,,$E55/$H55),IF(AND($G55&lt;=DY$5,$I55&gt;=DY$5),-FV(Assumptions!$D$6,'Construction Schedule'!DY$2,,$E55/$H55),0))</f>
        <v>0</v>
      </c>
      <c r="DZ55" s="60">
        <f>IF(DZ$5=$G55,-FV(Assumptions!$D$6,'Construction Schedule'!DZ$2,,$E55/$H55),IF(AND($G55&lt;=DZ$5,$I55&gt;=DZ$5),-FV(Assumptions!$D$6,'Construction Schedule'!DZ$2,,$E55/$H55),0))</f>
        <v>0</v>
      </c>
      <c r="EA55" s="60">
        <f>IF(EA$5=$G55,-FV(Assumptions!$D$6,'Construction Schedule'!EA$2,,$E55/$H55),IF(AND($G55&lt;=EA$5,$I55&gt;=EA$5),-FV(Assumptions!$D$6,'Construction Schedule'!EA$2,,$E55/$H55),0))</f>
        <v>0</v>
      </c>
      <c r="EB55" s="51" t="s">
        <v>2</v>
      </c>
    </row>
    <row r="56" spans="1:132" ht="17.25" x14ac:dyDescent="0.35">
      <c r="D56" s="51" t="s">
        <v>183</v>
      </c>
      <c r="E56" s="136">
        <f>SUM(E50:E55)</f>
        <v>12561000</v>
      </c>
      <c r="I56" s="56"/>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51" t="s">
        <v>2</v>
      </c>
    </row>
    <row r="57" spans="1:132" x14ac:dyDescent="0.3">
      <c r="I57" s="56"/>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51" t="s">
        <v>2</v>
      </c>
    </row>
    <row r="58" spans="1:132" ht="17.25" x14ac:dyDescent="0.35">
      <c r="B58" s="115" t="s">
        <v>216</v>
      </c>
      <c r="E58" s="60">
        <v>7900000</v>
      </c>
      <c r="G58" s="56">
        <v>45413</v>
      </c>
      <c r="H58" s="129">
        <v>48</v>
      </c>
      <c r="I58" s="56">
        <f>EDATE(G58,(H58-1))</f>
        <v>46844</v>
      </c>
      <c r="L58" s="60">
        <f>IF(L$5=$G58,-FV(Assumptions!$D$6,'Construction Schedule'!L$2,,$E58/$H58),IF(AND($G58&lt;=L$5,$I58&gt;=L$5),-FV(Assumptions!$D$6,'Construction Schedule'!L$2,,$E58/$H58),0))</f>
        <v>0</v>
      </c>
      <c r="M58" s="60">
        <f>IF(M$5=$G58,-FV(Assumptions!$D$6,'Construction Schedule'!M$2,,$E58/$H58),IF(AND($G58&lt;=M$5,$I58&gt;=M$5),-FV(Assumptions!$D$6,'Construction Schedule'!M$2,,$E58/$H58),0))</f>
        <v>164583.33333333334</v>
      </c>
      <c r="N58" s="60">
        <f>IF(N$5=$G58,-FV(Assumptions!$D$6,'Construction Schedule'!N$2,,$E58/$H58),IF(AND($G58&lt;=N$5,$I58&gt;=N$5),-FV(Assumptions!$D$6,'Construction Schedule'!N$2,,$E58/$H58),0))</f>
        <v>164583.33333333334</v>
      </c>
      <c r="O58" s="60">
        <f>IF(O$5=$G58,-FV(Assumptions!$D$6,'Construction Schedule'!O$2,,$E58/$H58),IF(AND($G58&lt;=O$5,$I58&gt;=O$5),-FV(Assumptions!$D$6,'Construction Schedule'!O$2,,$E58/$H58),0))</f>
        <v>164583.33333333334</v>
      </c>
      <c r="P58" s="60">
        <f>IF(P$5=$G58,-FV(Assumptions!$D$6,'Construction Schedule'!P$2,,$E58/$H58),IF(AND($G58&lt;=P$5,$I58&gt;=P$5),-FV(Assumptions!$D$6,'Construction Schedule'!P$2,,$E58/$H58),0))</f>
        <v>164583.33333333334</v>
      </c>
      <c r="Q58" s="60">
        <f>IF(Q$5=$G58,-FV(Assumptions!$D$6,'Construction Schedule'!Q$2,,$E58/$H58),IF(AND($G58&lt;=Q$5,$I58&gt;=Q$5),-FV(Assumptions!$D$6,'Construction Schedule'!Q$2,,$E58/$H58),0))</f>
        <v>164583.33333333334</v>
      </c>
      <c r="R58" s="60">
        <f>IF(R$5=$G58,-FV(Assumptions!$D$6,'Construction Schedule'!R$2,,$E58/$H58),IF(AND($G58&lt;=R$5,$I58&gt;=R$5),-FV(Assumptions!$D$6,'Construction Schedule'!R$2,,$E58/$H58),0))</f>
        <v>164583.33333333334</v>
      </c>
      <c r="S58" s="60">
        <f>IF(S$5=$G58,-FV(Assumptions!$D$6,'Construction Schedule'!S$2,,$E58/$H58),IF(AND($G58&lt;=S$5,$I58&gt;=S$5),-FV(Assumptions!$D$6,'Construction Schedule'!S$2,,$E58/$H58),0))</f>
        <v>164583.33333333334</v>
      </c>
      <c r="T58" s="60">
        <f>IF(T$5=$G58,-FV(Assumptions!$D$6,'Construction Schedule'!T$2,,$E58/$H58),IF(AND($G58&lt;=T$5,$I58&gt;=T$5),-FV(Assumptions!$D$6,'Construction Schedule'!T$2,,$E58/$H58),0))</f>
        <v>164583.33333333334</v>
      </c>
      <c r="U58" s="60">
        <f>IF(U$5=$G58,-FV(Assumptions!$D$6,'Construction Schedule'!U$2,,$E58/$H58),IF(AND($G58&lt;=U$5,$I58&gt;=U$5),-FV(Assumptions!$D$6,'Construction Schedule'!U$2,,$E58/$H58),0))</f>
        <v>164583.33333333334</v>
      </c>
      <c r="V58" s="60">
        <f>IF(V$5=$G58,-FV(Assumptions!$D$6,'Construction Schedule'!V$2,,$E58/$H58),IF(AND($G58&lt;=V$5,$I58&gt;=V$5),-FV(Assumptions!$D$6,'Construction Schedule'!V$2,,$E58/$H58),0))</f>
        <v>164583.33333333334</v>
      </c>
      <c r="W58" s="60">
        <f>IF(W$5=$G58,-FV(Assumptions!$D$6,'Construction Schedule'!W$2,,$E58/$H58),IF(AND($G58&lt;=W$5,$I58&gt;=W$5),-FV(Assumptions!$D$6,'Construction Schedule'!W$2,,$E58/$H58),0))</f>
        <v>164583.33333333334</v>
      </c>
      <c r="X58" s="60">
        <f>IF(X$5=$G58,-FV(Assumptions!$D$6,'Construction Schedule'!X$2,,$E58/$H58),IF(AND($G58&lt;=X$5,$I58&gt;=X$5),-FV(Assumptions!$D$6,'Construction Schedule'!X$2,,$E58/$H58),0))</f>
        <v>168697.91666666666</v>
      </c>
      <c r="Y58" s="60">
        <f>IF(Y$5=$G58,-FV(Assumptions!$D$6,'Construction Schedule'!Y$2,,$E58/$H58),IF(AND($G58&lt;=Y$5,$I58&gt;=Y$5),-FV(Assumptions!$D$6,'Construction Schedule'!Y$2,,$E58/$H58),0))</f>
        <v>168697.91666666666</v>
      </c>
      <c r="Z58" s="60">
        <f>IF(Z$5=$G58,-FV(Assumptions!$D$6,'Construction Schedule'!Z$2,,$E58/$H58),IF(AND($G58&lt;=Z$5,$I58&gt;=Z$5),-FV(Assumptions!$D$6,'Construction Schedule'!Z$2,,$E58/$H58),0))</f>
        <v>168697.91666666666</v>
      </c>
      <c r="AA58" s="60">
        <f>IF(AA$5=$G58,-FV(Assumptions!$D$6,'Construction Schedule'!AA$2,,$E58/$H58),IF(AND($G58&lt;=AA$5,$I58&gt;=AA$5),-FV(Assumptions!$D$6,'Construction Schedule'!AA$2,,$E58/$H58),0))</f>
        <v>168697.91666666666</v>
      </c>
      <c r="AB58" s="60">
        <f>IF(AB$5=$G58,-FV(Assumptions!$D$6,'Construction Schedule'!AB$2,,$E58/$H58),IF(AND($G58&lt;=AB$5,$I58&gt;=AB$5),-FV(Assumptions!$D$6,'Construction Schedule'!AB$2,,$E58/$H58),0))</f>
        <v>168697.91666666666</v>
      </c>
      <c r="AC58" s="60">
        <f>IF(AC$5=$G58,-FV(Assumptions!$D$6,'Construction Schedule'!AC$2,,$E58/$H58),IF(AND($G58&lt;=AC$5,$I58&gt;=AC$5),-FV(Assumptions!$D$6,'Construction Schedule'!AC$2,,$E58/$H58),0))</f>
        <v>168697.91666666666</v>
      </c>
      <c r="AD58" s="60">
        <f>IF(AD$5=$G58,-FV(Assumptions!$D$6,'Construction Schedule'!AD$2,,$E58/$H58),IF(AND($G58&lt;=AD$5,$I58&gt;=AD$5),-FV(Assumptions!$D$6,'Construction Schedule'!AD$2,,$E58/$H58),0))</f>
        <v>168697.91666666666</v>
      </c>
      <c r="AE58" s="60">
        <f>IF(AE$5=$G58,-FV(Assumptions!$D$6,'Construction Schedule'!AE$2,,$E58/$H58),IF(AND($G58&lt;=AE$5,$I58&gt;=AE$5),-FV(Assumptions!$D$6,'Construction Schedule'!AE$2,,$E58/$H58),0))</f>
        <v>168697.91666666666</v>
      </c>
      <c r="AF58" s="60">
        <f>IF(AF$5=$G58,-FV(Assumptions!$D$6,'Construction Schedule'!AF$2,,$E58/$H58),IF(AND($G58&lt;=AF$5,$I58&gt;=AF$5),-FV(Assumptions!$D$6,'Construction Schedule'!AF$2,,$E58/$H58),0))</f>
        <v>168697.91666666666</v>
      </c>
      <c r="AG58" s="60">
        <f>IF(AG$5=$G58,-FV(Assumptions!$D$6,'Construction Schedule'!AG$2,,$E58/$H58),IF(AND($G58&lt;=AG$5,$I58&gt;=AG$5),-FV(Assumptions!$D$6,'Construction Schedule'!AG$2,,$E58/$H58),0))</f>
        <v>168697.91666666666</v>
      </c>
      <c r="AH58" s="60">
        <f>IF(AH$5=$G58,-FV(Assumptions!$D$6,'Construction Schedule'!AH$2,,$E58/$H58),IF(AND($G58&lt;=AH$5,$I58&gt;=AH$5),-FV(Assumptions!$D$6,'Construction Schedule'!AH$2,,$E58/$H58),0))</f>
        <v>168697.91666666666</v>
      </c>
      <c r="AI58" s="60">
        <f>IF(AI$5=$G58,-FV(Assumptions!$D$6,'Construction Schedule'!AI$2,,$E58/$H58),IF(AND($G58&lt;=AI$5,$I58&gt;=AI$5),-FV(Assumptions!$D$6,'Construction Schedule'!AI$2,,$E58/$H58),0))</f>
        <v>168697.91666666666</v>
      </c>
      <c r="AJ58" s="60">
        <f>IF(AJ$5=$G58,-FV(Assumptions!$D$6,'Construction Schedule'!AJ$2,,$E58/$H58),IF(AND($G58&lt;=AJ$5,$I58&gt;=AJ$5),-FV(Assumptions!$D$6,'Construction Schedule'!AJ$2,,$E58/$H58),0))</f>
        <v>172915.36458333334</v>
      </c>
      <c r="AK58" s="60">
        <f>IF(AK$5=$G58,-FV(Assumptions!$D$6,'Construction Schedule'!AK$2,,$E58/$H58),IF(AND($G58&lt;=AK$5,$I58&gt;=AK$5),-FV(Assumptions!$D$6,'Construction Schedule'!AK$2,,$E58/$H58),0))</f>
        <v>172915.36458333334</v>
      </c>
      <c r="AL58" s="60">
        <f>IF(AL$5=$G58,-FV(Assumptions!$D$6,'Construction Schedule'!AL$2,,$E58/$H58),IF(AND($G58&lt;=AL$5,$I58&gt;=AL$5),-FV(Assumptions!$D$6,'Construction Schedule'!AL$2,,$E58/$H58),0))</f>
        <v>172915.36458333334</v>
      </c>
      <c r="AM58" s="60">
        <f>IF(AM$5=$G58,-FV(Assumptions!$D$6,'Construction Schedule'!AM$2,,$E58/$H58),IF(AND($G58&lt;=AM$5,$I58&gt;=AM$5),-FV(Assumptions!$D$6,'Construction Schedule'!AM$2,,$E58/$H58),0))</f>
        <v>172915.36458333334</v>
      </c>
      <c r="AN58" s="60">
        <f>IF(AN$5=$G58,-FV(Assumptions!$D$6,'Construction Schedule'!AN$2,,$E58/$H58),IF(AND($G58&lt;=AN$5,$I58&gt;=AN$5),-FV(Assumptions!$D$6,'Construction Schedule'!AN$2,,$E58/$H58),0))</f>
        <v>172915.36458333334</v>
      </c>
      <c r="AO58" s="60">
        <f>IF(AO$5=$G58,-FV(Assumptions!$D$6,'Construction Schedule'!AO$2,,$E58/$H58),IF(AND($G58&lt;=AO$5,$I58&gt;=AO$5),-FV(Assumptions!$D$6,'Construction Schedule'!AO$2,,$E58/$H58),0))</f>
        <v>172915.36458333334</v>
      </c>
      <c r="AP58" s="60">
        <f>IF(AP$5=$G58,-FV(Assumptions!$D$6,'Construction Schedule'!AP$2,,$E58/$H58),IF(AND($G58&lt;=AP$5,$I58&gt;=AP$5),-FV(Assumptions!$D$6,'Construction Schedule'!AP$2,,$E58/$H58),0))</f>
        <v>172915.36458333334</v>
      </c>
      <c r="AQ58" s="60">
        <f>IF(AQ$5=$G58,-FV(Assumptions!$D$6,'Construction Schedule'!AQ$2,,$E58/$H58),IF(AND($G58&lt;=AQ$5,$I58&gt;=AQ$5),-FV(Assumptions!$D$6,'Construction Schedule'!AQ$2,,$E58/$H58),0))</f>
        <v>172915.36458333334</v>
      </c>
      <c r="AR58" s="60">
        <f>IF(AR$5=$G58,-FV(Assumptions!$D$6,'Construction Schedule'!AR$2,,$E58/$H58),IF(AND($G58&lt;=AR$5,$I58&gt;=AR$5),-FV(Assumptions!$D$6,'Construction Schedule'!AR$2,,$E58/$H58),0))</f>
        <v>172915.36458333334</v>
      </c>
      <c r="AS58" s="60">
        <f>IF(AS$5=$G58,-FV(Assumptions!$D$6,'Construction Schedule'!AS$2,,$E58/$H58),IF(AND($G58&lt;=AS$5,$I58&gt;=AS$5),-FV(Assumptions!$D$6,'Construction Schedule'!AS$2,,$E58/$H58),0))</f>
        <v>172915.36458333334</v>
      </c>
      <c r="AT58" s="60">
        <f>IF(AT$5=$G58,-FV(Assumptions!$D$6,'Construction Schedule'!AT$2,,$E58/$H58),IF(AND($G58&lt;=AT$5,$I58&gt;=AT$5),-FV(Assumptions!$D$6,'Construction Schedule'!AT$2,,$E58/$H58),0))</f>
        <v>172915.36458333334</v>
      </c>
      <c r="AU58" s="60">
        <f>IF(AU$5=$G58,-FV(Assumptions!$D$6,'Construction Schedule'!AU$2,,$E58/$H58),IF(AND($G58&lt;=AU$5,$I58&gt;=AU$5),-FV(Assumptions!$D$6,'Construction Schedule'!AU$2,,$E58/$H58),0))</f>
        <v>172915.36458333334</v>
      </c>
      <c r="AV58" s="60">
        <f>IF(AV$5=$G58,-FV(Assumptions!$D$6,'Construction Schedule'!AV$2,,$E58/$H58),IF(AND($G58&lt;=AV$5,$I58&gt;=AV$5),-FV(Assumptions!$D$6,'Construction Schedule'!AV$2,,$E58/$H58),0))</f>
        <v>177238.24869791666</v>
      </c>
      <c r="AW58" s="60">
        <f>IF(AW$5=$G58,-FV(Assumptions!$D$6,'Construction Schedule'!AW$2,,$E58/$H58),IF(AND($G58&lt;=AW$5,$I58&gt;=AW$5),-FV(Assumptions!$D$6,'Construction Schedule'!AW$2,,$E58/$H58),0))</f>
        <v>177238.24869791666</v>
      </c>
      <c r="AX58" s="60">
        <f>IF(AX$5=$G58,-FV(Assumptions!$D$6,'Construction Schedule'!AX$2,,$E58/$H58),IF(AND($G58&lt;=AX$5,$I58&gt;=AX$5),-FV(Assumptions!$D$6,'Construction Schedule'!AX$2,,$E58/$H58),0))</f>
        <v>177238.24869791666</v>
      </c>
      <c r="AY58" s="60">
        <f>IF(AY$5=$G58,-FV(Assumptions!$D$6,'Construction Schedule'!AY$2,,$E58/$H58),IF(AND($G58&lt;=AY$5,$I58&gt;=AY$5),-FV(Assumptions!$D$6,'Construction Schedule'!AY$2,,$E58/$H58),0))</f>
        <v>177238.24869791666</v>
      </c>
      <c r="AZ58" s="60">
        <f>IF(AZ$5=$G58,-FV(Assumptions!$D$6,'Construction Schedule'!AZ$2,,$E58/$H58),IF(AND($G58&lt;=AZ$5,$I58&gt;=AZ$5),-FV(Assumptions!$D$6,'Construction Schedule'!AZ$2,,$E58/$H58),0))</f>
        <v>177238.24869791666</v>
      </c>
      <c r="BA58" s="60">
        <f>IF(BA$5=$G58,-FV(Assumptions!$D$6,'Construction Schedule'!BA$2,,$E58/$H58),IF(AND($G58&lt;=BA$5,$I58&gt;=BA$5),-FV(Assumptions!$D$6,'Construction Schedule'!BA$2,,$E58/$H58),0))</f>
        <v>177238.24869791666</v>
      </c>
      <c r="BB58" s="60">
        <f>IF(BB$5=$G58,-FV(Assumptions!$D$6,'Construction Schedule'!BB$2,,$E58/$H58),IF(AND($G58&lt;=BB$5,$I58&gt;=BB$5),-FV(Assumptions!$D$6,'Construction Schedule'!BB$2,,$E58/$H58),0))</f>
        <v>177238.24869791666</v>
      </c>
      <c r="BC58" s="60">
        <f>IF(BC$5=$G58,-FV(Assumptions!$D$6,'Construction Schedule'!BC$2,,$E58/$H58),IF(AND($G58&lt;=BC$5,$I58&gt;=BC$5),-FV(Assumptions!$D$6,'Construction Schedule'!BC$2,,$E58/$H58),0))</f>
        <v>177238.24869791666</v>
      </c>
      <c r="BD58" s="60">
        <f>IF(BD$5=$G58,-FV(Assumptions!$D$6,'Construction Schedule'!BD$2,,$E58/$H58),IF(AND($G58&lt;=BD$5,$I58&gt;=BD$5),-FV(Assumptions!$D$6,'Construction Schedule'!BD$2,,$E58/$H58),0))</f>
        <v>177238.24869791666</v>
      </c>
      <c r="BE58" s="60">
        <f>IF(BE$5=$G58,-FV(Assumptions!$D$6,'Construction Schedule'!BE$2,,$E58/$H58),IF(AND($G58&lt;=BE$5,$I58&gt;=BE$5),-FV(Assumptions!$D$6,'Construction Schedule'!BE$2,,$E58/$H58),0))</f>
        <v>177238.24869791666</v>
      </c>
      <c r="BF58" s="60">
        <f>IF(BF$5=$G58,-FV(Assumptions!$D$6,'Construction Schedule'!BF$2,,$E58/$H58),IF(AND($G58&lt;=BF$5,$I58&gt;=BF$5),-FV(Assumptions!$D$6,'Construction Schedule'!BF$2,,$E58/$H58),0))</f>
        <v>177238.24869791666</v>
      </c>
      <c r="BG58" s="60">
        <f>IF(BG$5=$G58,-FV(Assumptions!$D$6,'Construction Schedule'!BG$2,,$E58/$H58),IF(AND($G58&lt;=BG$5,$I58&gt;=BG$5),-FV(Assumptions!$D$6,'Construction Schedule'!BG$2,,$E58/$H58),0))</f>
        <v>177238.24869791666</v>
      </c>
      <c r="BH58" s="60">
        <f>IF(BH$5=$G58,-FV(Assumptions!$D$6,'Construction Schedule'!BH$2,,$E58/$H58),IF(AND($G58&lt;=BH$5,$I58&gt;=BH$5),-FV(Assumptions!$D$6,'Construction Schedule'!BH$2,,$E58/$H58),0))</f>
        <v>181669.20491536456</v>
      </c>
      <c r="BI58" s="60">
        <f>IF(BI$5=$G58,-FV(Assumptions!$D$6,'Construction Schedule'!BI$2,,$E58/$H58),IF(AND($G58&lt;=BI$5,$I58&gt;=BI$5),-FV(Assumptions!$D$6,'Construction Schedule'!BI$2,,$E58/$H58),0))</f>
        <v>0</v>
      </c>
      <c r="BJ58" s="60">
        <f>IF(BJ$5=$G58,-FV(Assumptions!$D$6,'Construction Schedule'!BJ$2,,$E58/$H58),IF(AND($G58&lt;=BJ$5,$I58&gt;=BJ$5),-FV(Assumptions!$D$6,'Construction Schedule'!BJ$2,,$E58/$H58),0))</f>
        <v>0</v>
      </c>
      <c r="BK58" s="60">
        <f>IF(BK$5=$G58,-FV(Assumptions!$D$6,'Construction Schedule'!BK$2,,$E58/$H58),IF(AND($G58&lt;=BK$5,$I58&gt;=BK$5),-FV(Assumptions!$D$6,'Construction Schedule'!BK$2,,$E58/$H58),0))</f>
        <v>0</v>
      </c>
      <c r="BL58" s="60">
        <f>IF(BL$5=$G58,-FV(Assumptions!$D$6,'Construction Schedule'!BL$2,,$E58/$H58),IF(AND($G58&lt;=BL$5,$I58&gt;=BL$5),-FV(Assumptions!$D$6,'Construction Schedule'!BL$2,,$E58/$H58),0))</f>
        <v>0</v>
      </c>
      <c r="BM58" s="60">
        <f>IF(BM$5=$G58,-FV(Assumptions!$D$6,'Construction Schedule'!BM$2,,$E58/$H58),IF(AND($G58&lt;=BM$5,$I58&gt;=BM$5),-FV(Assumptions!$D$6,'Construction Schedule'!BM$2,,$E58/$H58),0))</f>
        <v>0</v>
      </c>
      <c r="BN58" s="60">
        <f>IF(BN$5=$G58,-FV(Assumptions!$D$6,'Construction Schedule'!BN$2,,$E58/$H58),IF(AND($G58&lt;=BN$5,$I58&gt;=BN$5),-FV(Assumptions!$D$6,'Construction Schedule'!BN$2,,$E58/$H58),0))</f>
        <v>0</v>
      </c>
      <c r="BO58" s="60">
        <f>IF(BO$5=$G58,-FV(Assumptions!$D$6,'Construction Schedule'!BO$2,,$E58/$H58),IF(AND($G58&lt;=BO$5,$I58&gt;=BO$5),-FV(Assumptions!$D$6,'Construction Schedule'!BO$2,,$E58/$H58),0))</f>
        <v>0</v>
      </c>
      <c r="BP58" s="60">
        <f>IF(BP$5=$G58,-FV(Assumptions!$D$6,'Construction Schedule'!BP$2,,$E58/$H58),IF(AND($G58&lt;=BP$5,$I58&gt;=BP$5),-FV(Assumptions!$D$6,'Construction Schedule'!BP$2,,$E58/$H58),0))</f>
        <v>0</v>
      </c>
      <c r="BQ58" s="60">
        <f>IF(BQ$5=$G58,-FV(Assumptions!$D$6,'Construction Schedule'!BQ$2,,$E58/$H58),IF(AND($G58&lt;=BQ$5,$I58&gt;=BQ$5),-FV(Assumptions!$D$6,'Construction Schedule'!BQ$2,,$E58/$H58),0))</f>
        <v>0</v>
      </c>
      <c r="BR58" s="60">
        <f>IF(BR$5=$G58,-FV(Assumptions!$D$6,'Construction Schedule'!BR$2,,$E58/$H58),IF(AND($G58&lt;=BR$5,$I58&gt;=BR$5),-FV(Assumptions!$D$6,'Construction Schedule'!BR$2,,$E58/$H58),0))</f>
        <v>0</v>
      </c>
      <c r="BS58" s="60">
        <f>IF(BS$5=$G58,-FV(Assumptions!$D$6,'Construction Schedule'!BS$2,,$E58/$H58),IF(AND($G58&lt;=BS$5,$I58&gt;=BS$5),-FV(Assumptions!$D$6,'Construction Schedule'!BS$2,,$E58/$H58),0))</f>
        <v>0</v>
      </c>
      <c r="BT58" s="60">
        <f>IF(BT$5=$G58,-FV(Assumptions!$D$6,'Construction Schedule'!BT$2,,$E58/$H58),IF(AND($G58&lt;=BT$5,$I58&gt;=BT$5),-FV(Assumptions!$D$6,'Construction Schedule'!BT$2,,$E58/$H58),0))</f>
        <v>0</v>
      </c>
      <c r="BU58" s="60">
        <f>IF(BU$5=$G58,-FV(Assumptions!$D$6,'Construction Schedule'!BU$2,,$E58/$H58),IF(AND($G58&lt;=BU$5,$I58&gt;=BU$5),-FV(Assumptions!$D$6,'Construction Schedule'!BU$2,,$E58/$H58),0))</f>
        <v>0</v>
      </c>
      <c r="BV58" s="60">
        <f>IF(BV$5=$G58,-FV(Assumptions!$D$6,'Construction Schedule'!BV$2,,$E58/$H58),IF(AND($G58&lt;=BV$5,$I58&gt;=BV$5),-FV(Assumptions!$D$6,'Construction Schedule'!BV$2,,$E58/$H58),0))</f>
        <v>0</v>
      </c>
      <c r="BW58" s="60">
        <f>IF(BW$5=$G58,-FV(Assumptions!$D$6,'Construction Schedule'!BW$2,,$E58/$H58),IF(AND($G58&lt;=BW$5,$I58&gt;=BW$5),-FV(Assumptions!$D$6,'Construction Schedule'!BW$2,,$E58/$H58),0))</f>
        <v>0</v>
      </c>
      <c r="BX58" s="60">
        <f>IF(BX$5=$G58,-FV(Assumptions!$D$6,'Construction Schedule'!BX$2,,$E58/$H58),IF(AND($G58&lt;=BX$5,$I58&gt;=BX$5),-FV(Assumptions!$D$6,'Construction Schedule'!BX$2,,$E58/$H58),0))</f>
        <v>0</v>
      </c>
      <c r="BY58" s="60">
        <f>IF(BY$5=$G58,-FV(Assumptions!$D$6,'Construction Schedule'!BY$2,,$E58/$H58),IF(AND($G58&lt;=BY$5,$I58&gt;=BY$5),-FV(Assumptions!$D$6,'Construction Schedule'!BY$2,,$E58/$H58),0))</f>
        <v>0</v>
      </c>
      <c r="BZ58" s="60">
        <f>IF(BZ$5=$G58,-FV(Assumptions!$D$6,'Construction Schedule'!BZ$2,,$E58/$H58),IF(AND($G58&lt;=BZ$5,$I58&gt;=BZ$5),-FV(Assumptions!$D$6,'Construction Schedule'!BZ$2,,$E58/$H58),0))</f>
        <v>0</v>
      </c>
      <c r="CA58" s="60">
        <f>IF(CA$5=$G58,-FV(Assumptions!$D$6,'Construction Schedule'!CA$2,,$E58/$H58),IF(AND($G58&lt;=CA$5,$I58&gt;=CA$5),-FV(Assumptions!$D$6,'Construction Schedule'!CA$2,,$E58/$H58),0))</f>
        <v>0</v>
      </c>
      <c r="CB58" s="60">
        <f>IF(CB$5=$G58,-FV(Assumptions!$D$6,'Construction Schedule'!CB$2,,$E58/$H58),IF(AND($G58&lt;=CB$5,$I58&gt;=CB$5),-FV(Assumptions!$D$6,'Construction Schedule'!CB$2,,$E58/$H58),0))</f>
        <v>0</v>
      </c>
      <c r="CC58" s="60">
        <f>IF(CC$5=$G58,-FV(Assumptions!$D$6,'Construction Schedule'!CC$2,,$E58/$H58),IF(AND($G58&lt;=CC$5,$I58&gt;=CC$5),-FV(Assumptions!$D$6,'Construction Schedule'!CC$2,,$E58/$H58),0))</f>
        <v>0</v>
      </c>
      <c r="CD58" s="60">
        <f>IF(CD$5=$G58,-FV(Assumptions!$D$6,'Construction Schedule'!CD$2,,$E58/$H58),IF(AND($G58&lt;=CD$5,$I58&gt;=CD$5),-FV(Assumptions!$D$6,'Construction Schedule'!CD$2,,$E58/$H58),0))</f>
        <v>0</v>
      </c>
      <c r="CE58" s="60">
        <f>IF(CE$5=$G58,-FV(Assumptions!$D$6,'Construction Schedule'!CE$2,,$E58/$H58),IF(AND($G58&lt;=CE$5,$I58&gt;=CE$5),-FV(Assumptions!$D$6,'Construction Schedule'!CE$2,,$E58/$H58),0))</f>
        <v>0</v>
      </c>
      <c r="CF58" s="60">
        <f>IF(CF$5=$G58,-FV(Assumptions!$D$6,'Construction Schedule'!CF$2,,$E58/$H58),IF(AND($G58&lt;=CF$5,$I58&gt;=CF$5),-FV(Assumptions!$D$6,'Construction Schedule'!CF$2,,$E58/$H58),0))</f>
        <v>0</v>
      </c>
      <c r="CG58" s="60">
        <f>IF(CG$5=$G58,-FV(Assumptions!$D$6,'Construction Schedule'!CG$2,,$E58/$H58),IF(AND($G58&lt;=CG$5,$I58&gt;=CG$5),-FV(Assumptions!$D$6,'Construction Schedule'!CG$2,,$E58/$H58),0))</f>
        <v>0</v>
      </c>
      <c r="CH58" s="60">
        <f>IF(CH$5=$G58,-FV(Assumptions!$D$6,'Construction Schedule'!CH$2,,$E58/$H58),IF(AND($G58&lt;=CH$5,$I58&gt;=CH$5),-FV(Assumptions!$D$6,'Construction Schedule'!CH$2,,$E58/$H58),0))</f>
        <v>0</v>
      </c>
      <c r="CI58" s="60">
        <f>IF(CI$5=$G58,-FV(Assumptions!$D$6,'Construction Schedule'!CI$2,,$E58/$H58),IF(AND($G58&lt;=CI$5,$I58&gt;=CI$5),-FV(Assumptions!$D$6,'Construction Schedule'!CI$2,,$E58/$H58),0))</f>
        <v>0</v>
      </c>
      <c r="CJ58" s="60">
        <f>IF(CJ$5=$G58,-FV(Assumptions!$D$6,'Construction Schedule'!CJ$2,,$E58/$H58),IF(AND($G58&lt;=CJ$5,$I58&gt;=CJ$5),-FV(Assumptions!$D$6,'Construction Schedule'!CJ$2,,$E58/$H58),0))</f>
        <v>0</v>
      </c>
      <c r="CK58" s="60">
        <f>IF(CK$5=$G58,-FV(Assumptions!$D$6,'Construction Schedule'!CK$2,,$E58/$H58),IF(AND($G58&lt;=CK$5,$I58&gt;=CK$5),-FV(Assumptions!$D$6,'Construction Schedule'!CK$2,,$E58/$H58),0))</f>
        <v>0</v>
      </c>
      <c r="CL58" s="60">
        <f>IF(CL$5=$G58,-FV(Assumptions!$D$6,'Construction Schedule'!CL$2,,$E58/$H58),IF(AND($G58&lt;=CL$5,$I58&gt;=CL$5),-FV(Assumptions!$D$6,'Construction Schedule'!CL$2,,$E58/$H58),0))</f>
        <v>0</v>
      </c>
      <c r="CM58" s="60">
        <f>IF(CM$5=$G58,-FV(Assumptions!$D$6,'Construction Schedule'!CM$2,,$E58/$H58),IF(AND($G58&lt;=CM$5,$I58&gt;=CM$5),-FV(Assumptions!$D$6,'Construction Schedule'!CM$2,,$E58/$H58),0))</f>
        <v>0</v>
      </c>
      <c r="CN58" s="60">
        <f>IF(CN$5=$G58,-FV(Assumptions!$D$6,'Construction Schedule'!CN$2,,$E58/$H58),IF(AND($G58&lt;=CN$5,$I58&gt;=CN$5),-FV(Assumptions!$D$6,'Construction Schedule'!CN$2,,$E58/$H58),0))</f>
        <v>0</v>
      </c>
      <c r="CO58" s="60">
        <f>IF(CO$5=$G58,-FV(Assumptions!$D$6,'Construction Schedule'!CO$2,,$E58/$H58),IF(AND($G58&lt;=CO$5,$I58&gt;=CO$5),-FV(Assumptions!$D$6,'Construction Schedule'!CO$2,,$E58/$H58),0))</f>
        <v>0</v>
      </c>
      <c r="CP58" s="60">
        <f>IF(CP$5=$G58,-FV(Assumptions!$D$6,'Construction Schedule'!CP$2,,$E58/$H58),IF(AND($G58&lt;=CP$5,$I58&gt;=CP$5),-FV(Assumptions!$D$6,'Construction Schedule'!CP$2,,$E58/$H58),0))</f>
        <v>0</v>
      </c>
      <c r="CQ58" s="60">
        <f>IF(CQ$5=$G58,-FV(Assumptions!$D$6,'Construction Schedule'!CQ$2,,$E58/$H58),IF(AND($G58&lt;=CQ$5,$I58&gt;=CQ$5),-FV(Assumptions!$D$6,'Construction Schedule'!CQ$2,,$E58/$H58),0))</f>
        <v>0</v>
      </c>
      <c r="CR58" s="60">
        <f>IF(CR$5=$G58,-FV(Assumptions!$D$6,'Construction Schedule'!CR$2,,$E58/$H58),IF(AND($G58&lt;=CR$5,$I58&gt;=CR$5),-FV(Assumptions!$D$6,'Construction Schedule'!CR$2,,$E58/$H58),0))</f>
        <v>0</v>
      </c>
      <c r="CS58" s="60">
        <f>IF(CS$5=$G58,-FV(Assumptions!$D$6,'Construction Schedule'!CS$2,,$E58/$H58),IF(AND($G58&lt;=CS$5,$I58&gt;=CS$5),-FV(Assumptions!$D$6,'Construction Schedule'!CS$2,,$E58/$H58),0))</f>
        <v>0</v>
      </c>
      <c r="CT58" s="60">
        <f>IF(CT$5=$G58,-FV(Assumptions!$D$6,'Construction Schedule'!CT$2,,$E58/$H58),IF(AND($G58&lt;=CT$5,$I58&gt;=CT$5),-FV(Assumptions!$D$6,'Construction Schedule'!CT$2,,$E58/$H58),0))</f>
        <v>0</v>
      </c>
      <c r="CU58" s="60">
        <f>IF(CU$5=$G58,-FV(Assumptions!$D$6,'Construction Schedule'!CU$2,,$E58/$H58),IF(AND($G58&lt;=CU$5,$I58&gt;=CU$5),-FV(Assumptions!$D$6,'Construction Schedule'!CU$2,,$E58/$H58),0))</f>
        <v>0</v>
      </c>
      <c r="CV58" s="60">
        <f>IF(CV$5=$G58,-FV(Assumptions!$D$6,'Construction Schedule'!CV$2,,$E58/$H58),IF(AND($G58&lt;=CV$5,$I58&gt;=CV$5),-FV(Assumptions!$D$6,'Construction Schedule'!CV$2,,$E58/$H58),0))</f>
        <v>0</v>
      </c>
      <c r="CW58" s="60">
        <f>IF(CW$5=$G58,-FV(Assumptions!$D$6,'Construction Schedule'!CW$2,,$E58/$H58),IF(AND($G58&lt;=CW$5,$I58&gt;=CW$5),-FV(Assumptions!$D$6,'Construction Schedule'!CW$2,,$E58/$H58),0))</f>
        <v>0</v>
      </c>
      <c r="CX58" s="60">
        <f>IF(CX$5=$G58,-FV(Assumptions!$D$6,'Construction Schedule'!CX$2,,$E58/$H58),IF(AND($G58&lt;=CX$5,$I58&gt;=CX$5),-FV(Assumptions!$D$6,'Construction Schedule'!CX$2,,$E58/$H58),0))</f>
        <v>0</v>
      </c>
      <c r="CY58" s="60">
        <f>IF(CY$5=$G58,-FV(Assumptions!$D$6,'Construction Schedule'!CY$2,,$E58/$H58),IF(AND($G58&lt;=CY$5,$I58&gt;=CY$5),-FV(Assumptions!$D$6,'Construction Schedule'!CY$2,,$E58/$H58),0))</f>
        <v>0</v>
      </c>
      <c r="CZ58" s="60">
        <f>IF(CZ$5=$G58,-FV(Assumptions!$D$6,'Construction Schedule'!CZ$2,,$E58/$H58),IF(AND($G58&lt;=CZ$5,$I58&gt;=CZ$5),-FV(Assumptions!$D$6,'Construction Schedule'!CZ$2,,$E58/$H58),0))</f>
        <v>0</v>
      </c>
      <c r="DA58" s="60">
        <f>IF(DA$5=$G58,-FV(Assumptions!$D$6,'Construction Schedule'!DA$2,,$E58/$H58),IF(AND($G58&lt;=DA$5,$I58&gt;=DA$5),-FV(Assumptions!$D$6,'Construction Schedule'!DA$2,,$E58/$H58),0))</f>
        <v>0</v>
      </c>
      <c r="DB58" s="60">
        <f>IF(DB$5=$G58,-FV(Assumptions!$D$6,'Construction Schedule'!DB$2,,$E58/$H58),IF(AND($G58&lt;=DB$5,$I58&gt;=DB$5),-FV(Assumptions!$D$6,'Construction Schedule'!DB$2,,$E58/$H58),0))</f>
        <v>0</v>
      </c>
      <c r="DC58" s="60">
        <f>IF(DC$5=$G58,-FV(Assumptions!$D$6,'Construction Schedule'!DC$2,,$E58/$H58),IF(AND($G58&lt;=DC$5,$I58&gt;=DC$5),-FV(Assumptions!$D$6,'Construction Schedule'!DC$2,,$E58/$H58),0))</f>
        <v>0</v>
      </c>
      <c r="DD58" s="60">
        <f>IF(DD$5=$G58,-FV(Assumptions!$D$6,'Construction Schedule'!DD$2,,$E58/$H58),IF(AND($G58&lt;=DD$5,$I58&gt;=DD$5),-FV(Assumptions!$D$6,'Construction Schedule'!DD$2,,$E58/$H58),0))</f>
        <v>0</v>
      </c>
      <c r="DE58" s="60">
        <f>IF(DE$5=$G58,-FV(Assumptions!$D$6,'Construction Schedule'!DE$2,,$E58/$H58),IF(AND($G58&lt;=DE$5,$I58&gt;=DE$5),-FV(Assumptions!$D$6,'Construction Schedule'!DE$2,,$E58/$H58),0))</f>
        <v>0</v>
      </c>
      <c r="DF58" s="60">
        <f>IF(DF$5=$G58,-FV(Assumptions!$D$6,'Construction Schedule'!DF$2,,$E58/$H58),IF(AND($G58&lt;=DF$5,$I58&gt;=DF$5),-FV(Assumptions!$D$6,'Construction Schedule'!DF$2,,$E58/$H58),0))</f>
        <v>0</v>
      </c>
      <c r="DG58" s="60">
        <f>IF(DG$5=$G58,-FV(Assumptions!$D$6,'Construction Schedule'!DG$2,,$E58/$H58),IF(AND($G58&lt;=DG$5,$I58&gt;=DG$5),-FV(Assumptions!$D$6,'Construction Schedule'!DG$2,,$E58/$H58),0))</f>
        <v>0</v>
      </c>
      <c r="DH58" s="60">
        <f>IF(DH$5=$G58,-FV(Assumptions!$D$6,'Construction Schedule'!DH$2,,$E58/$H58),IF(AND($G58&lt;=DH$5,$I58&gt;=DH$5),-FV(Assumptions!$D$6,'Construction Schedule'!DH$2,,$E58/$H58),0))</f>
        <v>0</v>
      </c>
      <c r="DI58" s="60">
        <f>IF(DI$5=$G58,-FV(Assumptions!$D$6,'Construction Schedule'!DI$2,,$E58/$H58),IF(AND($G58&lt;=DI$5,$I58&gt;=DI$5),-FV(Assumptions!$D$6,'Construction Schedule'!DI$2,,$E58/$H58),0))</f>
        <v>0</v>
      </c>
      <c r="DJ58" s="60">
        <f>IF(DJ$5=$G58,-FV(Assumptions!$D$6,'Construction Schedule'!DJ$2,,$E58/$H58),IF(AND($G58&lt;=DJ$5,$I58&gt;=DJ$5),-FV(Assumptions!$D$6,'Construction Schedule'!DJ$2,,$E58/$H58),0))</f>
        <v>0</v>
      </c>
      <c r="DK58" s="60">
        <f>IF(DK$5=$G58,-FV(Assumptions!$D$6,'Construction Schedule'!DK$2,,$E58/$H58),IF(AND($G58&lt;=DK$5,$I58&gt;=DK$5),-FV(Assumptions!$D$6,'Construction Schedule'!DK$2,,$E58/$H58),0))</f>
        <v>0</v>
      </c>
      <c r="DL58" s="60">
        <f>IF(DL$5=$G58,-FV(Assumptions!$D$6,'Construction Schedule'!DL$2,,$E58/$H58),IF(AND($G58&lt;=DL$5,$I58&gt;=DL$5),-FV(Assumptions!$D$6,'Construction Schedule'!DL$2,,$E58/$H58),0))</f>
        <v>0</v>
      </c>
      <c r="DM58" s="60">
        <f>IF(DM$5=$G58,-FV(Assumptions!$D$6,'Construction Schedule'!DM$2,,$E58/$H58),IF(AND($G58&lt;=DM$5,$I58&gt;=DM$5),-FV(Assumptions!$D$6,'Construction Schedule'!DM$2,,$E58/$H58),0))</f>
        <v>0</v>
      </c>
      <c r="DN58" s="60">
        <f>IF(DN$5=$G58,-FV(Assumptions!$D$6,'Construction Schedule'!DN$2,,$E58/$H58),IF(AND($G58&lt;=DN$5,$I58&gt;=DN$5),-FV(Assumptions!$D$6,'Construction Schedule'!DN$2,,$E58/$H58),0))</f>
        <v>0</v>
      </c>
      <c r="DO58" s="60">
        <f>IF(DO$5=$G58,-FV(Assumptions!$D$6,'Construction Schedule'!DO$2,,$E58/$H58),IF(AND($G58&lt;=DO$5,$I58&gt;=DO$5),-FV(Assumptions!$D$6,'Construction Schedule'!DO$2,,$E58/$H58),0))</f>
        <v>0</v>
      </c>
      <c r="DP58" s="60">
        <f>IF(DP$5=$G58,-FV(Assumptions!$D$6,'Construction Schedule'!DP$2,,$E58/$H58),IF(AND($G58&lt;=DP$5,$I58&gt;=DP$5),-FV(Assumptions!$D$6,'Construction Schedule'!DP$2,,$E58/$H58),0))</f>
        <v>0</v>
      </c>
      <c r="DQ58" s="60">
        <f>IF(DQ$5=$G58,-FV(Assumptions!$D$6,'Construction Schedule'!DQ$2,,$E58/$H58),IF(AND($G58&lt;=DQ$5,$I58&gt;=DQ$5),-FV(Assumptions!$D$6,'Construction Schedule'!DQ$2,,$E58/$H58),0))</f>
        <v>0</v>
      </c>
      <c r="DR58" s="60">
        <f>IF(DR$5=$G58,-FV(Assumptions!$D$6,'Construction Schedule'!DR$2,,$E58/$H58),IF(AND($G58&lt;=DR$5,$I58&gt;=DR$5),-FV(Assumptions!$D$6,'Construction Schedule'!DR$2,,$E58/$H58),0))</f>
        <v>0</v>
      </c>
      <c r="DS58" s="60">
        <f>IF(DS$5=$G58,-FV(Assumptions!$D$6,'Construction Schedule'!DS$2,,$E58/$H58),IF(AND($G58&lt;=DS$5,$I58&gt;=DS$5),-FV(Assumptions!$D$6,'Construction Schedule'!DS$2,,$E58/$H58),0))</f>
        <v>0</v>
      </c>
      <c r="DT58" s="60">
        <f>IF(DT$5=$G58,-FV(Assumptions!$D$6,'Construction Schedule'!DT$2,,$E58/$H58),IF(AND($G58&lt;=DT$5,$I58&gt;=DT$5),-FV(Assumptions!$D$6,'Construction Schedule'!DT$2,,$E58/$H58),0))</f>
        <v>0</v>
      </c>
      <c r="DU58" s="60">
        <f>IF(DU$5=$G58,-FV(Assumptions!$D$6,'Construction Schedule'!DU$2,,$E58/$H58),IF(AND($G58&lt;=DU$5,$I58&gt;=DU$5),-FV(Assumptions!$D$6,'Construction Schedule'!DU$2,,$E58/$H58),0))</f>
        <v>0</v>
      </c>
      <c r="DV58" s="60">
        <f>IF(DV$5=$G58,-FV(Assumptions!$D$6,'Construction Schedule'!DV$2,,$E58/$H58),IF(AND($G58&lt;=DV$5,$I58&gt;=DV$5),-FV(Assumptions!$D$6,'Construction Schedule'!DV$2,,$E58/$H58),0))</f>
        <v>0</v>
      </c>
      <c r="DW58" s="60">
        <f>IF(DW$5=$G58,-FV(Assumptions!$D$6,'Construction Schedule'!DW$2,,$E58/$H58),IF(AND($G58&lt;=DW$5,$I58&gt;=DW$5),-FV(Assumptions!$D$6,'Construction Schedule'!DW$2,,$E58/$H58),0))</f>
        <v>0</v>
      </c>
      <c r="DX58" s="60">
        <f>IF(DX$5=$G58,-FV(Assumptions!$D$6,'Construction Schedule'!DX$2,,$E58/$H58),IF(AND($G58&lt;=DX$5,$I58&gt;=DX$5),-FV(Assumptions!$D$6,'Construction Schedule'!DX$2,,$E58/$H58),0))</f>
        <v>0</v>
      </c>
      <c r="DY58" s="60">
        <f>IF(DY$5=$G58,-FV(Assumptions!$D$6,'Construction Schedule'!DY$2,,$E58/$H58),IF(AND($G58&lt;=DY$5,$I58&gt;=DY$5),-FV(Assumptions!$D$6,'Construction Schedule'!DY$2,,$E58/$H58),0))</f>
        <v>0</v>
      </c>
      <c r="DZ58" s="60">
        <f>IF(DZ$5=$G58,-FV(Assumptions!$D$6,'Construction Schedule'!DZ$2,,$E58/$H58),IF(AND($G58&lt;=DZ$5,$I58&gt;=DZ$5),-FV(Assumptions!$D$6,'Construction Schedule'!DZ$2,,$E58/$H58),0))</f>
        <v>0</v>
      </c>
      <c r="EA58" s="60">
        <f>IF(EA$5=$G58,-FV(Assumptions!$D$6,'Construction Schedule'!EA$2,,$E58/$H58),IF(AND($G58&lt;=EA$5,$I58&gt;=EA$5),-FV(Assumptions!$D$6,'Construction Schedule'!EA$2,,$E58/$H58),0))</f>
        <v>0</v>
      </c>
      <c r="EB58" s="51" t="s">
        <v>2</v>
      </c>
    </row>
    <row r="59" spans="1:132" ht="17.25" x14ac:dyDescent="0.35">
      <c r="B59" s="115" t="s">
        <v>217</v>
      </c>
      <c r="E59" s="60">
        <v>23700000</v>
      </c>
      <c r="G59" s="56">
        <v>45413</v>
      </c>
      <c r="H59" s="129">
        <v>48</v>
      </c>
      <c r="I59" s="56">
        <f>EDATE(G59,(H59-1))</f>
        <v>46844</v>
      </c>
      <c r="L59" s="60">
        <f>IF(L$5=$G59,-FV(Assumptions!$D$6,'Construction Schedule'!L$2,,$E59/$H59),IF(AND($G59&lt;=L$5,$I59&gt;=L$5),-FV(Assumptions!$D$6,'Construction Schedule'!L$2,,$E59/$H59),0))</f>
        <v>0</v>
      </c>
      <c r="M59" s="60">
        <f>IF(M$5=$G59,-FV(Assumptions!$D$6,'Construction Schedule'!M$2,,$E59/$H59),IF(AND($G59&lt;=M$5,$I59&gt;=M$5),-FV(Assumptions!$D$6,'Construction Schedule'!M$2,,$E59/$H59),0))</f>
        <v>493750</v>
      </c>
      <c r="N59" s="60">
        <f>IF(N$5=$G59,-FV(Assumptions!$D$6,'Construction Schedule'!N$2,,$E59/$H59),IF(AND($G59&lt;=N$5,$I59&gt;=N$5),-FV(Assumptions!$D$6,'Construction Schedule'!N$2,,$E59/$H59),0))</f>
        <v>493750</v>
      </c>
      <c r="O59" s="60">
        <f>IF(O$5=$G59,-FV(Assumptions!$D$6,'Construction Schedule'!O$2,,$E59/$H59),IF(AND($G59&lt;=O$5,$I59&gt;=O$5),-FV(Assumptions!$D$6,'Construction Schedule'!O$2,,$E59/$H59),0))</f>
        <v>493750</v>
      </c>
      <c r="P59" s="60">
        <f>IF(P$5=$G59,-FV(Assumptions!$D$6,'Construction Schedule'!P$2,,$E59/$H59),IF(AND($G59&lt;=P$5,$I59&gt;=P$5),-FV(Assumptions!$D$6,'Construction Schedule'!P$2,,$E59/$H59),0))</f>
        <v>493750</v>
      </c>
      <c r="Q59" s="60">
        <f>IF(Q$5=$G59,-FV(Assumptions!$D$6,'Construction Schedule'!Q$2,,$E59/$H59),IF(AND($G59&lt;=Q$5,$I59&gt;=Q$5),-FV(Assumptions!$D$6,'Construction Schedule'!Q$2,,$E59/$H59),0))</f>
        <v>493750</v>
      </c>
      <c r="R59" s="60">
        <f>IF(R$5=$G59,-FV(Assumptions!$D$6,'Construction Schedule'!R$2,,$E59/$H59),IF(AND($G59&lt;=R$5,$I59&gt;=R$5),-FV(Assumptions!$D$6,'Construction Schedule'!R$2,,$E59/$H59),0))</f>
        <v>493750</v>
      </c>
      <c r="S59" s="60">
        <f>IF(S$5=$G59,-FV(Assumptions!$D$6,'Construction Schedule'!S$2,,$E59/$H59),IF(AND($G59&lt;=S$5,$I59&gt;=S$5),-FV(Assumptions!$D$6,'Construction Schedule'!S$2,,$E59/$H59),0))</f>
        <v>493750</v>
      </c>
      <c r="T59" s="60">
        <f>IF(T$5=$G59,-FV(Assumptions!$D$6,'Construction Schedule'!T$2,,$E59/$H59),IF(AND($G59&lt;=T$5,$I59&gt;=T$5),-FV(Assumptions!$D$6,'Construction Schedule'!T$2,,$E59/$H59),0))</f>
        <v>493750</v>
      </c>
      <c r="U59" s="60">
        <f>IF(U$5=$G59,-FV(Assumptions!$D$6,'Construction Schedule'!U$2,,$E59/$H59),IF(AND($G59&lt;=U$5,$I59&gt;=U$5),-FV(Assumptions!$D$6,'Construction Schedule'!U$2,,$E59/$H59),0))</f>
        <v>493750</v>
      </c>
      <c r="V59" s="60">
        <f>IF(V$5=$G59,-FV(Assumptions!$D$6,'Construction Schedule'!V$2,,$E59/$H59),IF(AND($G59&lt;=V$5,$I59&gt;=V$5),-FV(Assumptions!$D$6,'Construction Schedule'!V$2,,$E59/$H59),0))</f>
        <v>493750</v>
      </c>
      <c r="W59" s="60">
        <f>IF(W$5=$G59,-FV(Assumptions!$D$6,'Construction Schedule'!W$2,,$E59/$H59),IF(AND($G59&lt;=W$5,$I59&gt;=W$5),-FV(Assumptions!$D$6,'Construction Schedule'!W$2,,$E59/$H59),0))</f>
        <v>493750</v>
      </c>
      <c r="X59" s="60">
        <f>IF(X$5=$G59,-FV(Assumptions!$D$6,'Construction Schedule'!X$2,,$E59/$H59),IF(AND($G59&lt;=X$5,$I59&gt;=X$5),-FV(Assumptions!$D$6,'Construction Schedule'!X$2,,$E59/$H59),0))</f>
        <v>506093.74999999994</v>
      </c>
      <c r="Y59" s="60">
        <f>IF(Y$5=$G59,-FV(Assumptions!$D$6,'Construction Schedule'!Y$2,,$E59/$H59),IF(AND($G59&lt;=Y$5,$I59&gt;=Y$5),-FV(Assumptions!$D$6,'Construction Schedule'!Y$2,,$E59/$H59),0))</f>
        <v>506093.74999999994</v>
      </c>
      <c r="Z59" s="60">
        <f>IF(Z$5=$G59,-FV(Assumptions!$D$6,'Construction Schedule'!Z$2,,$E59/$H59),IF(AND($G59&lt;=Z$5,$I59&gt;=Z$5),-FV(Assumptions!$D$6,'Construction Schedule'!Z$2,,$E59/$H59),0))</f>
        <v>506093.74999999994</v>
      </c>
      <c r="AA59" s="60">
        <f>IF(AA$5=$G59,-FV(Assumptions!$D$6,'Construction Schedule'!AA$2,,$E59/$H59),IF(AND($G59&lt;=AA$5,$I59&gt;=AA$5),-FV(Assumptions!$D$6,'Construction Schedule'!AA$2,,$E59/$H59),0))</f>
        <v>506093.74999999994</v>
      </c>
      <c r="AB59" s="60">
        <f>IF(AB$5=$G59,-FV(Assumptions!$D$6,'Construction Schedule'!AB$2,,$E59/$H59),IF(AND($G59&lt;=AB$5,$I59&gt;=AB$5),-FV(Assumptions!$D$6,'Construction Schedule'!AB$2,,$E59/$H59),0))</f>
        <v>506093.74999999994</v>
      </c>
      <c r="AC59" s="60">
        <f>IF(AC$5=$G59,-FV(Assumptions!$D$6,'Construction Schedule'!AC$2,,$E59/$H59),IF(AND($G59&lt;=AC$5,$I59&gt;=AC$5),-FV(Assumptions!$D$6,'Construction Schedule'!AC$2,,$E59/$H59),0))</f>
        <v>506093.74999999994</v>
      </c>
      <c r="AD59" s="60">
        <f>IF(AD$5=$G59,-FV(Assumptions!$D$6,'Construction Schedule'!AD$2,,$E59/$H59),IF(AND($G59&lt;=AD$5,$I59&gt;=AD$5),-FV(Assumptions!$D$6,'Construction Schedule'!AD$2,,$E59/$H59),0))</f>
        <v>506093.74999999994</v>
      </c>
      <c r="AE59" s="60">
        <f>IF(AE$5=$G59,-FV(Assumptions!$D$6,'Construction Schedule'!AE$2,,$E59/$H59),IF(AND($G59&lt;=AE$5,$I59&gt;=AE$5),-FV(Assumptions!$D$6,'Construction Schedule'!AE$2,,$E59/$H59),0))</f>
        <v>506093.74999999994</v>
      </c>
      <c r="AF59" s="60">
        <f>IF(AF$5=$G59,-FV(Assumptions!$D$6,'Construction Schedule'!AF$2,,$E59/$H59),IF(AND($G59&lt;=AF$5,$I59&gt;=AF$5),-FV(Assumptions!$D$6,'Construction Schedule'!AF$2,,$E59/$H59),0))</f>
        <v>506093.74999999994</v>
      </c>
      <c r="AG59" s="60">
        <f>IF(AG$5=$G59,-FV(Assumptions!$D$6,'Construction Schedule'!AG$2,,$E59/$H59),IF(AND($G59&lt;=AG$5,$I59&gt;=AG$5),-FV(Assumptions!$D$6,'Construction Schedule'!AG$2,,$E59/$H59),0))</f>
        <v>506093.74999999994</v>
      </c>
      <c r="AH59" s="60">
        <f>IF(AH$5=$G59,-FV(Assumptions!$D$6,'Construction Schedule'!AH$2,,$E59/$H59),IF(AND($G59&lt;=AH$5,$I59&gt;=AH$5),-FV(Assumptions!$D$6,'Construction Schedule'!AH$2,,$E59/$H59),0))</f>
        <v>506093.74999999994</v>
      </c>
      <c r="AI59" s="60">
        <f>IF(AI$5=$G59,-FV(Assumptions!$D$6,'Construction Schedule'!AI$2,,$E59/$H59),IF(AND($G59&lt;=AI$5,$I59&gt;=AI$5),-FV(Assumptions!$D$6,'Construction Schedule'!AI$2,,$E59/$H59),0))</f>
        <v>506093.74999999994</v>
      </c>
      <c r="AJ59" s="60">
        <f>IF(AJ$5=$G59,-FV(Assumptions!$D$6,'Construction Schedule'!AJ$2,,$E59/$H59),IF(AND($G59&lt;=AJ$5,$I59&gt;=AJ$5),-FV(Assumptions!$D$6,'Construction Schedule'!AJ$2,,$E59/$H59),0))</f>
        <v>518746.09374999994</v>
      </c>
      <c r="AK59" s="60">
        <f>IF(AK$5=$G59,-FV(Assumptions!$D$6,'Construction Schedule'!AK$2,,$E59/$H59),IF(AND($G59&lt;=AK$5,$I59&gt;=AK$5),-FV(Assumptions!$D$6,'Construction Schedule'!AK$2,,$E59/$H59),0))</f>
        <v>518746.09374999994</v>
      </c>
      <c r="AL59" s="60">
        <f>IF(AL$5=$G59,-FV(Assumptions!$D$6,'Construction Schedule'!AL$2,,$E59/$H59),IF(AND($G59&lt;=AL$5,$I59&gt;=AL$5),-FV(Assumptions!$D$6,'Construction Schedule'!AL$2,,$E59/$H59),0))</f>
        <v>518746.09374999994</v>
      </c>
      <c r="AM59" s="60">
        <f>IF(AM$5=$G59,-FV(Assumptions!$D$6,'Construction Schedule'!AM$2,,$E59/$H59),IF(AND($G59&lt;=AM$5,$I59&gt;=AM$5),-FV(Assumptions!$D$6,'Construction Schedule'!AM$2,,$E59/$H59),0))</f>
        <v>518746.09374999994</v>
      </c>
      <c r="AN59" s="60">
        <f>IF(AN$5=$G59,-FV(Assumptions!$D$6,'Construction Schedule'!AN$2,,$E59/$H59),IF(AND($G59&lt;=AN$5,$I59&gt;=AN$5),-FV(Assumptions!$D$6,'Construction Schedule'!AN$2,,$E59/$H59),0))</f>
        <v>518746.09374999994</v>
      </c>
      <c r="AO59" s="60">
        <f>IF(AO$5=$G59,-FV(Assumptions!$D$6,'Construction Schedule'!AO$2,,$E59/$H59),IF(AND($G59&lt;=AO$5,$I59&gt;=AO$5),-FV(Assumptions!$D$6,'Construction Schedule'!AO$2,,$E59/$H59),0))</f>
        <v>518746.09374999994</v>
      </c>
      <c r="AP59" s="60">
        <f>IF(AP$5=$G59,-FV(Assumptions!$D$6,'Construction Schedule'!AP$2,,$E59/$H59),IF(AND($G59&lt;=AP$5,$I59&gt;=AP$5),-FV(Assumptions!$D$6,'Construction Schedule'!AP$2,,$E59/$H59),0))</f>
        <v>518746.09374999994</v>
      </c>
      <c r="AQ59" s="60">
        <f>IF(AQ$5=$G59,-FV(Assumptions!$D$6,'Construction Schedule'!AQ$2,,$E59/$H59),IF(AND($G59&lt;=AQ$5,$I59&gt;=AQ$5),-FV(Assumptions!$D$6,'Construction Schedule'!AQ$2,,$E59/$H59),0))</f>
        <v>518746.09374999994</v>
      </c>
      <c r="AR59" s="60">
        <f>IF(AR$5=$G59,-FV(Assumptions!$D$6,'Construction Schedule'!AR$2,,$E59/$H59),IF(AND($G59&lt;=AR$5,$I59&gt;=AR$5),-FV(Assumptions!$D$6,'Construction Schedule'!AR$2,,$E59/$H59),0))</f>
        <v>518746.09374999994</v>
      </c>
      <c r="AS59" s="60">
        <f>IF(AS$5=$G59,-FV(Assumptions!$D$6,'Construction Schedule'!AS$2,,$E59/$H59),IF(AND($G59&lt;=AS$5,$I59&gt;=AS$5),-FV(Assumptions!$D$6,'Construction Schedule'!AS$2,,$E59/$H59),0))</f>
        <v>518746.09374999994</v>
      </c>
      <c r="AT59" s="60">
        <f>IF(AT$5=$G59,-FV(Assumptions!$D$6,'Construction Schedule'!AT$2,,$E59/$H59),IF(AND($G59&lt;=AT$5,$I59&gt;=AT$5),-FV(Assumptions!$D$6,'Construction Schedule'!AT$2,,$E59/$H59),0))</f>
        <v>518746.09374999994</v>
      </c>
      <c r="AU59" s="60">
        <f>IF(AU$5=$G59,-FV(Assumptions!$D$6,'Construction Schedule'!AU$2,,$E59/$H59),IF(AND($G59&lt;=AU$5,$I59&gt;=AU$5),-FV(Assumptions!$D$6,'Construction Schedule'!AU$2,,$E59/$H59),0))</f>
        <v>518746.09374999994</v>
      </c>
      <c r="AV59" s="60">
        <f>IF(AV$5=$G59,-FV(Assumptions!$D$6,'Construction Schedule'!AV$2,,$E59/$H59),IF(AND($G59&lt;=AV$5,$I59&gt;=AV$5),-FV(Assumptions!$D$6,'Construction Schedule'!AV$2,,$E59/$H59),0))</f>
        <v>531714.74609374988</v>
      </c>
      <c r="AW59" s="60">
        <f>IF(AW$5=$G59,-FV(Assumptions!$D$6,'Construction Schedule'!AW$2,,$E59/$H59),IF(AND($G59&lt;=AW$5,$I59&gt;=AW$5),-FV(Assumptions!$D$6,'Construction Schedule'!AW$2,,$E59/$H59),0))</f>
        <v>531714.74609374988</v>
      </c>
      <c r="AX59" s="60">
        <f>IF(AX$5=$G59,-FV(Assumptions!$D$6,'Construction Schedule'!AX$2,,$E59/$H59),IF(AND($G59&lt;=AX$5,$I59&gt;=AX$5),-FV(Assumptions!$D$6,'Construction Schedule'!AX$2,,$E59/$H59),0))</f>
        <v>531714.74609374988</v>
      </c>
      <c r="AY59" s="60">
        <f>IF(AY$5=$G59,-FV(Assumptions!$D$6,'Construction Schedule'!AY$2,,$E59/$H59),IF(AND($G59&lt;=AY$5,$I59&gt;=AY$5),-FV(Assumptions!$D$6,'Construction Schedule'!AY$2,,$E59/$H59),0))</f>
        <v>531714.74609374988</v>
      </c>
      <c r="AZ59" s="60">
        <f>IF(AZ$5=$G59,-FV(Assumptions!$D$6,'Construction Schedule'!AZ$2,,$E59/$H59),IF(AND($G59&lt;=AZ$5,$I59&gt;=AZ$5),-FV(Assumptions!$D$6,'Construction Schedule'!AZ$2,,$E59/$H59),0))</f>
        <v>531714.74609374988</v>
      </c>
      <c r="BA59" s="60">
        <f>IF(BA$5=$G59,-FV(Assumptions!$D$6,'Construction Schedule'!BA$2,,$E59/$H59),IF(AND($G59&lt;=BA$5,$I59&gt;=BA$5),-FV(Assumptions!$D$6,'Construction Schedule'!BA$2,,$E59/$H59),0))</f>
        <v>531714.74609374988</v>
      </c>
      <c r="BB59" s="60">
        <f>IF(BB$5=$G59,-FV(Assumptions!$D$6,'Construction Schedule'!BB$2,,$E59/$H59),IF(AND($G59&lt;=BB$5,$I59&gt;=BB$5),-FV(Assumptions!$D$6,'Construction Schedule'!BB$2,,$E59/$H59),0))</f>
        <v>531714.74609374988</v>
      </c>
      <c r="BC59" s="60">
        <f>IF(BC$5=$G59,-FV(Assumptions!$D$6,'Construction Schedule'!BC$2,,$E59/$H59),IF(AND($G59&lt;=BC$5,$I59&gt;=BC$5),-FV(Assumptions!$D$6,'Construction Schedule'!BC$2,,$E59/$H59),0))</f>
        <v>531714.74609374988</v>
      </c>
      <c r="BD59" s="60">
        <f>IF(BD$5=$G59,-FV(Assumptions!$D$6,'Construction Schedule'!BD$2,,$E59/$H59),IF(AND($G59&lt;=BD$5,$I59&gt;=BD$5),-FV(Assumptions!$D$6,'Construction Schedule'!BD$2,,$E59/$H59),0))</f>
        <v>531714.74609374988</v>
      </c>
      <c r="BE59" s="60">
        <f>IF(BE$5=$G59,-FV(Assumptions!$D$6,'Construction Schedule'!BE$2,,$E59/$H59),IF(AND($G59&lt;=BE$5,$I59&gt;=BE$5),-FV(Assumptions!$D$6,'Construction Schedule'!BE$2,,$E59/$H59),0))</f>
        <v>531714.74609374988</v>
      </c>
      <c r="BF59" s="60">
        <f>IF(BF$5=$G59,-FV(Assumptions!$D$6,'Construction Schedule'!BF$2,,$E59/$H59),IF(AND($G59&lt;=BF$5,$I59&gt;=BF$5),-FV(Assumptions!$D$6,'Construction Schedule'!BF$2,,$E59/$H59),0))</f>
        <v>531714.74609374988</v>
      </c>
      <c r="BG59" s="60">
        <f>IF(BG$5=$G59,-FV(Assumptions!$D$6,'Construction Schedule'!BG$2,,$E59/$H59),IF(AND($G59&lt;=BG$5,$I59&gt;=BG$5),-FV(Assumptions!$D$6,'Construction Schedule'!BG$2,,$E59/$H59),0))</f>
        <v>531714.74609374988</v>
      </c>
      <c r="BH59" s="60">
        <f>IF(BH$5=$G59,-FV(Assumptions!$D$6,'Construction Schedule'!BH$2,,$E59/$H59),IF(AND($G59&lt;=BH$5,$I59&gt;=BH$5),-FV(Assumptions!$D$6,'Construction Schedule'!BH$2,,$E59/$H59),0))</f>
        <v>545007.61474609363</v>
      </c>
      <c r="BI59" s="60">
        <f>IF(BI$5=$G59,-FV(Assumptions!$D$6,'Construction Schedule'!BI$2,,$E59/$H59),IF(AND($G59&lt;=BI$5,$I59&gt;=BI$5),-FV(Assumptions!$D$6,'Construction Schedule'!BI$2,,$E59/$H59),0))</f>
        <v>0</v>
      </c>
      <c r="BJ59" s="60">
        <f>IF(BJ$5=$G59,-FV(Assumptions!$D$6,'Construction Schedule'!BJ$2,,$E59/$H59),IF(AND($G59&lt;=BJ$5,$I59&gt;=BJ$5),-FV(Assumptions!$D$6,'Construction Schedule'!BJ$2,,$E59/$H59),0))</f>
        <v>0</v>
      </c>
      <c r="BK59" s="60">
        <f>IF(BK$5=$G59,-FV(Assumptions!$D$6,'Construction Schedule'!BK$2,,$E59/$H59),IF(AND($G59&lt;=BK$5,$I59&gt;=BK$5),-FV(Assumptions!$D$6,'Construction Schedule'!BK$2,,$E59/$H59),0))</f>
        <v>0</v>
      </c>
      <c r="BL59" s="60">
        <f>IF(BL$5=$G59,-FV(Assumptions!$D$6,'Construction Schedule'!BL$2,,$E59/$H59),IF(AND($G59&lt;=BL$5,$I59&gt;=BL$5),-FV(Assumptions!$D$6,'Construction Schedule'!BL$2,,$E59/$H59),0))</f>
        <v>0</v>
      </c>
      <c r="BM59" s="60">
        <f>IF(BM$5=$G59,-FV(Assumptions!$D$6,'Construction Schedule'!BM$2,,$E59/$H59),IF(AND($G59&lt;=BM$5,$I59&gt;=BM$5),-FV(Assumptions!$D$6,'Construction Schedule'!BM$2,,$E59/$H59),0))</f>
        <v>0</v>
      </c>
      <c r="BN59" s="60">
        <f>IF(BN$5=$G59,-FV(Assumptions!$D$6,'Construction Schedule'!BN$2,,$E59/$H59),IF(AND($G59&lt;=BN$5,$I59&gt;=BN$5),-FV(Assumptions!$D$6,'Construction Schedule'!BN$2,,$E59/$H59),0))</f>
        <v>0</v>
      </c>
      <c r="BO59" s="60">
        <f>IF(BO$5=$G59,-FV(Assumptions!$D$6,'Construction Schedule'!BO$2,,$E59/$H59),IF(AND($G59&lt;=BO$5,$I59&gt;=BO$5),-FV(Assumptions!$D$6,'Construction Schedule'!BO$2,,$E59/$H59),0))</f>
        <v>0</v>
      </c>
      <c r="BP59" s="60">
        <f>IF(BP$5=$G59,-FV(Assumptions!$D$6,'Construction Schedule'!BP$2,,$E59/$H59),IF(AND($G59&lt;=BP$5,$I59&gt;=BP$5),-FV(Assumptions!$D$6,'Construction Schedule'!BP$2,,$E59/$H59),0))</f>
        <v>0</v>
      </c>
      <c r="BQ59" s="60">
        <f>IF(BQ$5=$G59,-FV(Assumptions!$D$6,'Construction Schedule'!BQ$2,,$E59/$H59),IF(AND($G59&lt;=BQ$5,$I59&gt;=BQ$5),-FV(Assumptions!$D$6,'Construction Schedule'!BQ$2,,$E59/$H59),0))</f>
        <v>0</v>
      </c>
      <c r="BR59" s="60">
        <f>IF(BR$5=$G59,-FV(Assumptions!$D$6,'Construction Schedule'!BR$2,,$E59/$H59),IF(AND($G59&lt;=BR$5,$I59&gt;=BR$5),-FV(Assumptions!$D$6,'Construction Schedule'!BR$2,,$E59/$H59),0))</f>
        <v>0</v>
      </c>
      <c r="BS59" s="60">
        <f>IF(BS$5=$G59,-FV(Assumptions!$D$6,'Construction Schedule'!BS$2,,$E59/$H59),IF(AND($G59&lt;=BS$5,$I59&gt;=BS$5),-FV(Assumptions!$D$6,'Construction Schedule'!BS$2,,$E59/$H59),0))</f>
        <v>0</v>
      </c>
      <c r="BT59" s="60">
        <f>IF(BT$5=$G59,-FV(Assumptions!$D$6,'Construction Schedule'!BT$2,,$E59/$H59),IF(AND($G59&lt;=BT$5,$I59&gt;=BT$5),-FV(Assumptions!$D$6,'Construction Schedule'!BT$2,,$E59/$H59),0))</f>
        <v>0</v>
      </c>
      <c r="BU59" s="60">
        <f>IF(BU$5=$G59,-FV(Assumptions!$D$6,'Construction Schedule'!BU$2,,$E59/$H59),IF(AND($G59&lt;=BU$5,$I59&gt;=BU$5),-FV(Assumptions!$D$6,'Construction Schedule'!BU$2,,$E59/$H59),0))</f>
        <v>0</v>
      </c>
      <c r="BV59" s="60">
        <f>IF(BV$5=$G59,-FV(Assumptions!$D$6,'Construction Schedule'!BV$2,,$E59/$H59),IF(AND($G59&lt;=BV$5,$I59&gt;=BV$5),-FV(Assumptions!$D$6,'Construction Schedule'!BV$2,,$E59/$H59),0))</f>
        <v>0</v>
      </c>
      <c r="BW59" s="60">
        <f>IF(BW$5=$G59,-FV(Assumptions!$D$6,'Construction Schedule'!BW$2,,$E59/$H59),IF(AND($G59&lt;=BW$5,$I59&gt;=BW$5),-FV(Assumptions!$D$6,'Construction Schedule'!BW$2,,$E59/$H59),0))</f>
        <v>0</v>
      </c>
      <c r="BX59" s="60">
        <f>IF(BX$5=$G59,-FV(Assumptions!$D$6,'Construction Schedule'!BX$2,,$E59/$H59),IF(AND($G59&lt;=BX$5,$I59&gt;=BX$5),-FV(Assumptions!$D$6,'Construction Schedule'!BX$2,,$E59/$H59),0))</f>
        <v>0</v>
      </c>
      <c r="BY59" s="60">
        <f>IF(BY$5=$G59,-FV(Assumptions!$D$6,'Construction Schedule'!BY$2,,$E59/$H59),IF(AND($G59&lt;=BY$5,$I59&gt;=BY$5),-FV(Assumptions!$D$6,'Construction Schedule'!BY$2,,$E59/$H59),0))</f>
        <v>0</v>
      </c>
      <c r="BZ59" s="60">
        <f>IF(BZ$5=$G59,-FV(Assumptions!$D$6,'Construction Schedule'!BZ$2,,$E59/$H59),IF(AND($G59&lt;=BZ$5,$I59&gt;=BZ$5),-FV(Assumptions!$D$6,'Construction Schedule'!BZ$2,,$E59/$H59),0))</f>
        <v>0</v>
      </c>
      <c r="CA59" s="60">
        <f>IF(CA$5=$G59,-FV(Assumptions!$D$6,'Construction Schedule'!CA$2,,$E59/$H59),IF(AND($G59&lt;=CA$5,$I59&gt;=CA$5),-FV(Assumptions!$D$6,'Construction Schedule'!CA$2,,$E59/$H59),0))</f>
        <v>0</v>
      </c>
      <c r="CB59" s="60">
        <f>IF(CB$5=$G59,-FV(Assumptions!$D$6,'Construction Schedule'!CB$2,,$E59/$H59),IF(AND($G59&lt;=CB$5,$I59&gt;=CB$5),-FV(Assumptions!$D$6,'Construction Schedule'!CB$2,,$E59/$H59),0))</f>
        <v>0</v>
      </c>
      <c r="CC59" s="60">
        <f>IF(CC$5=$G59,-FV(Assumptions!$D$6,'Construction Schedule'!CC$2,,$E59/$H59),IF(AND($G59&lt;=CC$5,$I59&gt;=CC$5),-FV(Assumptions!$D$6,'Construction Schedule'!CC$2,,$E59/$H59),0))</f>
        <v>0</v>
      </c>
      <c r="CD59" s="60">
        <f>IF(CD$5=$G59,-FV(Assumptions!$D$6,'Construction Schedule'!CD$2,,$E59/$H59),IF(AND($G59&lt;=CD$5,$I59&gt;=CD$5),-FV(Assumptions!$D$6,'Construction Schedule'!CD$2,,$E59/$H59),0))</f>
        <v>0</v>
      </c>
      <c r="CE59" s="60">
        <f>IF(CE$5=$G59,-FV(Assumptions!$D$6,'Construction Schedule'!CE$2,,$E59/$H59),IF(AND($G59&lt;=CE$5,$I59&gt;=CE$5),-FV(Assumptions!$D$6,'Construction Schedule'!CE$2,,$E59/$H59),0))</f>
        <v>0</v>
      </c>
      <c r="CF59" s="60">
        <f>IF(CF$5=$G59,-FV(Assumptions!$D$6,'Construction Schedule'!CF$2,,$E59/$H59),IF(AND($G59&lt;=CF$5,$I59&gt;=CF$5),-FV(Assumptions!$D$6,'Construction Schedule'!CF$2,,$E59/$H59),0))</f>
        <v>0</v>
      </c>
      <c r="CG59" s="60">
        <f>IF(CG$5=$G59,-FV(Assumptions!$D$6,'Construction Schedule'!CG$2,,$E59/$H59),IF(AND($G59&lt;=CG$5,$I59&gt;=CG$5),-FV(Assumptions!$D$6,'Construction Schedule'!CG$2,,$E59/$H59),0))</f>
        <v>0</v>
      </c>
      <c r="CH59" s="60">
        <f>IF(CH$5=$G59,-FV(Assumptions!$D$6,'Construction Schedule'!CH$2,,$E59/$H59),IF(AND($G59&lt;=CH$5,$I59&gt;=CH$5),-FV(Assumptions!$D$6,'Construction Schedule'!CH$2,,$E59/$H59),0))</f>
        <v>0</v>
      </c>
      <c r="CI59" s="60">
        <f>IF(CI$5=$G59,-FV(Assumptions!$D$6,'Construction Schedule'!CI$2,,$E59/$H59),IF(AND($G59&lt;=CI$5,$I59&gt;=CI$5),-FV(Assumptions!$D$6,'Construction Schedule'!CI$2,,$E59/$H59),0))</f>
        <v>0</v>
      </c>
      <c r="CJ59" s="60">
        <f>IF(CJ$5=$G59,-FV(Assumptions!$D$6,'Construction Schedule'!CJ$2,,$E59/$H59),IF(AND($G59&lt;=CJ$5,$I59&gt;=CJ$5),-FV(Assumptions!$D$6,'Construction Schedule'!CJ$2,,$E59/$H59),0))</f>
        <v>0</v>
      </c>
      <c r="CK59" s="60">
        <f>IF(CK$5=$G59,-FV(Assumptions!$D$6,'Construction Schedule'!CK$2,,$E59/$H59),IF(AND($G59&lt;=CK$5,$I59&gt;=CK$5),-FV(Assumptions!$D$6,'Construction Schedule'!CK$2,,$E59/$H59),0))</f>
        <v>0</v>
      </c>
      <c r="CL59" s="60">
        <f>IF(CL$5=$G59,-FV(Assumptions!$D$6,'Construction Schedule'!CL$2,,$E59/$H59),IF(AND($G59&lt;=CL$5,$I59&gt;=CL$5),-FV(Assumptions!$D$6,'Construction Schedule'!CL$2,,$E59/$H59),0))</f>
        <v>0</v>
      </c>
      <c r="CM59" s="60">
        <f>IF(CM$5=$G59,-FV(Assumptions!$D$6,'Construction Schedule'!CM$2,,$E59/$H59),IF(AND($G59&lt;=CM$5,$I59&gt;=CM$5),-FV(Assumptions!$D$6,'Construction Schedule'!CM$2,,$E59/$H59),0))</f>
        <v>0</v>
      </c>
      <c r="CN59" s="60">
        <f>IF(CN$5=$G59,-FV(Assumptions!$D$6,'Construction Schedule'!CN$2,,$E59/$H59),IF(AND($G59&lt;=CN$5,$I59&gt;=CN$5),-FV(Assumptions!$D$6,'Construction Schedule'!CN$2,,$E59/$H59),0))</f>
        <v>0</v>
      </c>
      <c r="CO59" s="60">
        <f>IF(CO$5=$G59,-FV(Assumptions!$D$6,'Construction Schedule'!CO$2,,$E59/$H59),IF(AND($G59&lt;=CO$5,$I59&gt;=CO$5),-FV(Assumptions!$D$6,'Construction Schedule'!CO$2,,$E59/$H59),0))</f>
        <v>0</v>
      </c>
      <c r="CP59" s="60">
        <f>IF(CP$5=$G59,-FV(Assumptions!$D$6,'Construction Schedule'!CP$2,,$E59/$H59),IF(AND($G59&lt;=CP$5,$I59&gt;=CP$5),-FV(Assumptions!$D$6,'Construction Schedule'!CP$2,,$E59/$H59),0))</f>
        <v>0</v>
      </c>
      <c r="CQ59" s="60">
        <f>IF(CQ$5=$G59,-FV(Assumptions!$D$6,'Construction Schedule'!CQ$2,,$E59/$H59),IF(AND($G59&lt;=CQ$5,$I59&gt;=CQ$5),-FV(Assumptions!$D$6,'Construction Schedule'!CQ$2,,$E59/$H59),0))</f>
        <v>0</v>
      </c>
      <c r="CR59" s="60">
        <f>IF(CR$5=$G59,-FV(Assumptions!$D$6,'Construction Schedule'!CR$2,,$E59/$H59),IF(AND($G59&lt;=CR$5,$I59&gt;=CR$5),-FV(Assumptions!$D$6,'Construction Schedule'!CR$2,,$E59/$H59),0))</f>
        <v>0</v>
      </c>
      <c r="CS59" s="60">
        <f>IF(CS$5=$G59,-FV(Assumptions!$D$6,'Construction Schedule'!CS$2,,$E59/$H59),IF(AND($G59&lt;=CS$5,$I59&gt;=CS$5),-FV(Assumptions!$D$6,'Construction Schedule'!CS$2,,$E59/$H59),0))</f>
        <v>0</v>
      </c>
      <c r="CT59" s="60">
        <f>IF(CT$5=$G59,-FV(Assumptions!$D$6,'Construction Schedule'!CT$2,,$E59/$H59),IF(AND($G59&lt;=CT$5,$I59&gt;=CT$5),-FV(Assumptions!$D$6,'Construction Schedule'!CT$2,,$E59/$H59),0))</f>
        <v>0</v>
      </c>
      <c r="CU59" s="60">
        <f>IF(CU$5=$G59,-FV(Assumptions!$D$6,'Construction Schedule'!CU$2,,$E59/$H59),IF(AND($G59&lt;=CU$5,$I59&gt;=CU$5),-FV(Assumptions!$D$6,'Construction Schedule'!CU$2,,$E59/$H59),0))</f>
        <v>0</v>
      </c>
      <c r="CV59" s="60">
        <f>IF(CV$5=$G59,-FV(Assumptions!$D$6,'Construction Schedule'!CV$2,,$E59/$H59),IF(AND($G59&lt;=CV$5,$I59&gt;=CV$5),-FV(Assumptions!$D$6,'Construction Schedule'!CV$2,,$E59/$H59),0))</f>
        <v>0</v>
      </c>
      <c r="CW59" s="60">
        <f>IF(CW$5=$G59,-FV(Assumptions!$D$6,'Construction Schedule'!CW$2,,$E59/$H59),IF(AND($G59&lt;=CW$5,$I59&gt;=CW$5),-FV(Assumptions!$D$6,'Construction Schedule'!CW$2,,$E59/$H59),0))</f>
        <v>0</v>
      </c>
      <c r="CX59" s="60">
        <f>IF(CX$5=$G59,-FV(Assumptions!$D$6,'Construction Schedule'!CX$2,,$E59/$H59),IF(AND($G59&lt;=CX$5,$I59&gt;=CX$5),-FV(Assumptions!$D$6,'Construction Schedule'!CX$2,,$E59/$H59),0))</f>
        <v>0</v>
      </c>
      <c r="CY59" s="60">
        <f>IF(CY$5=$G59,-FV(Assumptions!$D$6,'Construction Schedule'!CY$2,,$E59/$H59),IF(AND($G59&lt;=CY$5,$I59&gt;=CY$5),-FV(Assumptions!$D$6,'Construction Schedule'!CY$2,,$E59/$H59),0))</f>
        <v>0</v>
      </c>
      <c r="CZ59" s="60">
        <f>IF(CZ$5=$G59,-FV(Assumptions!$D$6,'Construction Schedule'!CZ$2,,$E59/$H59),IF(AND($G59&lt;=CZ$5,$I59&gt;=CZ$5),-FV(Assumptions!$D$6,'Construction Schedule'!CZ$2,,$E59/$H59),0))</f>
        <v>0</v>
      </c>
      <c r="DA59" s="60">
        <f>IF(DA$5=$G59,-FV(Assumptions!$D$6,'Construction Schedule'!DA$2,,$E59/$H59),IF(AND($G59&lt;=DA$5,$I59&gt;=DA$5),-FV(Assumptions!$D$6,'Construction Schedule'!DA$2,,$E59/$H59),0))</f>
        <v>0</v>
      </c>
      <c r="DB59" s="60">
        <f>IF(DB$5=$G59,-FV(Assumptions!$D$6,'Construction Schedule'!DB$2,,$E59/$H59),IF(AND($G59&lt;=DB$5,$I59&gt;=DB$5),-FV(Assumptions!$D$6,'Construction Schedule'!DB$2,,$E59/$H59),0))</f>
        <v>0</v>
      </c>
      <c r="DC59" s="60">
        <f>IF(DC$5=$G59,-FV(Assumptions!$D$6,'Construction Schedule'!DC$2,,$E59/$H59),IF(AND($G59&lt;=DC$5,$I59&gt;=DC$5),-FV(Assumptions!$D$6,'Construction Schedule'!DC$2,,$E59/$H59),0))</f>
        <v>0</v>
      </c>
      <c r="DD59" s="60">
        <f>IF(DD$5=$G59,-FV(Assumptions!$D$6,'Construction Schedule'!DD$2,,$E59/$H59),IF(AND($G59&lt;=DD$5,$I59&gt;=DD$5),-FV(Assumptions!$D$6,'Construction Schedule'!DD$2,,$E59/$H59),0))</f>
        <v>0</v>
      </c>
      <c r="DE59" s="60">
        <f>IF(DE$5=$G59,-FV(Assumptions!$D$6,'Construction Schedule'!DE$2,,$E59/$H59),IF(AND($G59&lt;=DE$5,$I59&gt;=DE$5),-FV(Assumptions!$D$6,'Construction Schedule'!DE$2,,$E59/$H59),0))</f>
        <v>0</v>
      </c>
      <c r="DF59" s="60">
        <f>IF(DF$5=$G59,-FV(Assumptions!$D$6,'Construction Schedule'!DF$2,,$E59/$H59),IF(AND($G59&lt;=DF$5,$I59&gt;=DF$5),-FV(Assumptions!$D$6,'Construction Schedule'!DF$2,,$E59/$H59),0))</f>
        <v>0</v>
      </c>
      <c r="DG59" s="60">
        <f>IF(DG$5=$G59,-FV(Assumptions!$D$6,'Construction Schedule'!DG$2,,$E59/$H59),IF(AND($G59&lt;=DG$5,$I59&gt;=DG$5),-FV(Assumptions!$D$6,'Construction Schedule'!DG$2,,$E59/$H59),0))</f>
        <v>0</v>
      </c>
      <c r="DH59" s="60">
        <f>IF(DH$5=$G59,-FV(Assumptions!$D$6,'Construction Schedule'!DH$2,,$E59/$H59),IF(AND($G59&lt;=DH$5,$I59&gt;=DH$5),-FV(Assumptions!$D$6,'Construction Schedule'!DH$2,,$E59/$H59),0))</f>
        <v>0</v>
      </c>
      <c r="DI59" s="60">
        <f>IF(DI$5=$G59,-FV(Assumptions!$D$6,'Construction Schedule'!DI$2,,$E59/$H59),IF(AND($G59&lt;=DI$5,$I59&gt;=DI$5),-FV(Assumptions!$D$6,'Construction Schedule'!DI$2,,$E59/$H59),0))</f>
        <v>0</v>
      </c>
      <c r="DJ59" s="60">
        <f>IF(DJ$5=$G59,-FV(Assumptions!$D$6,'Construction Schedule'!DJ$2,,$E59/$H59),IF(AND($G59&lt;=DJ$5,$I59&gt;=DJ$5),-FV(Assumptions!$D$6,'Construction Schedule'!DJ$2,,$E59/$H59),0))</f>
        <v>0</v>
      </c>
      <c r="DK59" s="60">
        <f>IF(DK$5=$G59,-FV(Assumptions!$D$6,'Construction Schedule'!DK$2,,$E59/$H59),IF(AND($G59&lt;=DK$5,$I59&gt;=DK$5),-FV(Assumptions!$D$6,'Construction Schedule'!DK$2,,$E59/$H59),0))</f>
        <v>0</v>
      </c>
      <c r="DL59" s="60">
        <f>IF(DL$5=$G59,-FV(Assumptions!$D$6,'Construction Schedule'!DL$2,,$E59/$H59),IF(AND($G59&lt;=DL$5,$I59&gt;=DL$5),-FV(Assumptions!$D$6,'Construction Schedule'!DL$2,,$E59/$H59),0))</f>
        <v>0</v>
      </c>
      <c r="DM59" s="60">
        <f>IF(DM$5=$G59,-FV(Assumptions!$D$6,'Construction Schedule'!DM$2,,$E59/$H59),IF(AND($G59&lt;=DM$5,$I59&gt;=DM$5),-FV(Assumptions!$D$6,'Construction Schedule'!DM$2,,$E59/$H59),0))</f>
        <v>0</v>
      </c>
      <c r="DN59" s="60">
        <f>IF(DN$5=$G59,-FV(Assumptions!$D$6,'Construction Schedule'!DN$2,,$E59/$H59),IF(AND($G59&lt;=DN$5,$I59&gt;=DN$5),-FV(Assumptions!$D$6,'Construction Schedule'!DN$2,,$E59/$H59),0))</f>
        <v>0</v>
      </c>
      <c r="DO59" s="60">
        <f>IF(DO$5=$G59,-FV(Assumptions!$D$6,'Construction Schedule'!DO$2,,$E59/$H59),IF(AND($G59&lt;=DO$5,$I59&gt;=DO$5),-FV(Assumptions!$D$6,'Construction Schedule'!DO$2,,$E59/$H59),0))</f>
        <v>0</v>
      </c>
      <c r="DP59" s="60">
        <f>IF(DP$5=$G59,-FV(Assumptions!$D$6,'Construction Schedule'!DP$2,,$E59/$H59),IF(AND($G59&lt;=DP$5,$I59&gt;=DP$5),-FV(Assumptions!$D$6,'Construction Schedule'!DP$2,,$E59/$H59),0))</f>
        <v>0</v>
      </c>
      <c r="DQ59" s="60">
        <f>IF(DQ$5=$G59,-FV(Assumptions!$D$6,'Construction Schedule'!DQ$2,,$E59/$H59),IF(AND($G59&lt;=DQ$5,$I59&gt;=DQ$5),-FV(Assumptions!$D$6,'Construction Schedule'!DQ$2,,$E59/$H59),0))</f>
        <v>0</v>
      </c>
      <c r="DR59" s="60">
        <f>IF(DR$5=$G59,-FV(Assumptions!$D$6,'Construction Schedule'!DR$2,,$E59/$H59),IF(AND($G59&lt;=DR$5,$I59&gt;=DR$5),-FV(Assumptions!$D$6,'Construction Schedule'!DR$2,,$E59/$H59),0))</f>
        <v>0</v>
      </c>
      <c r="DS59" s="60">
        <f>IF(DS$5=$G59,-FV(Assumptions!$D$6,'Construction Schedule'!DS$2,,$E59/$H59),IF(AND($G59&lt;=DS$5,$I59&gt;=DS$5),-FV(Assumptions!$D$6,'Construction Schedule'!DS$2,,$E59/$H59),0))</f>
        <v>0</v>
      </c>
      <c r="DT59" s="60">
        <f>IF(DT$5=$G59,-FV(Assumptions!$D$6,'Construction Schedule'!DT$2,,$E59/$H59),IF(AND($G59&lt;=DT$5,$I59&gt;=DT$5),-FV(Assumptions!$D$6,'Construction Schedule'!DT$2,,$E59/$H59),0))</f>
        <v>0</v>
      </c>
      <c r="DU59" s="60">
        <f>IF(DU$5=$G59,-FV(Assumptions!$D$6,'Construction Schedule'!DU$2,,$E59/$H59),IF(AND($G59&lt;=DU$5,$I59&gt;=DU$5),-FV(Assumptions!$D$6,'Construction Schedule'!DU$2,,$E59/$H59),0))</f>
        <v>0</v>
      </c>
      <c r="DV59" s="60">
        <f>IF(DV$5=$G59,-FV(Assumptions!$D$6,'Construction Schedule'!DV$2,,$E59/$H59),IF(AND($G59&lt;=DV$5,$I59&gt;=DV$5),-FV(Assumptions!$D$6,'Construction Schedule'!DV$2,,$E59/$H59),0))</f>
        <v>0</v>
      </c>
      <c r="DW59" s="60">
        <f>IF(DW$5=$G59,-FV(Assumptions!$D$6,'Construction Schedule'!DW$2,,$E59/$H59),IF(AND($G59&lt;=DW$5,$I59&gt;=DW$5),-FV(Assumptions!$D$6,'Construction Schedule'!DW$2,,$E59/$H59),0))</f>
        <v>0</v>
      </c>
      <c r="DX59" s="60">
        <f>IF(DX$5=$G59,-FV(Assumptions!$D$6,'Construction Schedule'!DX$2,,$E59/$H59),IF(AND($G59&lt;=DX$5,$I59&gt;=DX$5),-FV(Assumptions!$D$6,'Construction Schedule'!DX$2,,$E59/$H59),0))</f>
        <v>0</v>
      </c>
      <c r="DY59" s="60">
        <f>IF(DY$5=$G59,-FV(Assumptions!$D$6,'Construction Schedule'!DY$2,,$E59/$H59),IF(AND($G59&lt;=DY$5,$I59&gt;=DY$5),-FV(Assumptions!$D$6,'Construction Schedule'!DY$2,,$E59/$H59),0))</f>
        <v>0</v>
      </c>
      <c r="DZ59" s="60">
        <f>IF(DZ$5=$G59,-FV(Assumptions!$D$6,'Construction Schedule'!DZ$2,,$E59/$H59),IF(AND($G59&lt;=DZ$5,$I59&gt;=DZ$5),-FV(Assumptions!$D$6,'Construction Schedule'!DZ$2,,$E59/$H59),0))</f>
        <v>0</v>
      </c>
      <c r="EA59" s="60">
        <f>IF(EA$5=$G59,-FV(Assumptions!$D$6,'Construction Schedule'!EA$2,,$E59/$H59),IF(AND($G59&lt;=EA$5,$I59&gt;=EA$5),-FV(Assumptions!$D$6,'Construction Schedule'!EA$2,,$E59/$H59),0))</f>
        <v>0</v>
      </c>
      <c r="EB59" s="51" t="s">
        <v>2</v>
      </c>
    </row>
    <row r="60" spans="1:132" ht="17.25" x14ac:dyDescent="0.35">
      <c r="B60" s="115" t="s">
        <v>218</v>
      </c>
      <c r="D60" s="51" t="s">
        <v>183</v>
      </c>
      <c r="E60" s="136">
        <f>SUM(E58:E59)</f>
        <v>31600000</v>
      </c>
      <c r="F60" s="138"/>
      <c r="I60" s="56"/>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51" t="s">
        <v>2</v>
      </c>
    </row>
    <row r="61" spans="1:132" ht="17.25" x14ac:dyDescent="0.35">
      <c r="B61" s="97" t="s">
        <v>219</v>
      </c>
      <c r="C61" s="97"/>
      <c r="D61" s="97"/>
      <c r="E61" s="98">
        <f>SUM(E60,E56,E48,E45,E39,E31,E25,E20)</f>
        <v>369140250</v>
      </c>
      <c r="F61" s="131"/>
      <c r="G61" s="132"/>
      <c r="H61" s="133"/>
      <c r="I61" s="132"/>
      <c r="J61" s="97"/>
      <c r="K61" s="97"/>
      <c r="L61" s="98">
        <f>SUM(L15:L60)</f>
        <v>1185000</v>
      </c>
      <c r="M61" s="98">
        <f t="shared" ref="M61:BX61" si="8">SUM(M15:M60)</f>
        <v>14343333.333333334</v>
      </c>
      <c r="N61" s="98">
        <f t="shared" si="8"/>
        <v>14343333.333333334</v>
      </c>
      <c r="O61" s="98">
        <f t="shared" si="8"/>
        <v>14343333.333333334</v>
      </c>
      <c r="P61" s="98">
        <f t="shared" si="8"/>
        <v>14343333.333333334</v>
      </c>
      <c r="Q61" s="98">
        <f t="shared" si="8"/>
        <v>1349583.3333333335</v>
      </c>
      <c r="R61" s="98">
        <f t="shared" si="8"/>
        <v>1349583.3333333335</v>
      </c>
      <c r="S61" s="98">
        <f t="shared" si="8"/>
        <v>1349583.3333333335</v>
      </c>
      <c r="T61" s="98">
        <f t="shared" si="8"/>
        <v>1349583.3333333335</v>
      </c>
      <c r="U61" s="98">
        <f t="shared" si="8"/>
        <v>16497833.333333334</v>
      </c>
      <c r="V61" s="98">
        <f t="shared" si="8"/>
        <v>16497833.333333334</v>
      </c>
      <c r="W61" s="98">
        <f t="shared" si="8"/>
        <v>16497833.333333334</v>
      </c>
      <c r="X61" s="98">
        <f t="shared" si="8"/>
        <v>16910279.166666664</v>
      </c>
      <c r="Y61" s="98">
        <f t="shared" si="8"/>
        <v>7765727.430555555</v>
      </c>
      <c r="Z61" s="98">
        <f t="shared" si="8"/>
        <v>8440519.097222222</v>
      </c>
      <c r="AA61" s="98">
        <f t="shared" si="8"/>
        <v>8440519.097222222</v>
      </c>
      <c r="AB61" s="98">
        <f t="shared" si="8"/>
        <v>8170602.430555556</v>
      </c>
      <c r="AC61" s="98">
        <f t="shared" si="8"/>
        <v>8170602.430555556</v>
      </c>
      <c r="AD61" s="98">
        <f t="shared" si="8"/>
        <v>8170602.430555556</v>
      </c>
      <c r="AE61" s="98">
        <f t="shared" si="8"/>
        <v>7105469.7382478639</v>
      </c>
      <c r="AF61" s="98">
        <f t="shared" si="8"/>
        <v>6835553.071581197</v>
      </c>
      <c r="AG61" s="98">
        <f t="shared" si="8"/>
        <v>6430678.071581197</v>
      </c>
      <c r="AH61" s="98">
        <f t="shared" si="8"/>
        <v>6430678.071581197</v>
      </c>
      <c r="AI61" s="98">
        <f t="shared" si="8"/>
        <v>6430678.071581197</v>
      </c>
      <c r="AJ61" s="98">
        <f t="shared" si="8"/>
        <v>6591445.023370726</v>
      </c>
      <c r="AK61" s="98">
        <f t="shared" si="8"/>
        <v>6591445.023370726</v>
      </c>
      <c r="AL61" s="98">
        <f t="shared" si="8"/>
        <v>6591445.023370726</v>
      </c>
      <c r="AM61" s="98">
        <f t="shared" si="8"/>
        <v>6591445.023370726</v>
      </c>
      <c r="AN61" s="98">
        <f t="shared" si="8"/>
        <v>6591445.023370726</v>
      </c>
      <c r="AO61" s="98">
        <f t="shared" si="8"/>
        <v>6591445.023370726</v>
      </c>
      <c r="AP61" s="98">
        <f t="shared" si="8"/>
        <v>6591445.023370726</v>
      </c>
      <c r="AQ61" s="98">
        <f t="shared" si="8"/>
        <v>6591445.023370726</v>
      </c>
      <c r="AR61" s="98">
        <f t="shared" si="8"/>
        <v>6591445.023370726</v>
      </c>
      <c r="AS61" s="98">
        <f t="shared" si="8"/>
        <v>6591445.023370726</v>
      </c>
      <c r="AT61" s="98">
        <f t="shared" si="8"/>
        <v>6591445.023370726</v>
      </c>
      <c r="AU61" s="98">
        <f t="shared" si="8"/>
        <v>6591445.023370726</v>
      </c>
      <c r="AV61" s="98">
        <f t="shared" si="8"/>
        <v>6756231.148954995</v>
      </c>
      <c r="AW61" s="98">
        <f t="shared" si="8"/>
        <v>6756231.148954995</v>
      </c>
      <c r="AX61" s="98">
        <f t="shared" si="8"/>
        <v>6756231.148954995</v>
      </c>
      <c r="AY61" s="98">
        <f t="shared" si="8"/>
        <v>6756231.148954995</v>
      </c>
      <c r="AZ61" s="98">
        <f t="shared" si="8"/>
        <v>6756231.148954995</v>
      </c>
      <c r="BA61" s="98">
        <f t="shared" si="8"/>
        <v>6756231.148954995</v>
      </c>
      <c r="BB61" s="98">
        <f t="shared" si="8"/>
        <v>6756231.148954995</v>
      </c>
      <c r="BC61" s="98">
        <f t="shared" si="8"/>
        <v>7167423.885934162</v>
      </c>
      <c r="BD61" s="98">
        <f t="shared" si="8"/>
        <v>7167423.885934162</v>
      </c>
      <c r="BE61" s="98">
        <f t="shared" si="8"/>
        <v>7052900.709852431</v>
      </c>
      <c r="BF61" s="98">
        <f t="shared" si="8"/>
        <v>7052900.709852431</v>
      </c>
      <c r="BG61" s="98">
        <f t="shared" si="8"/>
        <v>7074169.299696181</v>
      </c>
      <c r="BH61" s="98">
        <f t="shared" si="8"/>
        <v>7316424.4459581152</v>
      </c>
      <c r="BI61" s="98">
        <f t="shared" si="8"/>
        <v>0</v>
      </c>
      <c r="BJ61" s="98">
        <f t="shared" si="8"/>
        <v>0</v>
      </c>
      <c r="BK61" s="98">
        <f t="shared" si="8"/>
        <v>0</v>
      </c>
      <c r="BL61" s="98">
        <f t="shared" si="8"/>
        <v>0</v>
      </c>
      <c r="BM61" s="98">
        <f t="shared" si="8"/>
        <v>0</v>
      </c>
      <c r="BN61" s="98">
        <f t="shared" si="8"/>
        <v>0</v>
      </c>
      <c r="BO61" s="98">
        <f t="shared" si="8"/>
        <v>0</v>
      </c>
      <c r="BP61" s="98">
        <f t="shared" si="8"/>
        <v>0</v>
      </c>
      <c r="BQ61" s="98">
        <f t="shared" si="8"/>
        <v>0</v>
      </c>
      <c r="BR61" s="98">
        <f t="shared" si="8"/>
        <v>0</v>
      </c>
      <c r="BS61" s="98">
        <f t="shared" si="8"/>
        <v>0</v>
      </c>
      <c r="BT61" s="98">
        <f t="shared" si="8"/>
        <v>0</v>
      </c>
      <c r="BU61" s="98">
        <f t="shared" si="8"/>
        <v>0</v>
      </c>
      <c r="BV61" s="98">
        <f t="shared" si="8"/>
        <v>0</v>
      </c>
      <c r="BW61" s="98">
        <f t="shared" si="8"/>
        <v>0</v>
      </c>
      <c r="BX61" s="98">
        <f t="shared" si="8"/>
        <v>0</v>
      </c>
      <c r="BY61" s="98">
        <f t="shared" ref="BY61:EA61" si="9">SUM(BY15:BY60)</f>
        <v>0</v>
      </c>
      <c r="BZ61" s="98">
        <f t="shared" si="9"/>
        <v>0</v>
      </c>
      <c r="CA61" s="98">
        <f t="shared" si="9"/>
        <v>0</v>
      </c>
      <c r="CB61" s="98">
        <f t="shared" si="9"/>
        <v>0</v>
      </c>
      <c r="CC61" s="98">
        <f t="shared" si="9"/>
        <v>0</v>
      </c>
      <c r="CD61" s="98">
        <f t="shared" si="9"/>
        <v>0</v>
      </c>
      <c r="CE61" s="98">
        <f t="shared" si="9"/>
        <v>0</v>
      </c>
      <c r="CF61" s="98">
        <f t="shared" si="9"/>
        <v>0</v>
      </c>
      <c r="CG61" s="98">
        <f t="shared" si="9"/>
        <v>0</v>
      </c>
      <c r="CH61" s="98">
        <f t="shared" si="9"/>
        <v>0</v>
      </c>
      <c r="CI61" s="98">
        <f t="shared" si="9"/>
        <v>0</v>
      </c>
      <c r="CJ61" s="98">
        <f t="shared" si="9"/>
        <v>0</v>
      </c>
      <c r="CK61" s="98">
        <f t="shared" si="9"/>
        <v>0</v>
      </c>
      <c r="CL61" s="98">
        <f t="shared" si="9"/>
        <v>0</v>
      </c>
      <c r="CM61" s="98">
        <f t="shared" si="9"/>
        <v>0</v>
      </c>
      <c r="CN61" s="98">
        <f t="shared" si="9"/>
        <v>0</v>
      </c>
      <c r="CO61" s="98">
        <f t="shared" si="9"/>
        <v>0</v>
      </c>
      <c r="CP61" s="98">
        <f t="shared" si="9"/>
        <v>0</v>
      </c>
      <c r="CQ61" s="98">
        <f t="shared" si="9"/>
        <v>0</v>
      </c>
      <c r="CR61" s="98">
        <f t="shared" si="9"/>
        <v>0</v>
      </c>
      <c r="CS61" s="98">
        <f t="shared" si="9"/>
        <v>0</v>
      </c>
      <c r="CT61" s="98">
        <f t="shared" si="9"/>
        <v>0</v>
      </c>
      <c r="CU61" s="98">
        <f t="shared" si="9"/>
        <v>0</v>
      </c>
      <c r="CV61" s="98">
        <f t="shared" si="9"/>
        <v>0</v>
      </c>
      <c r="CW61" s="98">
        <f t="shared" si="9"/>
        <v>0</v>
      </c>
      <c r="CX61" s="98">
        <f t="shared" si="9"/>
        <v>0</v>
      </c>
      <c r="CY61" s="98">
        <f t="shared" si="9"/>
        <v>0</v>
      </c>
      <c r="CZ61" s="98">
        <f t="shared" si="9"/>
        <v>0</v>
      </c>
      <c r="DA61" s="98">
        <f t="shared" si="9"/>
        <v>0</v>
      </c>
      <c r="DB61" s="98">
        <f t="shared" si="9"/>
        <v>0</v>
      </c>
      <c r="DC61" s="98">
        <f t="shared" si="9"/>
        <v>0</v>
      </c>
      <c r="DD61" s="98">
        <f t="shared" si="9"/>
        <v>0</v>
      </c>
      <c r="DE61" s="98">
        <f t="shared" si="9"/>
        <v>0</v>
      </c>
      <c r="DF61" s="98">
        <f t="shared" si="9"/>
        <v>0</v>
      </c>
      <c r="DG61" s="98">
        <f t="shared" si="9"/>
        <v>0</v>
      </c>
      <c r="DH61" s="98">
        <f t="shared" si="9"/>
        <v>0</v>
      </c>
      <c r="DI61" s="98">
        <f t="shared" si="9"/>
        <v>0</v>
      </c>
      <c r="DJ61" s="98">
        <f t="shared" si="9"/>
        <v>0</v>
      </c>
      <c r="DK61" s="98">
        <f t="shared" si="9"/>
        <v>0</v>
      </c>
      <c r="DL61" s="98">
        <f t="shared" si="9"/>
        <v>0</v>
      </c>
      <c r="DM61" s="98">
        <f t="shared" si="9"/>
        <v>0</v>
      </c>
      <c r="DN61" s="98">
        <f t="shared" si="9"/>
        <v>0</v>
      </c>
      <c r="DO61" s="98">
        <f t="shared" si="9"/>
        <v>0</v>
      </c>
      <c r="DP61" s="98">
        <f t="shared" si="9"/>
        <v>0</v>
      </c>
      <c r="DQ61" s="98">
        <f t="shared" si="9"/>
        <v>0</v>
      </c>
      <c r="DR61" s="98">
        <f t="shared" si="9"/>
        <v>0</v>
      </c>
      <c r="DS61" s="98">
        <f t="shared" si="9"/>
        <v>0</v>
      </c>
      <c r="DT61" s="98">
        <f t="shared" si="9"/>
        <v>0</v>
      </c>
      <c r="DU61" s="98">
        <f t="shared" si="9"/>
        <v>0</v>
      </c>
      <c r="DV61" s="98">
        <f t="shared" si="9"/>
        <v>0</v>
      </c>
      <c r="DW61" s="98">
        <f t="shared" si="9"/>
        <v>0</v>
      </c>
      <c r="DX61" s="98">
        <f t="shared" si="9"/>
        <v>0</v>
      </c>
      <c r="DY61" s="98">
        <f t="shared" si="9"/>
        <v>0</v>
      </c>
      <c r="DZ61" s="98">
        <f t="shared" si="9"/>
        <v>0</v>
      </c>
      <c r="EA61" s="98">
        <f t="shared" si="9"/>
        <v>0</v>
      </c>
      <c r="EB61" s="51" t="s">
        <v>2</v>
      </c>
    </row>
    <row r="62" spans="1:132" x14ac:dyDescent="0.3">
      <c r="A62" s="51" t="s">
        <v>91</v>
      </c>
      <c r="EB62" s="51" t="s">
        <v>2</v>
      </c>
    </row>
    <row r="63" spans="1:132" ht="17.25" x14ac:dyDescent="0.35">
      <c r="B63" s="115" t="s">
        <v>220</v>
      </c>
      <c r="G63" s="51"/>
      <c r="H63" s="51"/>
      <c r="EB63" s="51" t="s">
        <v>2</v>
      </c>
    </row>
    <row r="64" spans="1:132" x14ac:dyDescent="0.3">
      <c r="B64" s="51" t="s">
        <v>221</v>
      </c>
      <c r="E64" s="60">
        <v>49928000</v>
      </c>
      <c r="G64" s="56">
        <v>45658</v>
      </c>
      <c r="H64" s="129">
        <v>40</v>
      </c>
      <c r="I64" s="56">
        <f>EDATE(G64,(H64-1))</f>
        <v>46844</v>
      </c>
      <c r="L64" s="60">
        <f>IF(L$5=$G64,-FV(Assumptions!$D$6,'Construction Schedule'!L$2,,$E64/$H64),IF(AND($G64&lt;=L$5,$I64&gt;=L$5),-FV(Assumptions!$D$6,'Construction Schedule'!L$2,,$E64/$H64),0))</f>
        <v>0</v>
      </c>
      <c r="M64" s="60">
        <f>IF(M$5=$G64,-FV(Assumptions!$D$6,'Construction Schedule'!M$2,,$E64/$H64),IF(AND($G64&lt;=M$5,$I64&gt;=M$5),-FV(Assumptions!$D$6,'Construction Schedule'!M$2,,$E64/$H64),0))</f>
        <v>0</v>
      </c>
      <c r="N64" s="60">
        <f>IF(N$5=$G64,-FV(Assumptions!$D$6,'Construction Schedule'!N$2,,$E64/$H64),IF(AND($G64&lt;=N$5,$I64&gt;=N$5),-FV(Assumptions!$D$6,'Construction Schedule'!N$2,,$E64/$H64),0))</f>
        <v>0</v>
      </c>
      <c r="O64" s="60">
        <f>IF(O$5=$G64,-FV(Assumptions!$D$6,'Construction Schedule'!O$2,,$E64/$H64),IF(AND($G64&lt;=O$5,$I64&gt;=O$5),-FV(Assumptions!$D$6,'Construction Schedule'!O$2,,$E64/$H64),0))</f>
        <v>0</v>
      </c>
      <c r="P64" s="60">
        <f>IF(P$5=$G64,-FV(Assumptions!$D$6,'Construction Schedule'!P$2,,$E64/$H64),IF(AND($G64&lt;=P$5,$I64&gt;=P$5),-FV(Assumptions!$D$6,'Construction Schedule'!P$2,,$E64/$H64),0))</f>
        <v>0</v>
      </c>
      <c r="Q64" s="60">
        <f>IF(Q$5=$G64,-FV(Assumptions!$D$6,'Construction Schedule'!Q$2,,$E64/$H64),IF(AND($G64&lt;=Q$5,$I64&gt;=Q$5),-FV(Assumptions!$D$6,'Construction Schedule'!Q$2,,$E64/$H64),0))</f>
        <v>0</v>
      </c>
      <c r="R64" s="60">
        <f>IF(R$5=$G64,-FV(Assumptions!$D$6,'Construction Schedule'!R$2,,$E64/$H64),IF(AND($G64&lt;=R$5,$I64&gt;=R$5),-FV(Assumptions!$D$6,'Construction Schedule'!R$2,,$E64/$H64),0))</f>
        <v>0</v>
      </c>
      <c r="S64" s="60">
        <f>IF(S$5=$G64,-FV(Assumptions!$D$6,'Construction Schedule'!S$2,,$E64/$H64),IF(AND($G64&lt;=S$5,$I64&gt;=S$5),-FV(Assumptions!$D$6,'Construction Schedule'!S$2,,$E64/$H64),0))</f>
        <v>0</v>
      </c>
      <c r="T64" s="60">
        <f>IF(T$5=$G64,-FV(Assumptions!$D$6,'Construction Schedule'!T$2,,$E64/$H64),IF(AND($G64&lt;=T$5,$I64&gt;=T$5),-FV(Assumptions!$D$6,'Construction Schedule'!T$2,,$E64/$H64),0))</f>
        <v>0</v>
      </c>
      <c r="U64" s="60">
        <f>IF(U$5=$G64,-FV(Assumptions!$D$6,'Construction Schedule'!U$2,,$E64/$H64),IF(AND($G64&lt;=U$5,$I64&gt;=U$5),-FV(Assumptions!$D$6,'Construction Schedule'!U$2,,$E64/$H64),0))</f>
        <v>1248200</v>
      </c>
      <c r="V64" s="60">
        <f>IF(V$5=$G64,-FV(Assumptions!$D$6,'Construction Schedule'!V$2,,$E64/$H64),IF(AND($G64&lt;=V$5,$I64&gt;=V$5),-FV(Assumptions!$D$6,'Construction Schedule'!V$2,,$E64/$H64),0))</f>
        <v>1248200</v>
      </c>
      <c r="W64" s="60">
        <f>IF(W$5=$G64,-FV(Assumptions!$D$6,'Construction Schedule'!W$2,,$E64/$H64),IF(AND($G64&lt;=W$5,$I64&gt;=W$5),-FV(Assumptions!$D$6,'Construction Schedule'!W$2,,$E64/$H64),0))</f>
        <v>1248200</v>
      </c>
      <c r="X64" s="60">
        <f>IF(X$5=$G64,-FV(Assumptions!$D$6,'Construction Schedule'!X$2,,$E64/$H64),IF(AND($G64&lt;=X$5,$I64&gt;=X$5),-FV(Assumptions!$D$6,'Construction Schedule'!X$2,,$E64/$H64),0))</f>
        <v>1279405</v>
      </c>
      <c r="Y64" s="60">
        <f>IF(Y$5=$G64,-FV(Assumptions!$D$6,'Construction Schedule'!Y$2,,$E64/$H64),IF(AND($G64&lt;=Y$5,$I64&gt;=Y$5),-FV(Assumptions!$D$6,'Construction Schedule'!Y$2,,$E64/$H64),0))</f>
        <v>1279405</v>
      </c>
      <c r="Z64" s="60">
        <f>IF(Z$5=$G64,-FV(Assumptions!$D$6,'Construction Schedule'!Z$2,,$E64/$H64),IF(AND($G64&lt;=Z$5,$I64&gt;=Z$5),-FV(Assumptions!$D$6,'Construction Schedule'!Z$2,,$E64/$H64),0))</f>
        <v>1279405</v>
      </c>
      <c r="AA64" s="60">
        <f>IF(AA$5=$G64,-FV(Assumptions!$D$6,'Construction Schedule'!AA$2,,$E64/$H64),IF(AND($G64&lt;=AA$5,$I64&gt;=AA$5),-FV(Assumptions!$D$6,'Construction Schedule'!AA$2,,$E64/$H64),0))</f>
        <v>1279405</v>
      </c>
      <c r="AB64" s="60">
        <f>IF(AB$5=$G64,-FV(Assumptions!$D$6,'Construction Schedule'!AB$2,,$E64/$H64),IF(AND($G64&lt;=AB$5,$I64&gt;=AB$5),-FV(Assumptions!$D$6,'Construction Schedule'!AB$2,,$E64/$H64),0))</f>
        <v>1279405</v>
      </c>
      <c r="AC64" s="60">
        <f>IF(AC$5=$G64,-FV(Assumptions!$D$6,'Construction Schedule'!AC$2,,$E64/$H64),IF(AND($G64&lt;=AC$5,$I64&gt;=AC$5),-FV(Assumptions!$D$6,'Construction Schedule'!AC$2,,$E64/$H64),0))</f>
        <v>1279405</v>
      </c>
      <c r="AD64" s="60">
        <f>IF(AD$5=$G64,-FV(Assumptions!$D$6,'Construction Schedule'!AD$2,,$E64/$H64),IF(AND($G64&lt;=AD$5,$I64&gt;=AD$5),-FV(Assumptions!$D$6,'Construction Schedule'!AD$2,,$E64/$H64),0))</f>
        <v>1279405</v>
      </c>
      <c r="AE64" s="60">
        <f>IF(AE$5=$G64,-FV(Assumptions!$D$6,'Construction Schedule'!AE$2,,$E64/$H64),IF(AND($G64&lt;=AE$5,$I64&gt;=AE$5),-FV(Assumptions!$D$6,'Construction Schedule'!AE$2,,$E64/$H64),0))</f>
        <v>1279405</v>
      </c>
      <c r="AF64" s="60">
        <f>IF(AF$5=$G64,-FV(Assumptions!$D$6,'Construction Schedule'!AF$2,,$E64/$H64),IF(AND($G64&lt;=AF$5,$I64&gt;=AF$5),-FV(Assumptions!$D$6,'Construction Schedule'!AF$2,,$E64/$H64),0))</f>
        <v>1279405</v>
      </c>
      <c r="AG64" s="60">
        <f>IF(AG$5=$G64,-FV(Assumptions!$D$6,'Construction Schedule'!AG$2,,$E64/$H64),IF(AND($G64&lt;=AG$5,$I64&gt;=AG$5),-FV(Assumptions!$D$6,'Construction Schedule'!AG$2,,$E64/$H64),0))</f>
        <v>1279405</v>
      </c>
      <c r="AH64" s="60">
        <f>IF(AH$5=$G64,-FV(Assumptions!$D$6,'Construction Schedule'!AH$2,,$E64/$H64),IF(AND($G64&lt;=AH$5,$I64&gt;=AH$5),-FV(Assumptions!$D$6,'Construction Schedule'!AH$2,,$E64/$H64),0))</f>
        <v>1279405</v>
      </c>
      <c r="AI64" s="60">
        <f>IF(AI$5=$G64,-FV(Assumptions!$D$6,'Construction Schedule'!AI$2,,$E64/$H64),IF(AND($G64&lt;=AI$5,$I64&gt;=AI$5),-FV(Assumptions!$D$6,'Construction Schedule'!AI$2,,$E64/$H64),0))</f>
        <v>1279405</v>
      </c>
      <c r="AJ64" s="60">
        <f>IF(AJ$5=$G64,-FV(Assumptions!$D$6,'Construction Schedule'!AJ$2,,$E64/$H64),IF(AND($G64&lt;=AJ$5,$I64&gt;=AJ$5),-FV(Assumptions!$D$6,'Construction Schedule'!AJ$2,,$E64/$H64),0))</f>
        <v>1311390.125</v>
      </c>
      <c r="AK64" s="60">
        <f>IF(AK$5=$G64,-FV(Assumptions!$D$6,'Construction Schedule'!AK$2,,$E64/$H64),IF(AND($G64&lt;=AK$5,$I64&gt;=AK$5),-FV(Assumptions!$D$6,'Construction Schedule'!AK$2,,$E64/$H64),0))</f>
        <v>1311390.125</v>
      </c>
      <c r="AL64" s="60">
        <f>IF(AL$5=$G64,-FV(Assumptions!$D$6,'Construction Schedule'!AL$2,,$E64/$H64),IF(AND($G64&lt;=AL$5,$I64&gt;=AL$5),-FV(Assumptions!$D$6,'Construction Schedule'!AL$2,,$E64/$H64),0))</f>
        <v>1311390.125</v>
      </c>
      <c r="AM64" s="60">
        <f>IF(AM$5=$G64,-FV(Assumptions!$D$6,'Construction Schedule'!AM$2,,$E64/$H64),IF(AND($G64&lt;=AM$5,$I64&gt;=AM$5),-FV(Assumptions!$D$6,'Construction Schedule'!AM$2,,$E64/$H64),0))</f>
        <v>1311390.125</v>
      </c>
      <c r="AN64" s="60">
        <f>IF(AN$5=$G64,-FV(Assumptions!$D$6,'Construction Schedule'!AN$2,,$E64/$H64),IF(AND($G64&lt;=AN$5,$I64&gt;=AN$5),-FV(Assumptions!$D$6,'Construction Schedule'!AN$2,,$E64/$H64),0))</f>
        <v>1311390.125</v>
      </c>
      <c r="AO64" s="60">
        <f>IF(AO$5=$G64,-FV(Assumptions!$D$6,'Construction Schedule'!AO$2,,$E64/$H64),IF(AND($G64&lt;=AO$5,$I64&gt;=AO$5),-FV(Assumptions!$D$6,'Construction Schedule'!AO$2,,$E64/$H64),0))</f>
        <v>1311390.125</v>
      </c>
      <c r="AP64" s="60">
        <f>IF(AP$5=$G64,-FV(Assumptions!$D$6,'Construction Schedule'!AP$2,,$E64/$H64),IF(AND($G64&lt;=AP$5,$I64&gt;=AP$5),-FV(Assumptions!$D$6,'Construction Schedule'!AP$2,,$E64/$H64),0))</f>
        <v>1311390.125</v>
      </c>
      <c r="AQ64" s="60">
        <f>IF(AQ$5=$G64,-FV(Assumptions!$D$6,'Construction Schedule'!AQ$2,,$E64/$H64),IF(AND($G64&lt;=AQ$5,$I64&gt;=AQ$5),-FV(Assumptions!$D$6,'Construction Schedule'!AQ$2,,$E64/$H64),0))</f>
        <v>1311390.125</v>
      </c>
      <c r="AR64" s="60">
        <f>IF(AR$5=$G64,-FV(Assumptions!$D$6,'Construction Schedule'!AR$2,,$E64/$H64),IF(AND($G64&lt;=AR$5,$I64&gt;=AR$5),-FV(Assumptions!$D$6,'Construction Schedule'!AR$2,,$E64/$H64),0))</f>
        <v>1311390.125</v>
      </c>
      <c r="AS64" s="60">
        <f>IF(AS$5=$G64,-FV(Assumptions!$D$6,'Construction Schedule'!AS$2,,$E64/$H64),IF(AND($G64&lt;=AS$5,$I64&gt;=AS$5),-FV(Assumptions!$D$6,'Construction Schedule'!AS$2,,$E64/$H64),0))</f>
        <v>1311390.125</v>
      </c>
      <c r="AT64" s="60">
        <f>IF(AT$5=$G64,-FV(Assumptions!$D$6,'Construction Schedule'!AT$2,,$E64/$H64),IF(AND($G64&lt;=AT$5,$I64&gt;=AT$5),-FV(Assumptions!$D$6,'Construction Schedule'!AT$2,,$E64/$H64),0))</f>
        <v>1311390.125</v>
      </c>
      <c r="AU64" s="60">
        <f>IF(AU$5=$G64,-FV(Assumptions!$D$6,'Construction Schedule'!AU$2,,$E64/$H64),IF(AND($G64&lt;=AU$5,$I64&gt;=AU$5),-FV(Assumptions!$D$6,'Construction Schedule'!AU$2,,$E64/$H64),0))</f>
        <v>1311390.125</v>
      </c>
      <c r="AV64" s="60">
        <f>IF(AV$5=$G64,-FV(Assumptions!$D$6,'Construction Schedule'!AV$2,,$E64/$H64),IF(AND($G64&lt;=AV$5,$I64&gt;=AV$5),-FV(Assumptions!$D$6,'Construction Schedule'!AV$2,,$E64/$H64),0))</f>
        <v>1344174.8781249998</v>
      </c>
      <c r="AW64" s="60">
        <f>IF(AW$5=$G64,-FV(Assumptions!$D$6,'Construction Schedule'!AW$2,,$E64/$H64),IF(AND($G64&lt;=AW$5,$I64&gt;=AW$5),-FV(Assumptions!$D$6,'Construction Schedule'!AW$2,,$E64/$H64),0))</f>
        <v>1344174.8781249998</v>
      </c>
      <c r="AX64" s="60">
        <f>IF(AX$5=$G64,-FV(Assumptions!$D$6,'Construction Schedule'!AX$2,,$E64/$H64),IF(AND($G64&lt;=AX$5,$I64&gt;=AX$5),-FV(Assumptions!$D$6,'Construction Schedule'!AX$2,,$E64/$H64),0))</f>
        <v>1344174.8781249998</v>
      </c>
      <c r="AY64" s="60">
        <f>IF(AY$5=$G64,-FV(Assumptions!$D$6,'Construction Schedule'!AY$2,,$E64/$H64),IF(AND($G64&lt;=AY$5,$I64&gt;=AY$5),-FV(Assumptions!$D$6,'Construction Schedule'!AY$2,,$E64/$H64),0))</f>
        <v>1344174.8781249998</v>
      </c>
      <c r="AZ64" s="60">
        <f>IF(AZ$5=$G64,-FV(Assumptions!$D$6,'Construction Schedule'!AZ$2,,$E64/$H64),IF(AND($G64&lt;=AZ$5,$I64&gt;=AZ$5),-FV(Assumptions!$D$6,'Construction Schedule'!AZ$2,,$E64/$H64),0))</f>
        <v>1344174.8781249998</v>
      </c>
      <c r="BA64" s="60">
        <f>IF(BA$5=$G64,-FV(Assumptions!$D$6,'Construction Schedule'!BA$2,,$E64/$H64),IF(AND($G64&lt;=BA$5,$I64&gt;=BA$5),-FV(Assumptions!$D$6,'Construction Schedule'!BA$2,,$E64/$H64),0))</f>
        <v>1344174.8781249998</v>
      </c>
      <c r="BB64" s="60">
        <f>IF(BB$5=$G64,-FV(Assumptions!$D$6,'Construction Schedule'!BB$2,,$E64/$H64),IF(AND($G64&lt;=BB$5,$I64&gt;=BB$5),-FV(Assumptions!$D$6,'Construction Schedule'!BB$2,,$E64/$H64),0))</f>
        <v>1344174.8781249998</v>
      </c>
      <c r="BC64" s="60">
        <f>IF(BC$5=$G64,-FV(Assumptions!$D$6,'Construction Schedule'!BC$2,,$E64/$H64),IF(AND($G64&lt;=BC$5,$I64&gt;=BC$5),-FV(Assumptions!$D$6,'Construction Schedule'!BC$2,,$E64/$H64),0))</f>
        <v>1344174.8781249998</v>
      </c>
      <c r="BD64" s="60">
        <f>IF(BD$5=$G64,-FV(Assumptions!$D$6,'Construction Schedule'!BD$2,,$E64/$H64),IF(AND($G64&lt;=BD$5,$I64&gt;=BD$5),-FV(Assumptions!$D$6,'Construction Schedule'!BD$2,,$E64/$H64),0))</f>
        <v>1344174.8781249998</v>
      </c>
      <c r="BE64" s="60">
        <f>IF(BE$5=$G64,-FV(Assumptions!$D$6,'Construction Schedule'!BE$2,,$E64/$H64),IF(AND($G64&lt;=BE$5,$I64&gt;=BE$5),-FV(Assumptions!$D$6,'Construction Schedule'!BE$2,,$E64/$H64),0))</f>
        <v>1344174.8781249998</v>
      </c>
      <c r="BF64" s="60">
        <f>IF(BF$5=$G64,-FV(Assumptions!$D$6,'Construction Schedule'!BF$2,,$E64/$H64),IF(AND($G64&lt;=BF$5,$I64&gt;=BF$5),-FV(Assumptions!$D$6,'Construction Schedule'!BF$2,,$E64/$H64),0))</f>
        <v>1344174.8781249998</v>
      </c>
      <c r="BG64" s="60">
        <f>IF(BG$5=$G64,-FV(Assumptions!$D$6,'Construction Schedule'!BG$2,,$E64/$H64),IF(AND($G64&lt;=BG$5,$I64&gt;=BG$5),-FV(Assumptions!$D$6,'Construction Schedule'!BG$2,,$E64/$H64),0))</f>
        <v>1344174.8781249998</v>
      </c>
      <c r="BH64" s="60">
        <f>IF(BH$5=$G64,-FV(Assumptions!$D$6,'Construction Schedule'!BH$2,,$E64/$H64),IF(AND($G64&lt;=BH$5,$I64&gt;=BH$5),-FV(Assumptions!$D$6,'Construction Schedule'!BH$2,,$E64/$H64),0))</f>
        <v>1377779.2500781247</v>
      </c>
      <c r="BI64" s="60">
        <f>IF(BI$5=$G64,-FV(Assumptions!$D$6,'Construction Schedule'!BI$2,,$E64/$H64),IF(AND($G64&lt;=BI$5,$I64&gt;=BI$5),-FV(Assumptions!$D$6,'Construction Schedule'!BI$2,,$E64/$H64),0))</f>
        <v>0</v>
      </c>
      <c r="BJ64" s="60">
        <f>IF(BJ$5=$G64,-FV(Assumptions!$D$6,'Construction Schedule'!BJ$2,,$E64/$H64),IF(AND($G64&lt;=BJ$5,$I64&gt;=BJ$5),-FV(Assumptions!$D$6,'Construction Schedule'!BJ$2,,$E64/$H64),0))</f>
        <v>0</v>
      </c>
      <c r="BK64" s="60">
        <f>IF(BK$5=$G64,-FV(Assumptions!$D$6,'Construction Schedule'!BK$2,,$E64/$H64),IF(AND($G64&lt;=BK$5,$I64&gt;=BK$5),-FV(Assumptions!$D$6,'Construction Schedule'!BK$2,,$E64/$H64),0))</f>
        <v>0</v>
      </c>
      <c r="BL64" s="60">
        <f>IF(BL$5=$G64,-FV(Assumptions!$D$6,'Construction Schedule'!BL$2,,$E64/$H64),IF(AND($G64&lt;=BL$5,$I64&gt;=BL$5),-FV(Assumptions!$D$6,'Construction Schedule'!BL$2,,$E64/$H64),0))</f>
        <v>0</v>
      </c>
      <c r="BM64" s="60">
        <f>IF(BM$5=$G64,-FV(Assumptions!$D$6,'Construction Schedule'!BM$2,,$E64/$H64),IF(AND($G64&lt;=BM$5,$I64&gt;=BM$5),-FV(Assumptions!$D$6,'Construction Schedule'!BM$2,,$E64/$H64),0))</f>
        <v>0</v>
      </c>
      <c r="BN64" s="60">
        <f>IF(BN$5=$G64,-FV(Assumptions!$D$6,'Construction Schedule'!BN$2,,$E64/$H64),IF(AND($G64&lt;=BN$5,$I64&gt;=BN$5),-FV(Assumptions!$D$6,'Construction Schedule'!BN$2,,$E64/$H64),0))</f>
        <v>0</v>
      </c>
      <c r="BO64" s="60">
        <f>IF(BO$5=$G64,-FV(Assumptions!$D$6,'Construction Schedule'!BO$2,,$E64/$H64),IF(AND($G64&lt;=BO$5,$I64&gt;=BO$5),-FV(Assumptions!$D$6,'Construction Schedule'!BO$2,,$E64/$H64),0))</f>
        <v>0</v>
      </c>
      <c r="BP64" s="60">
        <f>IF(BP$5=$G64,-FV(Assumptions!$D$6,'Construction Schedule'!BP$2,,$E64/$H64),IF(AND($G64&lt;=BP$5,$I64&gt;=BP$5),-FV(Assumptions!$D$6,'Construction Schedule'!BP$2,,$E64/$H64),0))</f>
        <v>0</v>
      </c>
      <c r="BQ64" s="60">
        <f>IF(BQ$5=$G64,-FV(Assumptions!$D$6,'Construction Schedule'!BQ$2,,$E64/$H64),IF(AND($G64&lt;=BQ$5,$I64&gt;=BQ$5),-FV(Assumptions!$D$6,'Construction Schedule'!BQ$2,,$E64/$H64),0))</f>
        <v>0</v>
      </c>
      <c r="BR64" s="60">
        <f>IF(BR$5=$G64,-FV(Assumptions!$D$6,'Construction Schedule'!BR$2,,$E64/$H64),IF(AND($G64&lt;=BR$5,$I64&gt;=BR$5),-FV(Assumptions!$D$6,'Construction Schedule'!BR$2,,$E64/$H64),0))</f>
        <v>0</v>
      </c>
      <c r="BS64" s="60">
        <f>IF(BS$5=$G64,-FV(Assumptions!$D$6,'Construction Schedule'!BS$2,,$E64/$H64),IF(AND($G64&lt;=BS$5,$I64&gt;=BS$5),-FV(Assumptions!$D$6,'Construction Schedule'!BS$2,,$E64/$H64),0))</f>
        <v>0</v>
      </c>
      <c r="BT64" s="60">
        <f>IF(BT$5=$G64,-FV(Assumptions!$D$6,'Construction Schedule'!BT$2,,$E64/$H64),IF(AND($G64&lt;=BT$5,$I64&gt;=BT$5),-FV(Assumptions!$D$6,'Construction Schedule'!BT$2,,$E64/$H64),0))</f>
        <v>0</v>
      </c>
      <c r="BU64" s="60">
        <f>IF(BU$5=$G64,-FV(Assumptions!$D$6,'Construction Schedule'!BU$2,,$E64/$H64),IF(AND($G64&lt;=BU$5,$I64&gt;=BU$5),-FV(Assumptions!$D$6,'Construction Schedule'!BU$2,,$E64/$H64),0))</f>
        <v>0</v>
      </c>
      <c r="BV64" s="60">
        <f>IF(BV$5=$G64,-FV(Assumptions!$D$6,'Construction Schedule'!BV$2,,$E64/$H64),IF(AND($G64&lt;=BV$5,$I64&gt;=BV$5),-FV(Assumptions!$D$6,'Construction Schedule'!BV$2,,$E64/$H64),0))</f>
        <v>0</v>
      </c>
      <c r="BW64" s="60">
        <f>IF(BW$5=$G64,-FV(Assumptions!$D$6,'Construction Schedule'!BW$2,,$E64/$H64),IF(AND($G64&lt;=BW$5,$I64&gt;=BW$5),-FV(Assumptions!$D$6,'Construction Schedule'!BW$2,,$E64/$H64),0))</f>
        <v>0</v>
      </c>
      <c r="BX64" s="60">
        <f>IF(BX$5=$G64,-FV(Assumptions!$D$6,'Construction Schedule'!BX$2,,$E64/$H64),IF(AND($G64&lt;=BX$5,$I64&gt;=BX$5),-FV(Assumptions!$D$6,'Construction Schedule'!BX$2,,$E64/$H64),0))</f>
        <v>0</v>
      </c>
      <c r="BY64" s="60">
        <f>IF(BY$5=$G64,-FV(Assumptions!$D$6,'Construction Schedule'!BY$2,,$E64/$H64),IF(AND($G64&lt;=BY$5,$I64&gt;=BY$5),-FV(Assumptions!$D$6,'Construction Schedule'!BY$2,,$E64/$H64),0))</f>
        <v>0</v>
      </c>
      <c r="BZ64" s="60">
        <f>IF(BZ$5=$G64,-FV(Assumptions!$D$6,'Construction Schedule'!BZ$2,,$E64/$H64),IF(AND($G64&lt;=BZ$5,$I64&gt;=BZ$5),-FV(Assumptions!$D$6,'Construction Schedule'!BZ$2,,$E64/$H64),0))</f>
        <v>0</v>
      </c>
      <c r="CA64" s="60">
        <f>IF(CA$5=$G64,-FV(Assumptions!$D$6,'Construction Schedule'!CA$2,,$E64/$H64),IF(AND($G64&lt;=CA$5,$I64&gt;=CA$5),-FV(Assumptions!$D$6,'Construction Schedule'!CA$2,,$E64/$H64),0))</f>
        <v>0</v>
      </c>
      <c r="CB64" s="60">
        <f>IF(CB$5=$G64,-FV(Assumptions!$D$6,'Construction Schedule'!CB$2,,$E64/$H64),IF(AND($G64&lt;=CB$5,$I64&gt;=CB$5),-FV(Assumptions!$D$6,'Construction Schedule'!CB$2,,$E64/$H64),0))</f>
        <v>0</v>
      </c>
      <c r="CC64" s="60">
        <f>IF(CC$5=$G64,-FV(Assumptions!$D$6,'Construction Schedule'!CC$2,,$E64/$H64),IF(AND($G64&lt;=CC$5,$I64&gt;=CC$5),-FV(Assumptions!$D$6,'Construction Schedule'!CC$2,,$E64/$H64),0))</f>
        <v>0</v>
      </c>
      <c r="CD64" s="60">
        <f>IF(CD$5=$G64,-FV(Assumptions!$D$6,'Construction Schedule'!CD$2,,$E64/$H64),IF(AND($G64&lt;=CD$5,$I64&gt;=CD$5),-FV(Assumptions!$D$6,'Construction Schedule'!CD$2,,$E64/$H64),0))</f>
        <v>0</v>
      </c>
      <c r="CE64" s="60">
        <f>IF(CE$5=$G64,-FV(Assumptions!$D$6,'Construction Schedule'!CE$2,,$E64/$H64),IF(AND($G64&lt;=CE$5,$I64&gt;=CE$5),-FV(Assumptions!$D$6,'Construction Schedule'!CE$2,,$E64/$H64),0))</f>
        <v>0</v>
      </c>
      <c r="CF64" s="60">
        <f>IF(CF$5=$G64,-FV(Assumptions!$D$6,'Construction Schedule'!CF$2,,$E64/$H64),IF(AND($G64&lt;=CF$5,$I64&gt;=CF$5),-FV(Assumptions!$D$6,'Construction Schedule'!CF$2,,$E64/$H64),0))</f>
        <v>0</v>
      </c>
      <c r="CG64" s="60">
        <f>IF(CG$5=$G64,-FV(Assumptions!$D$6,'Construction Schedule'!CG$2,,$E64/$H64),IF(AND($G64&lt;=CG$5,$I64&gt;=CG$5),-FV(Assumptions!$D$6,'Construction Schedule'!CG$2,,$E64/$H64),0))</f>
        <v>0</v>
      </c>
      <c r="CH64" s="60">
        <f>IF(CH$5=$G64,-FV(Assumptions!$D$6,'Construction Schedule'!CH$2,,$E64/$H64),IF(AND($G64&lt;=CH$5,$I64&gt;=CH$5),-FV(Assumptions!$D$6,'Construction Schedule'!CH$2,,$E64/$H64),0))</f>
        <v>0</v>
      </c>
      <c r="CI64" s="60">
        <f>IF(CI$5=$G64,-FV(Assumptions!$D$6,'Construction Schedule'!CI$2,,$E64/$H64),IF(AND($G64&lt;=CI$5,$I64&gt;=CI$5),-FV(Assumptions!$D$6,'Construction Schedule'!CI$2,,$E64/$H64),0))</f>
        <v>0</v>
      </c>
      <c r="CJ64" s="60">
        <f>IF(CJ$5=$G64,-FV(Assumptions!$D$6,'Construction Schedule'!CJ$2,,$E64/$H64),IF(AND($G64&lt;=CJ$5,$I64&gt;=CJ$5),-FV(Assumptions!$D$6,'Construction Schedule'!CJ$2,,$E64/$H64),0))</f>
        <v>0</v>
      </c>
      <c r="CK64" s="60">
        <f>IF(CK$5=$G64,-FV(Assumptions!$D$6,'Construction Schedule'!CK$2,,$E64/$H64),IF(AND($G64&lt;=CK$5,$I64&gt;=CK$5),-FV(Assumptions!$D$6,'Construction Schedule'!CK$2,,$E64/$H64),0))</f>
        <v>0</v>
      </c>
      <c r="CL64" s="60">
        <f>IF(CL$5=$G64,-FV(Assumptions!$D$6,'Construction Schedule'!CL$2,,$E64/$H64),IF(AND($G64&lt;=CL$5,$I64&gt;=CL$5),-FV(Assumptions!$D$6,'Construction Schedule'!CL$2,,$E64/$H64),0))</f>
        <v>0</v>
      </c>
      <c r="CM64" s="60">
        <f>IF(CM$5=$G64,-FV(Assumptions!$D$6,'Construction Schedule'!CM$2,,$E64/$H64),IF(AND($G64&lt;=CM$5,$I64&gt;=CM$5),-FV(Assumptions!$D$6,'Construction Schedule'!CM$2,,$E64/$H64),0))</f>
        <v>0</v>
      </c>
      <c r="CN64" s="60">
        <f>IF(CN$5=$G64,-FV(Assumptions!$D$6,'Construction Schedule'!CN$2,,$E64/$H64),IF(AND($G64&lt;=CN$5,$I64&gt;=CN$5),-FV(Assumptions!$D$6,'Construction Schedule'!CN$2,,$E64/$H64),0))</f>
        <v>0</v>
      </c>
      <c r="CO64" s="60">
        <f>IF(CO$5=$G64,-FV(Assumptions!$D$6,'Construction Schedule'!CO$2,,$E64/$H64),IF(AND($G64&lt;=CO$5,$I64&gt;=CO$5),-FV(Assumptions!$D$6,'Construction Schedule'!CO$2,,$E64/$H64),0))</f>
        <v>0</v>
      </c>
      <c r="CP64" s="60">
        <f>IF(CP$5=$G64,-FV(Assumptions!$D$6,'Construction Schedule'!CP$2,,$E64/$H64),IF(AND($G64&lt;=CP$5,$I64&gt;=CP$5),-FV(Assumptions!$D$6,'Construction Schedule'!CP$2,,$E64/$H64),0))</f>
        <v>0</v>
      </c>
      <c r="CQ64" s="60">
        <f>IF(CQ$5=$G64,-FV(Assumptions!$D$6,'Construction Schedule'!CQ$2,,$E64/$H64),IF(AND($G64&lt;=CQ$5,$I64&gt;=CQ$5),-FV(Assumptions!$D$6,'Construction Schedule'!CQ$2,,$E64/$H64),0))</f>
        <v>0</v>
      </c>
      <c r="CR64" s="60">
        <f>IF(CR$5=$G64,-FV(Assumptions!$D$6,'Construction Schedule'!CR$2,,$E64/$H64),IF(AND($G64&lt;=CR$5,$I64&gt;=CR$5),-FV(Assumptions!$D$6,'Construction Schedule'!CR$2,,$E64/$H64),0))</f>
        <v>0</v>
      </c>
      <c r="CS64" s="60">
        <f>IF(CS$5=$G64,-FV(Assumptions!$D$6,'Construction Schedule'!CS$2,,$E64/$H64),IF(AND($G64&lt;=CS$5,$I64&gt;=CS$5),-FV(Assumptions!$D$6,'Construction Schedule'!CS$2,,$E64/$H64),0))</f>
        <v>0</v>
      </c>
      <c r="CT64" s="60">
        <f>IF(CT$5=$G64,-FV(Assumptions!$D$6,'Construction Schedule'!CT$2,,$E64/$H64),IF(AND($G64&lt;=CT$5,$I64&gt;=CT$5),-FV(Assumptions!$D$6,'Construction Schedule'!CT$2,,$E64/$H64),0))</f>
        <v>0</v>
      </c>
      <c r="CU64" s="60">
        <f>IF(CU$5=$G64,-FV(Assumptions!$D$6,'Construction Schedule'!CU$2,,$E64/$H64),IF(AND($G64&lt;=CU$5,$I64&gt;=CU$5),-FV(Assumptions!$D$6,'Construction Schedule'!CU$2,,$E64/$H64),0))</f>
        <v>0</v>
      </c>
      <c r="CV64" s="60">
        <f>IF(CV$5=$G64,-FV(Assumptions!$D$6,'Construction Schedule'!CV$2,,$E64/$H64),IF(AND($G64&lt;=CV$5,$I64&gt;=CV$5),-FV(Assumptions!$D$6,'Construction Schedule'!CV$2,,$E64/$H64),0))</f>
        <v>0</v>
      </c>
      <c r="CW64" s="60">
        <f>IF(CW$5=$G64,-FV(Assumptions!$D$6,'Construction Schedule'!CW$2,,$E64/$H64),IF(AND($G64&lt;=CW$5,$I64&gt;=CW$5),-FV(Assumptions!$D$6,'Construction Schedule'!CW$2,,$E64/$H64),0))</f>
        <v>0</v>
      </c>
      <c r="CX64" s="60">
        <f>IF(CX$5=$G64,-FV(Assumptions!$D$6,'Construction Schedule'!CX$2,,$E64/$H64),IF(AND($G64&lt;=CX$5,$I64&gt;=CX$5),-FV(Assumptions!$D$6,'Construction Schedule'!CX$2,,$E64/$H64),0))</f>
        <v>0</v>
      </c>
      <c r="CY64" s="60">
        <f>IF(CY$5=$G64,-FV(Assumptions!$D$6,'Construction Schedule'!CY$2,,$E64/$H64),IF(AND($G64&lt;=CY$5,$I64&gt;=CY$5),-FV(Assumptions!$D$6,'Construction Schedule'!CY$2,,$E64/$H64),0))</f>
        <v>0</v>
      </c>
      <c r="CZ64" s="60">
        <f>IF(CZ$5=$G64,-FV(Assumptions!$D$6,'Construction Schedule'!CZ$2,,$E64/$H64),IF(AND($G64&lt;=CZ$5,$I64&gt;=CZ$5),-FV(Assumptions!$D$6,'Construction Schedule'!CZ$2,,$E64/$H64),0))</f>
        <v>0</v>
      </c>
      <c r="DA64" s="60">
        <f>IF(DA$5=$G64,-FV(Assumptions!$D$6,'Construction Schedule'!DA$2,,$E64/$H64),IF(AND($G64&lt;=DA$5,$I64&gt;=DA$5),-FV(Assumptions!$D$6,'Construction Schedule'!DA$2,,$E64/$H64),0))</f>
        <v>0</v>
      </c>
      <c r="DB64" s="60">
        <f>IF(DB$5=$G64,-FV(Assumptions!$D$6,'Construction Schedule'!DB$2,,$E64/$H64),IF(AND($G64&lt;=DB$5,$I64&gt;=DB$5),-FV(Assumptions!$D$6,'Construction Schedule'!DB$2,,$E64/$H64),0))</f>
        <v>0</v>
      </c>
      <c r="DC64" s="60">
        <f>IF(DC$5=$G64,-FV(Assumptions!$D$6,'Construction Schedule'!DC$2,,$E64/$H64),IF(AND($G64&lt;=DC$5,$I64&gt;=DC$5),-FV(Assumptions!$D$6,'Construction Schedule'!DC$2,,$E64/$H64),0))</f>
        <v>0</v>
      </c>
      <c r="DD64" s="60">
        <f>IF(DD$5=$G64,-FV(Assumptions!$D$6,'Construction Schedule'!DD$2,,$E64/$H64),IF(AND($G64&lt;=DD$5,$I64&gt;=DD$5),-FV(Assumptions!$D$6,'Construction Schedule'!DD$2,,$E64/$H64),0))</f>
        <v>0</v>
      </c>
      <c r="DE64" s="60">
        <f>IF(DE$5=$G64,-FV(Assumptions!$D$6,'Construction Schedule'!DE$2,,$E64/$H64),IF(AND($G64&lt;=DE$5,$I64&gt;=DE$5),-FV(Assumptions!$D$6,'Construction Schedule'!DE$2,,$E64/$H64),0))</f>
        <v>0</v>
      </c>
      <c r="DF64" s="60">
        <f>IF(DF$5=$G64,-FV(Assumptions!$D$6,'Construction Schedule'!DF$2,,$E64/$H64),IF(AND($G64&lt;=DF$5,$I64&gt;=DF$5),-FV(Assumptions!$D$6,'Construction Schedule'!DF$2,,$E64/$H64),0))</f>
        <v>0</v>
      </c>
      <c r="DG64" s="60">
        <f>IF(DG$5=$G64,-FV(Assumptions!$D$6,'Construction Schedule'!DG$2,,$E64/$H64),IF(AND($G64&lt;=DG$5,$I64&gt;=DG$5),-FV(Assumptions!$D$6,'Construction Schedule'!DG$2,,$E64/$H64),0))</f>
        <v>0</v>
      </c>
      <c r="DH64" s="60">
        <f>IF(DH$5=$G64,-FV(Assumptions!$D$6,'Construction Schedule'!DH$2,,$E64/$H64),IF(AND($G64&lt;=DH$5,$I64&gt;=DH$5),-FV(Assumptions!$D$6,'Construction Schedule'!DH$2,,$E64/$H64),0))</f>
        <v>0</v>
      </c>
      <c r="DI64" s="60">
        <f>IF(DI$5=$G64,-FV(Assumptions!$D$6,'Construction Schedule'!DI$2,,$E64/$H64),IF(AND($G64&lt;=DI$5,$I64&gt;=DI$5),-FV(Assumptions!$D$6,'Construction Schedule'!DI$2,,$E64/$H64),0))</f>
        <v>0</v>
      </c>
      <c r="DJ64" s="60">
        <f>IF(DJ$5=$G64,-FV(Assumptions!$D$6,'Construction Schedule'!DJ$2,,$E64/$H64),IF(AND($G64&lt;=DJ$5,$I64&gt;=DJ$5),-FV(Assumptions!$D$6,'Construction Schedule'!DJ$2,,$E64/$H64),0))</f>
        <v>0</v>
      </c>
      <c r="DK64" s="60">
        <f>IF(DK$5=$G64,-FV(Assumptions!$D$6,'Construction Schedule'!DK$2,,$E64/$H64),IF(AND($G64&lt;=DK$5,$I64&gt;=DK$5),-FV(Assumptions!$D$6,'Construction Schedule'!DK$2,,$E64/$H64),0))</f>
        <v>0</v>
      </c>
      <c r="DL64" s="60">
        <f>IF(DL$5=$G64,-FV(Assumptions!$D$6,'Construction Schedule'!DL$2,,$E64/$H64),IF(AND($G64&lt;=DL$5,$I64&gt;=DL$5),-FV(Assumptions!$D$6,'Construction Schedule'!DL$2,,$E64/$H64),0))</f>
        <v>0</v>
      </c>
      <c r="DM64" s="60">
        <f>IF(DM$5=$G64,-FV(Assumptions!$D$6,'Construction Schedule'!DM$2,,$E64/$H64),IF(AND($G64&lt;=DM$5,$I64&gt;=DM$5),-FV(Assumptions!$D$6,'Construction Schedule'!DM$2,,$E64/$H64),0))</f>
        <v>0</v>
      </c>
      <c r="DN64" s="60">
        <f>IF(DN$5=$G64,-FV(Assumptions!$D$6,'Construction Schedule'!DN$2,,$E64/$H64),IF(AND($G64&lt;=DN$5,$I64&gt;=DN$5),-FV(Assumptions!$D$6,'Construction Schedule'!DN$2,,$E64/$H64),0))</f>
        <v>0</v>
      </c>
      <c r="DO64" s="60">
        <f>IF(DO$5=$G64,-FV(Assumptions!$D$6,'Construction Schedule'!DO$2,,$E64/$H64),IF(AND($G64&lt;=DO$5,$I64&gt;=DO$5),-FV(Assumptions!$D$6,'Construction Schedule'!DO$2,,$E64/$H64),0))</f>
        <v>0</v>
      </c>
      <c r="DP64" s="60">
        <f>IF(DP$5=$G64,-FV(Assumptions!$D$6,'Construction Schedule'!DP$2,,$E64/$H64),IF(AND($G64&lt;=DP$5,$I64&gt;=DP$5),-FV(Assumptions!$D$6,'Construction Schedule'!DP$2,,$E64/$H64),0))</f>
        <v>0</v>
      </c>
      <c r="DQ64" s="60">
        <f>IF(DQ$5=$G64,-FV(Assumptions!$D$6,'Construction Schedule'!DQ$2,,$E64/$H64),IF(AND($G64&lt;=DQ$5,$I64&gt;=DQ$5),-FV(Assumptions!$D$6,'Construction Schedule'!DQ$2,,$E64/$H64),0))</f>
        <v>0</v>
      </c>
      <c r="DR64" s="60">
        <f>IF(DR$5=$G64,-FV(Assumptions!$D$6,'Construction Schedule'!DR$2,,$E64/$H64),IF(AND($G64&lt;=DR$5,$I64&gt;=DR$5),-FV(Assumptions!$D$6,'Construction Schedule'!DR$2,,$E64/$H64),0))</f>
        <v>0</v>
      </c>
      <c r="DS64" s="60">
        <f>IF(DS$5=$G64,-FV(Assumptions!$D$6,'Construction Schedule'!DS$2,,$E64/$H64),IF(AND($G64&lt;=DS$5,$I64&gt;=DS$5),-FV(Assumptions!$D$6,'Construction Schedule'!DS$2,,$E64/$H64),0))</f>
        <v>0</v>
      </c>
      <c r="DT64" s="60">
        <f>IF(DT$5=$G64,-FV(Assumptions!$D$6,'Construction Schedule'!DT$2,,$E64/$H64),IF(AND($G64&lt;=DT$5,$I64&gt;=DT$5),-FV(Assumptions!$D$6,'Construction Schedule'!DT$2,,$E64/$H64),0))</f>
        <v>0</v>
      </c>
      <c r="DU64" s="60">
        <f>IF(DU$5=$G64,-FV(Assumptions!$D$6,'Construction Schedule'!DU$2,,$E64/$H64),IF(AND($G64&lt;=DU$5,$I64&gt;=DU$5),-FV(Assumptions!$D$6,'Construction Schedule'!DU$2,,$E64/$H64),0))</f>
        <v>0</v>
      </c>
      <c r="DV64" s="60">
        <f>IF(DV$5=$G64,-FV(Assumptions!$D$6,'Construction Schedule'!DV$2,,$E64/$H64),IF(AND($G64&lt;=DV$5,$I64&gt;=DV$5),-FV(Assumptions!$D$6,'Construction Schedule'!DV$2,,$E64/$H64),0))</f>
        <v>0</v>
      </c>
      <c r="DW64" s="60">
        <f>IF(DW$5=$G64,-FV(Assumptions!$D$6,'Construction Schedule'!DW$2,,$E64/$H64),IF(AND($G64&lt;=DW$5,$I64&gt;=DW$5),-FV(Assumptions!$D$6,'Construction Schedule'!DW$2,,$E64/$H64),0))</f>
        <v>0</v>
      </c>
      <c r="DX64" s="60">
        <f>IF(DX$5=$G64,-FV(Assumptions!$D$6,'Construction Schedule'!DX$2,,$E64/$H64),IF(AND($G64&lt;=DX$5,$I64&gt;=DX$5),-FV(Assumptions!$D$6,'Construction Schedule'!DX$2,,$E64/$H64),0))</f>
        <v>0</v>
      </c>
      <c r="DY64" s="60">
        <f>IF(DY$5=$G64,-FV(Assumptions!$D$6,'Construction Schedule'!DY$2,,$E64/$H64),IF(AND($G64&lt;=DY$5,$I64&gt;=DY$5),-FV(Assumptions!$D$6,'Construction Schedule'!DY$2,,$E64/$H64),0))</f>
        <v>0</v>
      </c>
      <c r="DZ64" s="60">
        <f>IF(DZ$5=$G64,-FV(Assumptions!$D$6,'Construction Schedule'!DZ$2,,$E64/$H64),IF(AND($G64&lt;=DZ$5,$I64&gt;=DZ$5),-FV(Assumptions!$D$6,'Construction Schedule'!DZ$2,,$E64/$H64),0))</f>
        <v>0</v>
      </c>
      <c r="EA64" s="60">
        <f>IF(EA$5=$G64,-FV(Assumptions!$D$6,'Construction Schedule'!EA$2,,$E64/$H64),IF(AND($G64&lt;=EA$5,$I64&gt;=EA$5),-FV(Assumptions!$D$6,'Construction Schedule'!EA$2,,$E64/$H64),0))</f>
        <v>0</v>
      </c>
      <c r="EB64" s="51" t="s">
        <v>2</v>
      </c>
    </row>
    <row r="65" spans="2:132" x14ac:dyDescent="0.3">
      <c r="B65" s="51" t="s">
        <v>222</v>
      </c>
      <c r="E65" s="60">
        <v>2496400</v>
      </c>
      <c r="G65" s="56">
        <v>45658</v>
      </c>
      <c r="H65" s="129">
        <v>40</v>
      </c>
      <c r="I65" s="56">
        <f>EDATE(G65,(H65-1))</f>
        <v>46844</v>
      </c>
      <c r="L65" s="60">
        <f>IF(L$5=$G65,-FV(Assumptions!$D$6,'Construction Schedule'!L$2,,$E65/$H65),IF(AND($G65&lt;=L$5,$I65&gt;=L$5),-FV(Assumptions!$D$6,'Construction Schedule'!L$2,,$E65/$H65),0))</f>
        <v>0</v>
      </c>
      <c r="M65" s="60">
        <f>IF(M$5=$G65,-FV(Assumptions!$D$6,'Construction Schedule'!M$2,,$E65/$H65),IF(AND($G65&lt;=M$5,$I65&gt;=M$5),-FV(Assumptions!$D$6,'Construction Schedule'!M$2,,$E65/$H65),0))</f>
        <v>0</v>
      </c>
      <c r="N65" s="60">
        <f>IF(N$5=$G65,-FV(Assumptions!$D$6,'Construction Schedule'!N$2,,$E65/$H65),IF(AND($G65&lt;=N$5,$I65&gt;=N$5),-FV(Assumptions!$D$6,'Construction Schedule'!N$2,,$E65/$H65),0))</f>
        <v>0</v>
      </c>
      <c r="O65" s="60">
        <f>IF(O$5=$G65,-FV(Assumptions!$D$6,'Construction Schedule'!O$2,,$E65/$H65),IF(AND($G65&lt;=O$5,$I65&gt;=O$5),-FV(Assumptions!$D$6,'Construction Schedule'!O$2,,$E65/$H65),0))</f>
        <v>0</v>
      </c>
      <c r="P65" s="60">
        <f>IF(P$5=$G65,-FV(Assumptions!$D$6,'Construction Schedule'!P$2,,$E65/$H65),IF(AND($G65&lt;=P$5,$I65&gt;=P$5),-FV(Assumptions!$D$6,'Construction Schedule'!P$2,,$E65/$H65),0))</f>
        <v>0</v>
      </c>
      <c r="Q65" s="60">
        <f>IF(Q$5=$G65,-FV(Assumptions!$D$6,'Construction Schedule'!Q$2,,$E65/$H65),IF(AND($G65&lt;=Q$5,$I65&gt;=Q$5),-FV(Assumptions!$D$6,'Construction Schedule'!Q$2,,$E65/$H65),0))</f>
        <v>0</v>
      </c>
      <c r="R65" s="60">
        <f>IF(R$5=$G65,-FV(Assumptions!$D$6,'Construction Schedule'!R$2,,$E65/$H65),IF(AND($G65&lt;=R$5,$I65&gt;=R$5),-FV(Assumptions!$D$6,'Construction Schedule'!R$2,,$E65/$H65),0))</f>
        <v>0</v>
      </c>
      <c r="S65" s="60">
        <f>IF(S$5=$G65,-FV(Assumptions!$D$6,'Construction Schedule'!S$2,,$E65/$H65),IF(AND($G65&lt;=S$5,$I65&gt;=S$5),-FV(Assumptions!$D$6,'Construction Schedule'!S$2,,$E65/$H65),0))</f>
        <v>0</v>
      </c>
      <c r="T65" s="60">
        <f>IF(T$5=$G65,-FV(Assumptions!$D$6,'Construction Schedule'!T$2,,$E65/$H65),IF(AND($G65&lt;=T$5,$I65&gt;=T$5),-FV(Assumptions!$D$6,'Construction Schedule'!T$2,,$E65/$H65),0))</f>
        <v>0</v>
      </c>
      <c r="U65" s="60">
        <f>IF(U$5=$G65,-FV(Assumptions!$D$6,'Construction Schedule'!U$2,,$E65/$H65),IF(AND($G65&lt;=U$5,$I65&gt;=U$5),-FV(Assumptions!$D$6,'Construction Schedule'!U$2,,$E65/$H65),0))</f>
        <v>62410</v>
      </c>
      <c r="V65" s="60">
        <f>IF(V$5=$G65,-FV(Assumptions!$D$6,'Construction Schedule'!V$2,,$E65/$H65),IF(AND($G65&lt;=V$5,$I65&gt;=V$5),-FV(Assumptions!$D$6,'Construction Schedule'!V$2,,$E65/$H65),0))</f>
        <v>62410</v>
      </c>
      <c r="W65" s="60">
        <f>IF(W$5=$G65,-FV(Assumptions!$D$6,'Construction Schedule'!W$2,,$E65/$H65),IF(AND($G65&lt;=W$5,$I65&gt;=W$5),-FV(Assumptions!$D$6,'Construction Schedule'!W$2,,$E65/$H65),0))</f>
        <v>62410</v>
      </c>
      <c r="X65" s="60">
        <f>IF(X$5=$G65,-FV(Assumptions!$D$6,'Construction Schedule'!X$2,,$E65/$H65),IF(AND($G65&lt;=X$5,$I65&gt;=X$5),-FV(Assumptions!$D$6,'Construction Schedule'!X$2,,$E65/$H65),0))</f>
        <v>63970.249999999993</v>
      </c>
      <c r="Y65" s="60">
        <f>IF(Y$5=$G65,-FV(Assumptions!$D$6,'Construction Schedule'!Y$2,,$E65/$H65),IF(AND($G65&lt;=Y$5,$I65&gt;=Y$5),-FV(Assumptions!$D$6,'Construction Schedule'!Y$2,,$E65/$H65),0))</f>
        <v>63970.249999999993</v>
      </c>
      <c r="Z65" s="60">
        <f>IF(Z$5=$G65,-FV(Assumptions!$D$6,'Construction Schedule'!Z$2,,$E65/$H65),IF(AND($G65&lt;=Z$5,$I65&gt;=Z$5),-FV(Assumptions!$D$6,'Construction Schedule'!Z$2,,$E65/$H65),0))</f>
        <v>63970.249999999993</v>
      </c>
      <c r="AA65" s="60">
        <f>IF(AA$5=$G65,-FV(Assumptions!$D$6,'Construction Schedule'!AA$2,,$E65/$H65),IF(AND($G65&lt;=AA$5,$I65&gt;=AA$5),-FV(Assumptions!$D$6,'Construction Schedule'!AA$2,,$E65/$H65),0))</f>
        <v>63970.249999999993</v>
      </c>
      <c r="AB65" s="60">
        <f>IF(AB$5=$G65,-FV(Assumptions!$D$6,'Construction Schedule'!AB$2,,$E65/$H65),IF(AND($G65&lt;=AB$5,$I65&gt;=AB$5),-FV(Assumptions!$D$6,'Construction Schedule'!AB$2,,$E65/$H65),0))</f>
        <v>63970.249999999993</v>
      </c>
      <c r="AC65" s="60">
        <f>IF(AC$5=$G65,-FV(Assumptions!$D$6,'Construction Schedule'!AC$2,,$E65/$H65),IF(AND($G65&lt;=AC$5,$I65&gt;=AC$5),-FV(Assumptions!$D$6,'Construction Schedule'!AC$2,,$E65/$H65),0))</f>
        <v>63970.249999999993</v>
      </c>
      <c r="AD65" s="60">
        <f>IF(AD$5=$G65,-FV(Assumptions!$D$6,'Construction Schedule'!AD$2,,$E65/$H65),IF(AND($G65&lt;=AD$5,$I65&gt;=AD$5),-FV(Assumptions!$D$6,'Construction Schedule'!AD$2,,$E65/$H65),0))</f>
        <v>63970.249999999993</v>
      </c>
      <c r="AE65" s="60">
        <f>IF(AE$5=$G65,-FV(Assumptions!$D$6,'Construction Schedule'!AE$2,,$E65/$H65),IF(AND($G65&lt;=AE$5,$I65&gt;=AE$5),-FV(Assumptions!$D$6,'Construction Schedule'!AE$2,,$E65/$H65),0))</f>
        <v>63970.249999999993</v>
      </c>
      <c r="AF65" s="60">
        <f>IF(AF$5=$G65,-FV(Assumptions!$D$6,'Construction Schedule'!AF$2,,$E65/$H65),IF(AND($G65&lt;=AF$5,$I65&gt;=AF$5),-FV(Assumptions!$D$6,'Construction Schedule'!AF$2,,$E65/$H65),0))</f>
        <v>63970.249999999993</v>
      </c>
      <c r="AG65" s="60">
        <f>IF(AG$5=$G65,-FV(Assumptions!$D$6,'Construction Schedule'!AG$2,,$E65/$H65),IF(AND($G65&lt;=AG$5,$I65&gt;=AG$5),-FV(Assumptions!$D$6,'Construction Schedule'!AG$2,,$E65/$H65),0))</f>
        <v>63970.249999999993</v>
      </c>
      <c r="AH65" s="60">
        <f>IF(AH$5=$G65,-FV(Assumptions!$D$6,'Construction Schedule'!AH$2,,$E65/$H65),IF(AND($G65&lt;=AH$5,$I65&gt;=AH$5),-FV(Assumptions!$D$6,'Construction Schedule'!AH$2,,$E65/$H65),0))</f>
        <v>63970.249999999993</v>
      </c>
      <c r="AI65" s="60">
        <f>IF(AI$5=$G65,-FV(Assumptions!$D$6,'Construction Schedule'!AI$2,,$E65/$H65),IF(AND($G65&lt;=AI$5,$I65&gt;=AI$5),-FV(Assumptions!$D$6,'Construction Schedule'!AI$2,,$E65/$H65),0))</f>
        <v>63970.249999999993</v>
      </c>
      <c r="AJ65" s="60">
        <f>IF(AJ$5=$G65,-FV(Assumptions!$D$6,'Construction Schedule'!AJ$2,,$E65/$H65),IF(AND($G65&lt;=AJ$5,$I65&gt;=AJ$5),-FV(Assumptions!$D$6,'Construction Schedule'!AJ$2,,$E65/$H65),0))</f>
        <v>65569.506249999991</v>
      </c>
      <c r="AK65" s="60">
        <f>IF(AK$5=$G65,-FV(Assumptions!$D$6,'Construction Schedule'!AK$2,,$E65/$H65),IF(AND($G65&lt;=AK$5,$I65&gt;=AK$5),-FV(Assumptions!$D$6,'Construction Schedule'!AK$2,,$E65/$H65),0))</f>
        <v>65569.506249999991</v>
      </c>
      <c r="AL65" s="60">
        <f>IF(AL$5=$G65,-FV(Assumptions!$D$6,'Construction Schedule'!AL$2,,$E65/$H65),IF(AND($G65&lt;=AL$5,$I65&gt;=AL$5),-FV(Assumptions!$D$6,'Construction Schedule'!AL$2,,$E65/$H65),0))</f>
        <v>65569.506249999991</v>
      </c>
      <c r="AM65" s="60">
        <f>IF(AM$5=$G65,-FV(Assumptions!$D$6,'Construction Schedule'!AM$2,,$E65/$H65),IF(AND($G65&lt;=AM$5,$I65&gt;=AM$5),-FV(Assumptions!$D$6,'Construction Schedule'!AM$2,,$E65/$H65),0))</f>
        <v>65569.506249999991</v>
      </c>
      <c r="AN65" s="60">
        <f>IF(AN$5=$G65,-FV(Assumptions!$D$6,'Construction Schedule'!AN$2,,$E65/$H65),IF(AND($G65&lt;=AN$5,$I65&gt;=AN$5),-FV(Assumptions!$D$6,'Construction Schedule'!AN$2,,$E65/$H65),0))</f>
        <v>65569.506249999991</v>
      </c>
      <c r="AO65" s="60">
        <f>IF(AO$5=$G65,-FV(Assumptions!$D$6,'Construction Schedule'!AO$2,,$E65/$H65),IF(AND($G65&lt;=AO$5,$I65&gt;=AO$5),-FV(Assumptions!$D$6,'Construction Schedule'!AO$2,,$E65/$H65),0))</f>
        <v>65569.506249999991</v>
      </c>
      <c r="AP65" s="60">
        <f>IF(AP$5=$G65,-FV(Assumptions!$D$6,'Construction Schedule'!AP$2,,$E65/$H65),IF(AND($G65&lt;=AP$5,$I65&gt;=AP$5),-FV(Assumptions!$D$6,'Construction Schedule'!AP$2,,$E65/$H65),0))</f>
        <v>65569.506249999991</v>
      </c>
      <c r="AQ65" s="60">
        <f>IF(AQ$5=$G65,-FV(Assumptions!$D$6,'Construction Schedule'!AQ$2,,$E65/$H65),IF(AND($G65&lt;=AQ$5,$I65&gt;=AQ$5),-FV(Assumptions!$D$6,'Construction Schedule'!AQ$2,,$E65/$H65),0))</f>
        <v>65569.506249999991</v>
      </c>
      <c r="AR65" s="60">
        <f>IF(AR$5=$G65,-FV(Assumptions!$D$6,'Construction Schedule'!AR$2,,$E65/$H65),IF(AND($G65&lt;=AR$5,$I65&gt;=AR$5),-FV(Assumptions!$D$6,'Construction Schedule'!AR$2,,$E65/$H65),0))</f>
        <v>65569.506249999991</v>
      </c>
      <c r="AS65" s="60">
        <f>IF(AS$5=$G65,-FV(Assumptions!$D$6,'Construction Schedule'!AS$2,,$E65/$H65),IF(AND($G65&lt;=AS$5,$I65&gt;=AS$5),-FV(Assumptions!$D$6,'Construction Schedule'!AS$2,,$E65/$H65),0))</f>
        <v>65569.506249999991</v>
      </c>
      <c r="AT65" s="60">
        <f>IF(AT$5=$G65,-FV(Assumptions!$D$6,'Construction Schedule'!AT$2,,$E65/$H65),IF(AND($G65&lt;=AT$5,$I65&gt;=AT$5),-FV(Assumptions!$D$6,'Construction Schedule'!AT$2,,$E65/$H65),0))</f>
        <v>65569.506249999991</v>
      </c>
      <c r="AU65" s="60">
        <f>IF(AU$5=$G65,-FV(Assumptions!$D$6,'Construction Schedule'!AU$2,,$E65/$H65),IF(AND($G65&lt;=AU$5,$I65&gt;=AU$5),-FV(Assumptions!$D$6,'Construction Schedule'!AU$2,,$E65/$H65),0))</f>
        <v>65569.506249999991</v>
      </c>
      <c r="AV65" s="60">
        <f>IF(AV$5=$G65,-FV(Assumptions!$D$6,'Construction Schedule'!AV$2,,$E65/$H65),IF(AND($G65&lt;=AV$5,$I65&gt;=AV$5),-FV(Assumptions!$D$6,'Construction Schedule'!AV$2,,$E65/$H65),0))</f>
        <v>67208.743906249991</v>
      </c>
      <c r="AW65" s="60">
        <f>IF(AW$5=$G65,-FV(Assumptions!$D$6,'Construction Schedule'!AW$2,,$E65/$H65),IF(AND($G65&lt;=AW$5,$I65&gt;=AW$5),-FV(Assumptions!$D$6,'Construction Schedule'!AW$2,,$E65/$H65),0))</f>
        <v>67208.743906249991</v>
      </c>
      <c r="AX65" s="60">
        <f>IF(AX$5=$G65,-FV(Assumptions!$D$6,'Construction Schedule'!AX$2,,$E65/$H65),IF(AND($G65&lt;=AX$5,$I65&gt;=AX$5),-FV(Assumptions!$D$6,'Construction Schedule'!AX$2,,$E65/$H65),0))</f>
        <v>67208.743906249991</v>
      </c>
      <c r="AY65" s="60">
        <f>IF(AY$5=$G65,-FV(Assumptions!$D$6,'Construction Schedule'!AY$2,,$E65/$H65),IF(AND($G65&lt;=AY$5,$I65&gt;=AY$5),-FV(Assumptions!$D$6,'Construction Schedule'!AY$2,,$E65/$H65),0))</f>
        <v>67208.743906249991</v>
      </c>
      <c r="AZ65" s="60">
        <f>IF(AZ$5=$G65,-FV(Assumptions!$D$6,'Construction Schedule'!AZ$2,,$E65/$H65),IF(AND($G65&lt;=AZ$5,$I65&gt;=AZ$5),-FV(Assumptions!$D$6,'Construction Schedule'!AZ$2,,$E65/$H65),0))</f>
        <v>67208.743906249991</v>
      </c>
      <c r="BA65" s="60">
        <f>IF(BA$5=$G65,-FV(Assumptions!$D$6,'Construction Schedule'!BA$2,,$E65/$H65),IF(AND($G65&lt;=BA$5,$I65&gt;=BA$5),-FV(Assumptions!$D$6,'Construction Schedule'!BA$2,,$E65/$H65),0))</f>
        <v>67208.743906249991</v>
      </c>
      <c r="BB65" s="60">
        <f>IF(BB$5=$G65,-FV(Assumptions!$D$6,'Construction Schedule'!BB$2,,$E65/$H65),IF(AND($G65&lt;=BB$5,$I65&gt;=BB$5),-FV(Assumptions!$D$6,'Construction Schedule'!BB$2,,$E65/$H65),0))</f>
        <v>67208.743906249991</v>
      </c>
      <c r="BC65" s="60">
        <f>IF(BC$5=$G65,-FV(Assumptions!$D$6,'Construction Schedule'!BC$2,,$E65/$H65),IF(AND($G65&lt;=BC$5,$I65&gt;=BC$5),-FV(Assumptions!$D$6,'Construction Schedule'!BC$2,,$E65/$H65),0))</f>
        <v>67208.743906249991</v>
      </c>
      <c r="BD65" s="60">
        <f>IF(BD$5=$G65,-FV(Assumptions!$D$6,'Construction Schedule'!BD$2,,$E65/$H65),IF(AND($G65&lt;=BD$5,$I65&gt;=BD$5),-FV(Assumptions!$D$6,'Construction Schedule'!BD$2,,$E65/$H65),0))</f>
        <v>67208.743906249991</v>
      </c>
      <c r="BE65" s="60">
        <f>IF(BE$5=$G65,-FV(Assumptions!$D$6,'Construction Schedule'!BE$2,,$E65/$H65),IF(AND($G65&lt;=BE$5,$I65&gt;=BE$5),-FV(Assumptions!$D$6,'Construction Schedule'!BE$2,,$E65/$H65),0))</f>
        <v>67208.743906249991</v>
      </c>
      <c r="BF65" s="60">
        <f>IF(BF$5=$G65,-FV(Assumptions!$D$6,'Construction Schedule'!BF$2,,$E65/$H65),IF(AND($G65&lt;=BF$5,$I65&gt;=BF$5),-FV(Assumptions!$D$6,'Construction Schedule'!BF$2,,$E65/$H65),0))</f>
        <v>67208.743906249991</v>
      </c>
      <c r="BG65" s="60">
        <f>IF(BG$5=$G65,-FV(Assumptions!$D$6,'Construction Schedule'!BG$2,,$E65/$H65),IF(AND($G65&lt;=BG$5,$I65&gt;=BG$5),-FV(Assumptions!$D$6,'Construction Schedule'!BG$2,,$E65/$H65),0))</f>
        <v>67208.743906249991</v>
      </c>
      <c r="BH65" s="60">
        <f>IF(BH$5=$G65,-FV(Assumptions!$D$6,'Construction Schedule'!BH$2,,$E65/$H65),IF(AND($G65&lt;=BH$5,$I65&gt;=BH$5),-FV(Assumptions!$D$6,'Construction Schedule'!BH$2,,$E65/$H65),0))</f>
        <v>68888.962503906238</v>
      </c>
      <c r="BI65" s="60">
        <f>IF(BI$5=$G65,-FV(Assumptions!$D$6,'Construction Schedule'!BI$2,,$E65/$H65),IF(AND($G65&lt;=BI$5,$I65&gt;=BI$5),-FV(Assumptions!$D$6,'Construction Schedule'!BI$2,,$E65/$H65),0))</f>
        <v>0</v>
      </c>
      <c r="BJ65" s="60">
        <f>IF(BJ$5=$G65,-FV(Assumptions!$D$6,'Construction Schedule'!BJ$2,,$E65/$H65),IF(AND($G65&lt;=BJ$5,$I65&gt;=BJ$5),-FV(Assumptions!$D$6,'Construction Schedule'!BJ$2,,$E65/$H65),0))</f>
        <v>0</v>
      </c>
      <c r="BK65" s="60">
        <f>IF(BK$5=$G65,-FV(Assumptions!$D$6,'Construction Schedule'!BK$2,,$E65/$H65),IF(AND($G65&lt;=BK$5,$I65&gt;=BK$5),-FV(Assumptions!$D$6,'Construction Schedule'!BK$2,,$E65/$H65),0))</f>
        <v>0</v>
      </c>
      <c r="BL65" s="60">
        <f>IF(BL$5=$G65,-FV(Assumptions!$D$6,'Construction Schedule'!BL$2,,$E65/$H65),IF(AND($G65&lt;=BL$5,$I65&gt;=BL$5),-FV(Assumptions!$D$6,'Construction Schedule'!BL$2,,$E65/$H65),0))</f>
        <v>0</v>
      </c>
      <c r="BM65" s="60">
        <f>IF(BM$5=$G65,-FV(Assumptions!$D$6,'Construction Schedule'!BM$2,,$E65/$H65),IF(AND($G65&lt;=BM$5,$I65&gt;=BM$5),-FV(Assumptions!$D$6,'Construction Schedule'!BM$2,,$E65/$H65),0))</f>
        <v>0</v>
      </c>
      <c r="BN65" s="60">
        <f>IF(BN$5=$G65,-FV(Assumptions!$D$6,'Construction Schedule'!BN$2,,$E65/$H65),IF(AND($G65&lt;=BN$5,$I65&gt;=BN$5),-FV(Assumptions!$D$6,'Construction Schedule'!BN$2,,$E65/$H65),0))</f>
        <v>0</v>
      </c>
      <c r="BO65" s="60">
        <f>IF(BO$5=$G65,-FV(Assumptions!$D$6,'Construction Schedule'!BO$2,,$E65/$H65),IF(AND($G65&lt;=BO$5,$I65&gt;=BO$5),-FV(Assumptions!$D$6,'Construction Schedule'!BO$2,,$E65/$H65),0))</f>
        <v>0</v>
      </c>
      <c r="BP65" s="60">
        <f>IF(BP$5=$G65,-FV(Assumptions!$D$6,'Construction Schedule'!BP$2,,$E65/$H65),IF(AND($G65&lt;=BP$5,$I65&gt;=BP$5),-FV(Assumptions!$D$6,'Construction Schedule'!BP$2,,$E65/$H65),0))</f>
        <v>0</v>
      </c>
      <c r="BQ65" s="60">
        <f>IF(BQ$5=$G65,-FV(Assumptions!$D$6,'Construction Schedule'!BQ$2,,$E65/$H65),IF(AND($G65&lt;=BQ$5,$I65&gt;=BQ$5),-FV(Assumptions!$D$6,'Construction Schedule'!BQ$2,,$E65/$H65),0))</f>
        <v>0</v>
      </c>
      <c r="BR65" s="60">
        <f>IF(BR$5=$G65,-FV(Assumptions!$D$6,'Construction Schedule'!BR$2,,$E65/$H65),IF(AND($G65&lt;=BR$5,$I65&gt;=BR$5),-FV(Assumptions!$D$6,'Construction Schedule'!BR$2,,$E65/$H65),0))</f>
        <v>0</v>
      </c>
      <c r="BS65" s="60">
        <f>IF(BS$5=$G65,-FV(Assumptions!$D$6,'Construction Schedule'!BS$2,,$E65/$H65),IF(AND($G65&lt;=BS$5,$I65&gt;=BS$5),-FV(Assumptions!$D$6,'Construction Schedule'!BS$2,,$E65/$H65),0))</f>
        <v>0</v>
      </c>
      <c r="BT65" s="60">
        <f>IF(BT$5=$G65,-FV(Assumptions!$D$6,'Construction Schedule'!BT$2,,$E65/$H65),IF(AND($G65&lt;=BT$5,$I65&gt;=BT$5),-FV(Assumptions!$D$6,'Construction Schedule'!BT$2,,$E65/$H65),0))</f>
        <v>0</v>
      </c>
      <c r="BU65" s="60">
        <f>IF(BU$5=$G65,-FV(Assumptions!$D$6,'Construction Schedule'!BU$2,,$E65/$H65),IF(AND($G65&lt;=BU$5,$I65&gt;=BU$5),-FV(Assumptions!$D$6,'Construction Schedule'!BU$2,,$E65/$H65),0))</f>
        <v>0</v>
      </c>
      <c r="BV65" s="60">
        <f>IF(BV$5=$G65,-FV(Assumptions!$D$6,'Construction Schedule'!BV$2,,$E65/$H65),IF(AND($G65&lt;=BV$5,$I65&gt;=BV$5),-FV(Assumptions!$D$6,'Construction Schedule'!BV$2,,$E65/$H65),0))</f>
        <v>0</v>
      </c>
      <c r="BW65" s="60">
        <f>IF(BW$5=$G65,-FV(Assumptions!$D$6,'Construction Schedule'!BW$2,,$E65/$H65),IF(AND($G65&lt;=BW$5,$I65&gt;=BW$5),-FV(Assumptions!$D$6,'Construction Schedule'!BW$2,,$E65/$H65),0))</f>
        <v>0</v>
      </c>
      <c r="BX65" s="60">
        <f>IF(BX$5=$G65,-FV(Assumptions!$D$6,'Construction Schedule'!BX$2,,$E65/$H65),IF(AND($G65&lt;=BX$5,$I65&gt;=BX$5),-FV(Assumptions!$D$6,'Construction Schedule'!BX$2,,$E65/$H65),0))</f>
        <v>0</v>
      </c>
      <c r="BY65" s="60">
        <f>IF(BY$5=$G65,-FV(Assumptions!$D$6,'Construction Schedule'!BY$2,,$E65/$H65),IF(AND($G65&lt;=BY$5,$I65&gt;=BY$5),-FV(Assumptions!$D$6,'Construction Schedule'!BY$2,,$E65/$H65),0))</f>
        <v>0</v>
      </c>
      <c r="BZ65" s="60">
        <f>IF(BZ$5=$G65,-FV(Assumptions!$D$6,'Construction Schedule'!BZ$2,,$E65/$H65),IF(AND($G65&lt;=BZ$5,$I65&gt;=BZ$5),-FV(Assumptions!$D$6,'Construction Schedule'!BZ$2,,$E65/$H65),0))</f>
        <v>0</v>
      </c>
      <c r="CA65" s="60">
        <f>IF(CA$5=$G65,-FV(Assumptions!$D$6,'Construction Schedule'!CA$2,,$E65/$H65),IF(AND($G65&lt;=CA$5,$I65&gt;=CA$5),-FV(Assumptions!$D$6,'Construction Schedule'!CA$2,,$E65/$H65),0))</f>
        <v>0</v>
      </c>
      <c r="CB65" s="60">
        <f>IF(CB$5=$G65,-FV(Assumptions!$D$6,'Construction Schedule'!CB$2,,$E65/$H65),IF(AND($G65&lt;=CB$5,$I65&gt;=CB$5),-FV(Assumptions!$D$6,'Construction Schedule'!CB$2,,$E65/$H65),0))</f>
        <v>0</v>
      </c>
      <c r="CC65" s="60">
        <f>IF(CC$5=$G65,-FV(Assumptions!$D$6,'Construction Schedule'!CC$2,,$E65/$H65),IF(AND($G65&lt;=CC$5,$I65&gt;=CC$5),-FV(Assumptions!$D$6,'Construction Schedule'!CC$2,,$E65/$H65),0))</f>
        <v>0</v>
      </c>
      <c r="CD65" s="60">
        <f>IF(CD$5=$G65,-FV(Assumptions!$D$6,'Construction Schedule'!CD$2,,$E65/$H65),IF(AND($G65&lt;=CD$5,$I65&gt;=CD$5),-FV(Assumptions!$D$6,'Construction Schedule'!CD$2,,$E65/$H65),0))</f>
        <v>0</v>
      </c>
      <c r="CE65" s="60">
        <f>IF(CE$5=$G65,-FV(Assumptions!$D$6,'Construction Schedule'!CE$2,,$E65/$H65),IF(AND($G65&lt;=CE$5,$I65&gt;=CE$5),-FV(Assumptions!$D$6,'Construction Schedule'!CE$2,,$E65/$H65),0))</f>
        <v>0</v>
      </c>
      <c r="CF65" s="60">
        <f>IF(CF$5=$G65,-FV(Assumptions!$D$6,'Construction Schedule'!CF$2,,$E65/$H65),IF(AND($G65&lt;=CF$5,$I65&gt;=CF$5),-FV(Assumptions!$D$6,'Construction Schedule'!CF$2,,$E65/$H65),0))</f>
        <v>0</v>
      </c>
      <c r="CG65" s="60">
        <f>IF(CG$5=$G65,-FV(Assumptions!$D$6,'Construction Schedule'!CG$2,,$E65/$H65),IF(AND($G65&lt;=CG$5,$I65&gt;=CG$5),-FV(Assumptions!$D$6,'Construction Schedule'!CG$2,,$E65/$H65),0))</f>
        <v>0</v>
      </c>
      <c r="CH65" s="60">
        <f>IF(CH$5=$G65,-FV(Assumptions!$D$6,'Construction Schedule'!CH$2,,$E65/$H65),IF(AND($G65&lt;=CH$5,$I65&gt;=CH$5),-FV(Assumptions!$D$6,'Construction Schedule'!CH$2,,$E65/$H65),0))</f>
        <v>0</v>
      </c>
      <c r="CI65" s="60">
        <f>IF(CI$5=$G65,-FV(Assumptions!$D$6,'Construction Schedule'!CI$2,,$E65/$H65),IF(AND($G65&lt;=CI$5,$I65&gt;=CI$5),-FV(Assumptions!$D$6,'Construction Schedule'!CI$2,,$E65/$H65),0))</f>
        <v>0</v>
      </c>
      <c r="CJ65" s="60">
        <f>IF(CJ$5=$G65,-FV(Assumptions!$D$6,'Construction Schedule'!CJ$2,,$E65/$H65),IF(AND($G65&lt;=CJ$5,$I65&gt;=CJ$5),-FV(Assumptions!$D$6,'Construction Schedule'!CJ$2,,$E65/$H65),0))</f>
        <v>0</v>
      </c>
      <c r="CK65" s="60">
        <f>IF(CK$5=$G65,-FV(Assumptions!$D$6,'Construction Schedule'!CK$2,,$E65/$H65),IF(AND($G65&lt;=CK$5,$I65&gt;=CK$5),-FV(Assumptions!$D$6,'Construction Schedule'!CK$2,,$E65/$H65),0))</f>
        <v>0</v>
      </c>
      <c r="CL65" s="60">
        <f>IF(CL$5=$G65,-FV(Assumptions!$D$6,'Construction Schedule'!CL$2,,$E65/$H65),IF(AND($G65&lt;=CL$5,$I65&gt;=CL$5),-FV(Assumptions!$D$6,'Construction Schedule'!CL$2,,$E65/$H65),0))</f>
        <v>0</v>
      </c>
      <c r="CM65" s="60">
        <f>IF(CM$5=$G65,-FV(Assumptions!$D$6,'Construction Schedule'!CM$2,,$E65/$H65),IF(AND($G65&lt;=CM$5,$I65&gt;=CM$5),-FV(Assumptions!$D$6,'Construction Schedule'!CM$2,,$E65/$H65),0))</f>
        <v>0</v>
      </c>
      <c r="CN65" s="60">
        <f>IF(CN$5=$G65,-FV(Assumptions!$D$6,'Construction Schedule'!CN$2,,$E65/$H65),IF(AND($G65&lt;=CN$5,$I65&gt;=CN$5),-FV(Assumptions!$D$6,'Construction Schedule'!CN$2,,$E65/$H65),0))</f>
        <v>0</v>
      </c>
      <c r="CO65" s="60">
        <f>IF(CO$5=$G65,-FV(Assumptions!$D$6,'Construction Schedule'!CO$2,,$E65/$H65),IF(AND($G65&lt;=CO$5,$I65&gt;=CO$5),-FV(Assumptions!$D$6,'Construction Schedule'!CO$2,,$E65/$H65),0))</f>
        <v>0</v>
      </c>
      <c r="CP65" s="60">
        <f>IF(CP$5=$G65,-FV(Assumptions!$D$6,'Construction Schedule'!CP$2,,$E65/$H65),IF(AND($G65&lt;=CP$5,$I65&gt;=CP$5),-FV(Assumptions!$D$6,'Construction Schedule'!CP$2,,$E65/$H65),0))</f>
        <v>0</v>
      </c>
      <c r="CQ65" s="60">
        <f>IF(CQ$5=$G65,-FV(Assumptions!$D$6,'Construction Schedule'!CQ$2,,$E65/$H65),IF(AND($G65&lt;=CQ$5,$I65&gt;=CQ$5),-FV(Assumptions!$D$6,'Construction Schedule'!CQ$2,,$E65/$H65),0))</f>
        <v>0</v>
      </c>
      <c r="CR65" s="60">
        <f>IF(CR$5=$G65,-FV(Assumptions!$D$6,'Construction Schedule'!CR$2,,$E65/$H65),IF(AND($G65&lt;=CR$5,$I65&gt;=CR$5),-FV(Assumptions!$D$6,'Construction Schedule'!CR$2,,$E65/$H65),0))</f>
        <v>0</v>
      </c>
      <c r="CS65" s="60">
        <f>IF(CS$5=$G65,-FV(Assumptions!$D$6,'Construction Schedule'!CS$2,,$E65/$H65),IF(AND($G65&lt;=CS$5,$I65&gt;=CS$5),-FV(Assumptions!$D$6,'Construction Schedule'!CS$2,,$E65/$H65),0))</f>
        <v>0</v>
      </c>
      <c r="CT65" s="60">
        <f>IF(CT$5=$G65,-FV(Assumptions!$D$6,'Construction Schedule'!CT$2,,$E65/$H65),IF(AND($G65&lt;=CT$5,$I65&gt;=CT$5),-FV(Assumptions!$D$6,'Construction Schedule'!CT$2,,$E65/$H65),0))</f>
        <v>0</v>
      </c>
      <c r="CU65" s="60">
        <f>IF(CU$5=$G65,-FV(Assumptions!$D$6,'Construction Schedule'!CU$2,,$E65/$H65),IF(AND($G65&lt;=CU$5,$I65&gt;=CU$5),-FV(Assumptions!$D$6,'Construction Schedule'!CU$2,,$E65/$H65),0))</f>
        <v>0</v>
      </c>
      <c r="CV65" s="60">
        <f>IF(CV$5=$G65,-FV(Assumptions!$D$6,'Construction Schedule'!CV$2,,$E65/$H65),IF(AND($G65&lt;=CV$5,$I65&gt;=CV$5),-FV(Assumptions!$D$6,'Construction Schedule'!CV$2,,$E65/$H65),0))</f>
        <v>0</v>
      </c>
      <c r="CW65" s="60">
        <f>IF(CW$5=$G65,-FV(Assumptions!$D$6,'Construction Schedule'!CW$2,,$E65/$H65),IF(AND($G65&lt;=CW$5,$I65&gt;=CW$5),-FV(Assumptions!$D$6,'Construction Schedule'!CW$2,,$E65/$H65),0))</f>
        <v>0</v>
      </c>
      <c r="CX65" s="60">
        <f>IF(CX$5=$G65,-FV(Assumptions!$D$6,'Construction Schedule'!CX$2,,$E65/$H65),IF(AND($G65&lt;=CX$5,$I65&gt;=CX$5),-FV(Assumptions!$D$6,'Construction Schedule'!CX$2,,$E65/$H65),0))</f>
        <v>0</v>
      </c>
      <c r="CY65" s="60">
        <f>IF(CY$5=$G65,-FV(Assumptions!$D$6,'Construction Schedule'!CY$2,,$E65/$H65),IF(AND($G65&lt;=CY$5,$I65&gt;=CY$5),-FV(Assumptions!$D$6,'Construction Schedule'!CY$2,,$E65/$H65),0))</f>
        <v>0</v>
      </c>
      <c r="CZ65" s="60">
        <f>IF(CZ$5=$G65,-FV(Assumptions!$D$6,'Construction Schedule'!CZ$2,,$E65/$H65),IF(AND($G65&lt;=CZ$5,$I65&gt;=CZ$5),-FV(Assumptions!$D$6,'Construction Schedule'!CZ$2,,$E65/$H65),0))</f>
        <v>0</v>
      </c>
      <c r="DA65" s="60">
        <f>IF(DA$5=$G65,-FV(Assumptions!$D$6,'Construction Schedule'!DA$2,,$E65/$H65),IF(AND($G65&lt;=DA$5,$I65&gt;=DA$5),-FV(Assumptions!$D$6,'Construction Schedule'!DA$2,,$E65/$H65),0))</f>
        <v>0</v>
      </c>
      <c r="DB65" s="60">
        <f>IF(DB$5=$G65,-FV(Assumptions!$D$6,'Construction Schedule'!DB$2,,$E65/$H65),IF(AND($G65&lt;=DB$5,$I65&gt;=DB$5),-FV(Assumptions!$D$6,'Construction Schedule'!DB$2,,$E65/$H65),0))</f>
        <v>0</v>
      </c>
      <c r="DC65" s="60">
        <f>IF(DC$5=$G65,-FV(Assumptions!$D$6,'Construction Schedule'!DC$2,,$E65/$H65),IF(AND($G65&lt;=DC$5,$I65&gt;=DC$5),-FV(Assumptions!$D$6,'Construction Schedule'!DC$2,,$E65/$H65),0))</f>
        <v>0</v>
      </c>
      <c r="DD65" s="60">
        <f>IF(DD$5=$G65,-FV(Assumptions!$D$6,'Construction Schedule'!DD$2,,$E65/$H65),IF(AND($G65&lt;=DD$5,$I65&gt;=DD$5),-FV(Assumptions!$D$6,'Construction Schedule'!DD$2,,$E65/$H65),0))</f>
        <v>0</v>
      </c>
      <c r="DE65" s="60">
        <f>IF(DE$5=$G65,-FV(Assumptions!$D$6,'Construction Schedule'!DE$2,,$E65/$H65),IF(AND($G65&lt;=DE$5,$I65&gt;=DE$5),-FV(Assumptions!$D$6,'Construction Schedule'!DE$2,,$E65/$H65),0))</f>
        <v>0</v>
      </c>
      <c r="DF65" s="60">
        <f>IF(DF$5=$G65,-FV(Assumptions!$D$6,'Construction Schedule'!DF$2,,$E65/$H65),IF(AND($G65&lt;=DF$5,$I65&gt;=DF$5),-FV(Assumptions!$D$6,'Construction Schedule'!DF$2,,$E65/$H65),0))</f>
        <v>0</v>
      </c>
      <c r="DG65" s="60">
        <f>IF(DG$5=$G65,-FV(Assumptions!$D$6,'Construction Schedule'!DG$2,,$E65/$H65),IF(AND($G65&lt;=DG$5,$I65&gt;=DG$5),-FV(Assumptions!$D$6,'Construction Schedule'!DG$2,,$E65/$H65),0))</f>
        <v>0</v>
      </c>
      <c r="DH65" s="60">
        <f>IF(DH$5=$G65,-FV(Assumptions!$D$6,'Construction Schedule'!DH$2,,$E65/$H65),IF(AND($G65&lt;=DH$5,$I65&gt;=DH$5),-FV(Assumptions!$D$6,'Construction Schedule'!DH$2,,$E65/$H65),0))</f>
        <v>0</v>
      </c>
      <c r="DI65" s="60">
        <f>IF(DI$5=$G65,-FV(Assumptions!$D$6,'Construction Schedule'!DI$2,,$E65/$H65),IF(AND($G65&lt;=DI$5,$I65&gt;=DI$5),-FV(Assumptions!$D$6,'Construction Schedule'!DI$2,,$E65/$H65),0))</f>
        <v>0</v>
      </c>
      <c r="DJ65" s="60">
        <f>IF(DJ$5=$G65,-FV(Assumptions!$D$6,'Construction Schedule'!DJ$2,,$E65/$H65),IF(AND($G65&lt;=DJ$5,$I65&gt;=DJ$5),-FV(Assumptions!$D$6,'Construction Schedule'!DJ$2,,$E65/$H65),0))</f>
        <v>0</v>
      </c>
      <c r="DK65" s="60">
        <f>IF(DK$5=$G65,-FV(Assumptions!$D$6,'Construction Schedule'!DK$2,,$E65/$H65),IF(AND($G65&lt;=DK$5,$I65&gt;=DK$5),-FV(Assumptions!$D$6,'Construction Schedule'!DK$2,,$E65/$H65),0))</f>
        <v>0</v>
      </c>
      <c r="DL65" s="60">
        <f>IF(DL$5=$G65,-FV(Assumptions!$D$6,'Construction Schedule'!DL$2,,$E65/$H65),IF(AND($G65&lt;=DL$5,$I65&gt;=DL$5),-FV(Assumptions!$D$6,'Construction Schedule'!DL$2,,$E65/$H65),0))</f>
        <v>0</v>
      </c>
      <c r="DM65" s="60">
        <f>IF(DM$5=$G65,-FV(Assumptions!$D$6,'Construction Schedule'!DM$2,,$E65/$H65),IF(AND($G65&lt;=DM$5,$I65&gt;=DM$5),-FV(Assumptions!$D$6,'Construction Schedule'!DM$2,,$E65/$H65),0))</f>
        <v>0</v>
      </c>
      <c r="DN65" s="60">
        <f>IF(DN$5=$G65,-FV(Assumptions!$D$6,'Construction Schedule'!DN$2,,$E65/$H65),IF(AND($G65&lt;=DN$5,$I65&gt;=DN$5),-FV(Assumptions!$D$6,'Construction Schedule'!DN$2,,$E65/$H65),0))</f>
        <v>0</v>
      </c>
      <c r="DO65" s="60">
        <f>IF(DO$5=$G65,-FV(Assumptions!$D$6,'Construction Schedule'!DO$2,,$E65/$H65),IF(AND($G65&lt;=DO$5,$I65&gt;=DO$5),-FV(Assumptions!$D$6,'Construction Schedule'!DO$2,,$E65/$H65),0))</f>
        <v>0</v>
      </c>
      <c r="DP65" s="60">
        <f>IF(DP$5=$G65,-FV(Assumptions!$D$6,'Construction Schedule'!DP$2,,$E65/$H65),IF(AND($G65&lt;=DP$5,$I65&gt;=DP$5),-FV(Assumptions!$D$6,'Construction Schedule'!DP$2,,$E65/$H65),0))</f>
        <v>0</v>
      </c>
      <c r="DQ65" s="60">
        <f>IF(DQ$5=$G65,-FV(Assumptions!$D$6,'Construction Schedule'!DQ$2,,$E65/$H65),IF(AND($G65&lt;=DQ$5,$I65&gt;=DQ$5),-FV(Assumptions!$D$6,'Construction Schedule'!DQ$2,,$E65/$H65),0))</f>
        <v>0</v>
      </c>
      <c r="DR65" s="60">
        <f>IF(DR$5=$G65,-FV(Assumptions!$D$6,'Construction Schedule'!DR$2,,$E65/$H65),IF(AND($G65&lt;=DR$5,$I65&gt;=DR$5),-FV(Assumptions!$D$6,'Construction Schedule'!DR$2,,$E65/$H65),0))</f>
        <v>0</v>
      </c>
      <c r="DS65" s="60">
        <f>IF(DS$5=$G65,-FV(Assumptions!$D$6,'Construction Schedule'!DS$2,,$E65/$H65),IF(AND($G65&lt;=DS$5,$I65&gt;=DS$5),-FV(Assumptions!$D$6,'Construction Schedule'!DS$2,,$E65/$H65),0))</f>
        <v>0</v>
      </c>
      <c r="DT65" s="60">
        <f>IF(DT$5=$G65,-FV(Assumptions!$D$6,'Construction Schedule'!DT$2,,$E65/$H65),IF(AND($G65&lt;=DT$5,$I65&gt;=DT$5),-FV(Assumptions!$D$6,'Construction Schedule'!DT$2,,$E65/$H65),0))</f>
        <v>0</v>
      </c>
      <c r="DU65" s="60">
        <f>IF(DU$5=$G65,-FV(Assumptions!$D$6,'Construction Schedule'!DU$2,,$E65/$H65),IF(AND($G65&lt;=DU$5,$I65&gt;=DU$5),-FV(Assumptions!$D$6,'Construction Schedule'!DU$2,,$E65/$H65),0))</f>
        <v>0</v>
      </c>
      <c r="DV65" s="60">
        <f>IF(DV$5=$G65,-FV(Assumptions!$D$6,'Construction Schedule'!DV$2,,$E65/$H65),IF(AND($G65&lt;=DV$5,$I65&gt;=DV$5),-FV(Assumptions!$D$6,'Construction Schedule'!DV$2,,$E65/$H65),0))</f>
        <v>0</v>
      </c>
      <c r="DW65" s="60">
        <f>IF(DW$5=$G65,-FV(Assumptions!$D$6,'Construction Schedule'!DW$2,,$E65/$H65),IF(AND($G65&lt;=DW$5,$I65&gt;=DW$5),-FV(Assumptions!$D$6,'Construction Schedule'!DW$2,,$E65/$H65),0))</f>
        <v>0</v>
      </c>
      <c r="DX65" s="60">
        <f>IF(DX$5=$G65,-FV(Assumptions!$D$6,'Construction Schedule'!DX$2,,$E65/$H65),IF(AND($G65&lt;=DX$5,$I65&gt;=DX$5),-FV(Assumptions!$D$6,'Construction Schedule'!DX$2,,$E65/$H65),0))</f>
        <v>0</v>
      </c>
      <c r="DY65" s="60">
        <f>IF(DY$5=$G65,-FV(Assumptions!$D$6,'Construction Schedule'!DY$2,,$E65/$H65),IF(AND($G65&lt;=DY$5,$I65&gt;=DY$5),-FV(Assumptions!$D$6,'Construction Schedule'!DY$2,,$E65/$H65),0))</f>
        <v>0</v>
      </c>
      <c r="DZ65" s="60">
        <f>IF(DZ$5=$G65,-FV(Assumptions!$D$6,'Construction Schedule'!DZ$2,,$E65/$H65),IF(AND($G65&lt;=DZ$5,$I65&gt;=DZ$5),-FV(Assumptions!$D$6,'Construction Schedule'!DZ$2,,$E65/$H65),0))</f>
        <v>0</v>
      </c>
      <c r="EA65" s="60">
        <f>IF(EA$5=$G65,-FV(Assumptions!$D$6,'Construction Schedule'!EA$2,,$E65/$H65),IF(AND($G65&lt;=EA$5,$I65&gt;=EA$5),-FV(Assumptions!$D$6,'Construction Schedule'!EA$2,,$E65/$H65),0))</f>
        <v>0</v>
      </c>
      <c r="EB65" s="51" t="s">
        <v>2</v>
      </c>
    </row>
    <row r="66" spans="2:132" x14ac:dyDescent="0.3">
      <c r="B66" s="51" t="s">
        <v>223</v>
      </c>
      <c r="E66" s="60">
        <v>11602500</v>
      </c>
      <c r="G66" s="56">
        <v>45352</v>
      </c>
      <c r="H66" s="129">
        <v>60</v>
      </c>
      <c r="I66" s="56">
        <f>EDATE(G66,(H66-1))</f>
        <v>47150</v>
      </c>
      <c r="L66" s="60">
        <f>IF(L$5=$G66,-FV(Assumptions!$D$6,'Construction Schedule'!L$2,,$E66/$H66),IF(AND($G66&lt;=L$5,$I66&gt;=L$5),-FV(Assumptions!$D$6,'Construction Schedule'!L$2,,$E66/$H66),0))</f>
        <v>193375</v>
      </c>
      <c r="M66" s="60">
        <f>IF(M$5=$G66,-FV(Assumptions!$D$6,'Construction Schedule'!M$2,,$E66/$H66),IF(AND($G66&lt;=M$5,$I66&gt;=M$5),-FV(Assumptions!$D$6,'Construction Schedule'!M$2,,$E66/$H66),0))</f>
        <v>193375</v>
      </c>
      <c r="N66" s="60">
        <f>IF(N$5=$G66,-FV(Assumptions!$D$6,'Construction Schedule'!N$2,,$E66/$H66),IF(AND($G66&lt;=N$5,$I66&gt;=N$5),-FV(Assumptions!$D$6,'Construction Schedule'!N$2,,$E66/$H66),0))</f>
        <v>193375</v>
      </c>
      <c r="O66" s="60">
        <f>IF(O$5=$G66,-FV(Assumptions!$D$6,'Construction Schedule'!O$2,,$E66/$H66),IF(AND($G66&lt;=O$5,$I66&gt;=O$5),-FV(Assumptions!$D$6,'Construction Schedule'!O$2,,$E66/$H66),0))</f>
        <v>193375</v>
      </c>
      <c r="P66" s="60">
        <f>IF(P$5=$G66,-FV(Assumptions!$D$6,'Construction Schedule'!P$2,,$E66/$H66),IF(AND($G66&lt;=P$5,$I66&gt;=P$5),-FV(Assumptions!$D$6,'Construction Schedule'!P$2,,$E66/$H66),0))</f>
        <v>193375</v>
      </c>
      <c r="Q66" s="60">
        <f>IF(Q$5=$G66,-FV(Assumptions!$D$6,'Construction Schedule'!Q$2,,$E66/$H66),IF(AND($G66&lt;=Q$5,$I66&gt;=Q$5),-FV(Assumptions!$D$6,'Construction Schedule'!Q$2,,$E66/$H66),0))</f>
        <v>193375</v>
      </c>
      <c r="R66" s="60">
        <f>IF(R$5=$G66,-FV(Assumptions!$D$6,'Construction Schedule'!R$2,,$E66/$H66),IF(AND($G66&lt;=R$5,$I66&gt;=R$5),-FV(Assumptions!$D$6,'Construction Schedule'!R$2,,$E66/$H66),0))</f>
        <v>193375</v>
      </c>
      <c r="S66" s="60">
        <f>IF(S$5=$G66,-FV(Assumptions!$D$6,'Construction Schedule'!S$2,,$E66/$H66),IF(AND($G66&lt;=S$5,$I66&gt;=S$5),-FV(Assumptions!$D$6,'Construction Schedule'!S$2,,$E66/$H66),0))</f>
        <v>193375</v>
      </c>
      <c r="T66" s="60">
        <f>IF(T$5=$G66,-FV(Assumptions!$D$6,'Construction Schedule'!T$2,,$E66/$H66),IF(AND($G66&lt;=T$5,$I66&gt;=T$5),-FV(Assumptions!$D$6,'Construction Schedule'!T$2,,$E66/$H66),0))</f>
        <v>193375</v>
      </c>
      <c r="U66" s="60">
        <f>IF(U$5=$G66,-FV(Assumptions!$D$6,'Construction Schedule'!U$2,,$E66/$H66),IF(AND($G66&lt;=U$5,$I66&gt;=U$5),-FV(Assumptions!$D$6,'Construction Schedule'!U$2,,$E66/$H66),0))</f>
        <v>193375</v>
      </c>
      <c r="V66" s="60">
        <f>IF(V$5=$G66,-FV(Assumptions!$D$6,'Construction Schedule'!V$2,,$E66/$H66),IF(AND($G66&lt;=V$5,$I66&gt;=V$5),-FV(Assumptions!$D$6,'Construction Schedule'!V$2,,$E66/$H66),0))</f>
        <v>193375</v>
      </c>
      <c r="W66" s="60">
        <f>IF(W$5=$G66,-FV(Assumptions!$D$6,'Construction Schedule'!W$2,,$E66/$H66),IF(AND($G66&lt;=W$5,$I66&gt;=W$5),-FV(Assumptions!$D$6,'Construction Schedule'!W$2,,$E66/$H66),0))</f>
        <v>193375</v>
      </c>
      <c r="X66" s="60">
        <f>IF(X$5=$G66,-FV(Assumptions!$D$6,'Construction Schedule'!X$2,,$E66/$H66),IF(AND($G66&lt;=X$5,$I66&gt;=X$5),-FV(Assumptions!$D$6,'Construction Schedule'!X$2,,$E66/$H66),0))</f>
        <v>198209.37499999997</v>
      </c>
      <c r="Y66" s="60">
        <f>IF(Y$5=$G66,-FV(Assumptions!$D$6,'Construction Schedule'!Y$2,,$E66/$H66),IF(AND($G66&lt;=Y$5,$I66&gt;=Y$5),-FV(Assumptions!$D$6,'Construction Schedule'!Y$2,,$E66/$H66),0))</f>
        <v>198209.37499999997</v>
      </c>
      <c r="Z66" s="60">
        <f>IF(Z$5=$G66,-FV(Assumptions!$D$6,'Construction Schedule'!Z$2,,$E66/$H66),IF(AND($G66&lt;=Z$5,$I66&gt;=Z$5),-FV(Assumptions!$D$6,'Construction Schedule'!Z$2,,$E66/$H66),0))</f>
        <v>198209.37499999997</v>
      </c>
      <c r="AA66" s="60">
        <f>IF(AA$5=$G66,-FV(Assumptions!$D$6,'Construction Schedule'!AA$2,,$E66/$H66),IF(AND($G66&lt;=AA$5,$I66&gt;=AA$5),-FV(Assumptions!$D$6,'Construction Schedule'!AA$2,,$E66/$H66),0))</f>
        <v>198209.37499999997</v>
      </c>
      <c r="AB66" s="60">
        <f>IF(AB$5=$G66,-FV(Assumptions!$D$6,'Construction Schedule'!AB$2,,$E66/$H66),IF(AND($G66&lt;=AB$5,$I66&gt;=AB$5),-FV(Assumptions!$D$6,'Construction Schedule'!AB$2,,$E66/$H66),0))</f>
        <v>198209.37499999997</v>
      </c>
      <c r="AC66" s="60">
        <f>IF(AC$5=$G66,-FV(Assumptions!$D$6,'Construction Schedule'!AC$2,,$E66/$H66),IF(AND($G66&lt;=AC$5,$I66&gt;=AC$5),-FV(Assumptions!$D$6,'Construction Schedule'!AC$2,,$E66/$H66),0))</f>
        <v>198209.37499999997</v>
      </c>
      <c r="AD66" s="60">
        <f>IF(AD$5=$G66,-FV(Assumptions!$D$6,'Construction Schedule'!AD$2,,$E66/$H66),IF(AND($G66&lt;=AD$5,$I66&gt;=AD$5),-FV(Assumptions!$D$6,'Construction Schedule'!AD$2,,$E66/$H66),0))</f>
        <v>198209.37499999997</v>
      </c>
      <c r="AE66" s="60">
        <f>IF(AE$5=$G66,-FV(Assumptions!$D$6,'Construction Schedule'!AE$2,,$E66/$H66),IF(AND($G66&lt;=AE$5,$I66&gt;=AE$5),-FV(Assumptions!$D$6,'Construction Schedule'!AE$2,,$E66/$H66),0))</f>
        <v>198209.37499999997</v>
      </c>
      <c r="AF66" s="60">
        <f>IF(AF$5=$G66,-FV(Assumptions!$D$6,'Construction Schedule'!AF$2,,$E66/$H66),IF(AND($G66&lt;=AF$5,$I66&gt;=AF$5),-FV(Assumptions!$D$6,'Construction Schedule'!AF$2,,$E66/$H66),0))</f>
        <v>198209.37499999997</v>
      </c>
      <c r="AG66" s="60">
        <f>IF(AG$5=$G66,-FV(Assumptions!$D$6,'Construction Schedule'!AG$2,,$E66/$H66),IF(AND($G66&lt;=AG$5,$I66&gt;=AG$5),-FV(Assumptions!$D$6,'Construction Schedule'!AG$2,,$E66/$H66),0))</f>
        <v>198209.37499999997</v>
      </c>
      <c r="AH66" s="60">
        <f>IF(AH$5=$G66,-FV(Assumptions!$D$6,'Construction Schedule'!AH$2,,$E66/$H66),IF(AND($G66&lt;=AH$5,$I66&gt;=AH$5),-FV(Assumptions!$D$6,'Construction Schedule'!AH$2,,$E66/$H66),0))</f>
        <v>198209.37499999997</v>
      </c>
      <c r="AI66" s="60">
        <f>IF(AI$5=$G66,-FV(Assumptions!$D$6,'Construction Schedule'!AI$2,,$E66/$H66),IF(AND($G66&lt;=AI$5,$I66&gt;=AI$5),-FV(Assumptions!$D$6,'Construction Schedule'!AI$2,,$E66/$H66),0))</f>
        <v>198209.37499999997</v>
      </c>
      <c r="AJ66" s="60">
        <f>IF(AJ$5=$G66,-FV(Assumptions!$D$6,'Construction Schedule'!AJ$2,,$E66/$H66),IF(AND($G66&lt;=AJ$5,$I66&gt;=AJ$5),-FV(Assumptions!$D$6,'Construction Schedule'!AJ$2,,$E66/$H66),0))</f>
        <v>203164.60937499997</v>
      </c>
      <c r="AK66" s="60">
        <f>IF(AK$5=$G66,-FV(Assumptions!$D$6,'Construction Schedule'!AK$2,,$E66/$H66),IF(AND($G66&lt;=AK$5,$I66&gt;=AK$5),-FV(Assumptions!$D$6,'Construction Schedule'!AK$2,,$E66/$H66),0))</f>
        <v>203164.60937499997</v>
      </c>
      <c r="AL66" s="60">
        <f>IF(AL$5=$G66,-FV(Assumptions!$D$6,'Construction Schedule'!AL$2,,$E66/$H66),IF(AND($G66&lt;=AL$5,$I66&gt;=AL$5),-FV(Assumptions!$D$6,'Construction Schedule'!AL$2,,$E66/$H66),0))</f>
        <v>203164.60937499997</v>
      </c>
      <c r="AM66" s="60">
        <f>IF(AM$5=$G66,-FV(Assumptions!$D$6,'Construction Schedule'!AM$2,,$E66/$H66),IF(AND($G66&lt;=AM$5,$I66&gt;=AM$5),-FV(Assumptions!$D$6,'Construction Schedule'!AM$2,,$E66/$H66),0))</f>
        <v>203164.60937499997</v>
      </c>
      <c r="AN66" s="60">
        <f>IF(AN$5=$G66,-FV(Assumptions!$D$6,'Construction Schedule'!AN$2,,$E66/$H66),IF(AND($G66&lt;=AN$5,$I66&gt;=AN$5),-FV(Assumptions!$D$6,'Construction Schedule'!AN$2,,$E66/$H66),0))</f>
        <v>203164.60937499997</v>
      </c>
      <c r="AO66" s="60">
        <f>IF(AO$5=$G66,-FV(Assumptions!$D$6,'Construction Schedule'!AO$2,,$E66/$H66),IF(AND($G66&lt;=AO$5,$I66&gt;=AO$5),-FV(Assumptions!$D$6,'Construction Schedule'!AO$2,,$E66/$H66),0))</f>
        <v>203164.60937499997</v>
      </c>
      <c r="AP66" s="60">
        <f>IF(AP$5=$G66,-FV(Assumptions!$D$6,'Construction Schedule'!AP$2,,$E66/$H66),IF(AND($G66&lt;=AP$5,$I66&gt;=AP$5),-FV(Assumptions!$D$6,'Construction Schedule'!AP$2,,$E66/$H66),0))</f>
        <v>203164.60937499997</v>
      </c>
      <c r="AQ66" s="60">
        <f>IF(AQ$5=$G66,-FV(Assumptions!$D$6,'Construction Schedule'!AQ$2,,$E66/$H66),IF(AND($G66&lt;=AQ$5,$I66&gt;=AQ$5),-FV(Assumptions!$D$6,'Construction Schedule'!AQ$2,,$E66/$H66),0))</f>
        <v>203164.60937499997</v>
      </c>
      <c r="AR66" s="60">
        <f>IF(AR$5=$G66,-FV(Assumptions!$D$6,'Construction Schedule'!AR$2,,$E66/$H66),IF(AND($G66&lt;=AR$5,$I66&gt;=AR$5),-FV(Assumptions!$D$6,'Construction Schedule'!AR$2,,$E66/$H66),0))</f>
        <v>203164.60937499997</v>
      </c>
      <c r="AS66" s="60">
        <f>IF(AS$5=$G66,-FV(Assumptions!$D$6,'Construction Schedule'!AS$2,,$E66/$H66),IF(AND($G66&lt;=AS$5,$I66&gt;=AS$5),-FV(Assumptions!$D$6,'Construction Schedule'!AS$2,,$E66/$H66),0))</f>
        <v>203164.60937499997</v>
      </c>
      <c r="AT66" s="60">
        <f>IF(AT$5=$G66,-FV(Assumptions!$D$6,'Construction Schedule'!AT$2,,$E66/$H66),IF(AND($G66&lt;=AT$5,$I66&gt;=AT$5),-FV(Assumptions!$D$6,'Construction Schedule'!AT$2,,$E66/$H66),0))</f>
        <v>203164.60937499997</v>
      </c>
      <c r="AU66" s="60">
        <f>IF(AU$5=$G66,-FV(Assumptions!$D$6,'Construction Schedule'!AU$2,,$E66/$H66),IF(AND($G66&lt;=AU$5,$I66&gt;=AU$5),-FV(Assumptions!$D$6,'Construction Schedule'!AU$2,,$E66/$H66),0))</f>
        <v>203164.60937499997</v>
      </c>
      <c r="AV66" s="60">
        <f>IF(AV$5=$G66,-FV(Assumptions!$D$6,'Construction Schedule'!AV$2,,$E66/$H66),IF(AND($G66&lt;=AV$5,$I66&gt;=AV$5),-FV(Assumptions!$D$6,'Construction Schedule'!AV$2,,$E66/$H66),0))</f>
        <v>208243.72460937497</v>
      </c>
      <c r="AW66" s="60">
        <f>IF(AW$5=$G66,-FV(Assumptions!$D$6,'Construction Schedule'!AW$2,,$E66/$H66),IF(AND($G66&lt;=AW$5,$I66&gt;=AW$5),-FV(Assumptions!$D$6,'Construction Schedule'!AW$2,,$E66/$H66),0))</f>
        <v>208243.72460937497</v>
      </c>
      <c r="AX66" s="60">
        <f>IF(AX$5=$G66,-FV(Assumptions!$D$6,'Construction Schedule'!AX$2,,$E66/$H66),IF(AND($G66&lt;=AX$5,$I66&gt;=AX$5),-FV(Assumptions!$D$6,'Construction Schedule'!AX$2,,$E66/$H66),0))</f>
        <v>208243.72460937497</v>
      </c>
      <c r="AY66" s="60">
        <f>IF(AY$5=$G66,-FV(Assumptions!$D$6,'Construction Schedule'!AY$2,,$E66/$H66),IF(AND($G66&lt;=AY$5,$I66&gt;=AY$5),-FV(Assumptions!$D$6,'Construction Schedule'!AY$2,,$E66/$H66),0))</f>
        <v>208243.72460937497</v>
      </c>
      <c r="AZ66" s="60">
        <f>IF(AZ$5=$G66,-FV(Assumptions!$D$6,'Construction Schedule'!AZ$2,,$E66/$H66),IF(AND($G66&lt;=AZ$5,$I66&gt;=AZ$5),-FV(Assumptions!$D$6,'Construction Schedule'!AZ$2,,$E66/$H66),0))</f>
        <v>208243.72460937497</v>
      </c>
      <c r="BA66" s="60">
        <f>IF(BA$5=$G66,-FV(Assumptions!$D$6,'Construction Schedule'!BA$2,,$E66/$H66),IF(AND($G66&lt;=BA$5,$I66&gt;=BA$5),-FV(Assumptions!$D$6,'Construction Schedule'!BA$2,,$E66/$H66),0))</f>
        <v>208243.72460937497</v>
      </c>
      <c r="BB66" s="60">
        <f>IF(BB$5=$G66,-FV(Assumptions!$D$6,'Construction Schedule'!BB$2,,$E66/$H66),IF(AND($G66&lt;=BB$5,$I66&gt;=BB$5),-FV(Assumptions!$D$6,'Construction Schedule'!BB$2,,$E66/$H66),0))</f>
        <v>208243.72460937497</v>
      </c>
      <c r="BC66" s="60">
        <f>IF(BC$5=$G66,-FV(Assumptions!$D$6,'Construction Schedule'!BC$2,,$E66/$H66),IF(AND($G66&lt;=BC$5,$I66&gt;=BC$5),-FV(Assumptions!$D$6,'Construction Schedule'!BC$2,,$E66/$H66),0))</f>
        <v>208243.72460937497</v>
      </c>
      <c r="BD66" s="60">
        <f>IF(BD$5=$G66,-FV(Assumptions!$D$6,'Construction Schedule'!BD$2,,$E66/$H66),IF(AND($G66&lt;=BD$5,$I66&gt;=BD$5),-FV(Assumptions!$D$6,'Construction Schedule'!BD$2,,$E66/$H66),0))</f>
        <v>208243.72460937497</v>
      </c>
      <c r="BE66" s="60">
        <f>IF(BE$5=$G66,-FV(Assumptions!$D$6,'Construction Schedule'!BE$2,,$E66/$H66),IF(AND($G66&lt;=BE$5,$I66&gt;=BE$5),-FV(Assumptions!$D$6,'Construction Schedule'!BE$2,,$E66/$H66),0))</f>
        <v>208243.72460937497</v>
      </c>
      <c r="BF66" s="60">
        <f>IF(BF$5=$G66,-FV(Assumptions!$D$6,'Construction Schedule'!BF$2,,$E66/$H66),IF(AND($G66&lt;=BF$5,$I66&gt;=BF$5),-FV(Assumptions!$D$6,'Construction Schedule'!BF$2,,$E66/$H66),0))</f>
        <v>208243.72460937497</v>
      </c>
      <c r="BG66" s="60">
        <f>IF(BG$5=$G66,-FV(Assumptions!$D$6,'Construction Schedule'!BG$2,,$E66/$H66),IF(AND($G66&lt;=BG$5,$I66&gt;=BG$5),-FV(Assumptions!$D$6,'Construction Schedule'!BG$2,,$E66/$H66),0))</f>
        <v>208243.72460937497</v>
      </c>
      <c r="BH66" s="60">
        <f>IF(BH$5=$G66,-FV(Assumptions!$D$6,'Construction Schedule'!BH$2,,$E66/$H66),IF(AND($G66&lt;=BH$5,$I66&gt;=BH$5),-FV(Assumptions!$D$6,'Construction Schedule'!BH$2,,$E66/$H66),0))</f>
        <v>213449.81772460934</v>
      </c>
      <c r="BI66" s="60">
        <f>IF(BI$5=$G66,-FV(Assumptions!$D$6,'Construction Schedule'!BI$2,,$E66/$H66),IF(AND($G66&lt;=BI$5,$I66&gt;=BI$5),-FV(Assumptions!$D$6,'Construction Schedule'!BI$2,,$E66/$H66),0))</f>
        <v>213449.81772460934</v>
      </c>
      <c r="BJ66" s="60">
        <f>IF(BJ$5=$G66,-FV(Assumptions!$D$6,'Construction Schedule'!BJ$2,,$E66/$H66),IF(AND($G66&lt;=BJ$5,$I66&gt;=BJ$5),-FV(Assumptions!$D$6,'Construction Schedule'!BJ$2,,$E66/$H66),0))</f>
        <v>213449.81772460934</v>
      </c>
      <c r="BK66" s="60">
        <f>IF(BK$5=$G66,-FV(Assumptions!$D$6,'Construction Schedule'!BK$2,,$E66/$H66),IF(AND($G66&lt;=BK$5,$I66&gt;=BK$5),-FV(Assumptions!$D$6,'Construction Schedule'!BK$2,,$E66/$H66),0))</f>
        <v>213449.81772460934</v>
      </c>
      <c r="BL66" s="60">
        <f>IF(BL$5=$G66,-FV(Assumptions!$D$6,'Construction Schedule'!BL$2,,$E66/$H66),IF(AND($G66&lt;=BL$5,$I66&gt;=BL$5),-FV(Assumptions!$D$6,'Construction Schedule'!BL$2,,$E66/$H66),0))</f>
        <v>213449.81772460934</v>
      </c>
      <c r="BM66" s="60">
        <f>IF(BM$5=$G66,-FV(Assumptions!$D$6,'Construction Schedule'!BM$2,,$E66/$H66),IF(AND($G66&lt;=BM$5,$I66&gt;=BM$5),-FV(Assumptions!$D$6,'Construction Schedule'!BM$2,,$E66/$H66),0))</f>
        <v>213449.81772460934</v>
      </c>
      <c r="BN66" s="60">
        <f>IF(BN$5=$G66,-FV(Assumptions!$D$6,'Construction Schedule'!BN$2,,$E66/$H66),IF(AND($G66&lt;=BN$5,$I66&gt;=BN$5),-FV(Assumptions!$D$6,'Construction Schedule'!BN$2,,$E66/$H66),0))</f>
        <v>213449.81772460934</v>
      </c>
      <c r="BO66" s="60">
        <f>IF(BO$5=$G66,-FV(Assumptions!$D$6,'Construction Schedule'!BO$2,,$E66/$H66),IF(AND($G66&lt;=BO$5,$I66&gt;=BO$5),-FV(Assumptions!$D$6,'Construction Schedule'!BO$2,,$E66/$H66),0))</f>
        <v>213449.81772460934</v>
      </c>
      <c r="BP66" s="60">
        <f>IF(BP$5=$G66,-FV(Assumptions!$D$6,'Construction Schedule'!BP$2,,$E66/$H66),IF(AND($G66&lt;=BP$5,$I66&gt;=BP$5),-FV(Assumptions!$D$6,'Construction Schedule'!BP$2,,$E66/$H66),0))</f>
        <v>213449.81772460934</v>
      </c>
      <c r="BQ66" s="60">
        <f>IF(BQ$5=$G66,-FV(Assumptions!$D$6,'Construction Schedule'!BQ$2,,$E66/$H66),IF(AND($G66&lt;=BQ$5,$I66&gt;=BQ$5),-FV(Assumptions!$D$6,'Construction Schedule'!BQ$2,,$E66/$H66),0))</f>
        <v>213449.81772460934</v>
      </c>
      <c r="BR66" s="60">
        <f>IF(BR$5=$G66,-FV(Assumptions!$D$6,'Construction Schedule'!BR$2,,$E66/$H66),IF(AND($G66&lt;=BR$5,$I66&gt;=BR$5),-FV(Assumptions!$D$6,'Construction Schedule'!BR$2,,$E66/$H66),0))</f>
        <v>213449.81772460934</v>
      </c>
      <c r="BS66" s="60">
        <f>IF(BS$5=$G66,-FV(Assumptions!$D$6,'Construction Schedule'!BS$2,,$E66/$H66),IF(AND($G66&lt;=BS$5,$I66&gt;=BS$5),-FV(Assumptions!$D$6,'Construction Schedule'!BS$2,,$E66/$H66),0))</f>
        <v>0</v>
      </c>
      <c r="BT66" s="60">
        <f>IF(BT$5=$G66,-FV(Assumptions!$D$6,'Construction Schedule'!BT$2,,$E66/$H66),IF(AND($G66&lt;=BT$5,$I66&gt;=BT$5),-FV(Assumptions!$D$6,'Construction Schedule'!BT$2,,$E66/$H66),0))</f>
        <v>0</v>
      </c>
      <c r="BU66" s="60">
        <f>IF(BU$5=$G66,-FV(Assumptions!$D$6,'Construction Schedule'!BU$2,,$E66/$H66),IF(AND($G66&lt;=BU$5,$I66&gt;=BU$5),-FV(Assumptions!$D$6,'Construction Schedule'!BU$2,,$E66/$H66),0))</f>
        <v>0</v>
      </c>
      <c r="BV66" s="60">
        <f>IF(BV$5=$G66,-FV(Assumptions!$D$6,'Construction Schedule'!BV$2,,$E66/$H66),IF(AND($G66&lt;=BV$5,$I66&gt;=BV$5),-FV(Assumptions!$D$6,'Construction Schedule'!BV$2,,$E66/$H66),0))</f>
        <v>0</v>
      </c>
      <c r="BW66" s="60">
        <f>IF(BW$5=$G66,-FV(Assumptions!$D$6,'Construction Schedule'!BW$2,,$E66/$H66),IF(AND($G66&lt;=BW$5,$I66&gt;=BW$5),-FV(Assumptions!$D$6,'Construction Schedule'!BW$2,,$E66/$H66),0))</f>
        <v>0</v>
      </c>
      <c r="BX66" s="60">
        <f>IF(BX$5=$G66,-FV(Assumptions!$D$6,'Construction Schedule'!BX$2,,$E66/$H66),IF(AND($G66&lt;=BX$5,$I66&gt;=BX$5),-FV(Assumptions!$D$6,'Construction Schedule'!BX$2,,$E66/$H66),0))</f>
        <v>0</v>
      </c>
      <c r="BY66" s="60">
        <f>IF(BY$5=$G66,-FV(Assumptions!$D$6,'Construction Schedule'!BY$2,,$E66/$H66),IF(AND($G66&lt;=BY$5,$I66&gt;=BY$5),-FV(Assumptions!$D$6,'Construction Schedule'!BY$2,,$E66/$H66),0))</f>
        <v>0</v>
      </c>
      <c r="BZ66" s="60">
        <f>IF(BZ$5=$G66,-FV(Assumptions!$D$6,'Construction Schedule'!BZ$2,,$E66/$H66),IF(AND($G66&lt;=BZ$5,$I66&gt;=BZ$5),-FV(Assumptions!$D$6,'Construction Schedule'!BZ$2,,$E66/$H66),0))</f>
        <v>0</v>
      </c>
      <c r="CA66" s="60">
        <f>IF(CA$5=$G66,-FV(Assumptions!$D$6,'Construction Schedule'!CA$2,,$E66/$H66),IF(AND($G66&lt;=CA$5,$I66&gt;=CA$5),-FV(Assumptions!$D$6,'Construction Schedule'!CA$2,,$E66/$H66),0))</f>
        <v>0</v>
      </c>
      <c r="CB66" s="60">
        <f>IF(CB$5=$G66,-FV(Assumptions!$D$6,'Construction Schedule'!CB$2,,$E66/$H66),IF(AND($G66&lt;=CB$5,$I66&gt;=CB$5),-FV(Assumptions!$D$6,'Construction Schedule'!CB$2,,$E66/$H66),0))</f>
        <v>0</v>
      </c>
      <c r="CC66" s="60">
        <f>IF(CC$5=$G66,-FV(Assumptions!$D$6,'Construction Schedule'!CC$2,,$E66/$H66),IF(AND($G66&lt;=CC$5,$I66&gt;=CC$5),-FV(Assumptions!$D$6,'Construction Schedule'!CC$2,,$E66/$H66),0))</f>
        <v>0</v>
      </c>
      <c r="CD66" s="60">
        <f>IF(CD$5=$G66,-FV(Assumptions!$D$6,'Construction Schedule'!CD$2,,$E66/$H66),IF(AND($G66&lt;=CD$5,$I66&gt;=CD$5),-FV(Assumptions!$D$6,'Construction Schedule'!CD$2,,$E66/$H66),0))</f>
        <v>0</v>
      </c>
      <c r="CE66" s="60">
        <f>IF(CE$5=$G66,-FV(Assumptions!$D$6,'Construction Schedule'!CE$2,,$E66/$H66),IF(AND($G66&lt;=CE$5,$I66&gt;=CE$5),-FV(Assumptions!$D$6,'Construction Schedule'!CE$2,,$E66/$H66),0))</f>
        <v>0</v>
      </c>
      <c r="CF66" s="60">
        <f>IF(CF$5=$G66,-FV(Assumptions!$D$6,'Construction Schedule'!CF$2,,$E66/$H66),IF(AND($G66&lt;=CF$5,$I66&gt;=CF$5),-FV(Assumptions!$D$6,'Construction Schedule'!CF$2,,$E66/$H66),0))</f>
        <v>0</v>
      </c>
      <c r="CG66" s="60">
        <f>IF(CG$5=$G66,-FV(Assumptions!$D$6,'Construction Schedule'!CG$2,,$E66/$H66),IF(AND($G66&lt;=CG$5,$I66&gt;=CG$5),-FV(Assumptions!$D$6,'Construction Schedule'!CG$2,,$E66/$H66),0))</f>
        <v>0</v>
      </c>
      <c r="CH66" s="60">
        <f>IF(CH$5=$G66,-FV(Assumptions!$D$6,'Construction Schedule'!CH$2,,$E66/$H66),IF(AND($G66&lt;=CH$5,$I66&gt;=CH$5),-FV(Assumptions!$D$6,'Construction Schedule'!CH$2,,$E66/$H66),0))</f>
        <v>0</v>
      </c>
      <c r="CI66" s="60">
        <f>IF(CI$5=$G66,-FV(Assumptions!$D$6,'Construction Schedule'!CI$2,,$E66/$H66),IF(AND($G66&lt;=CI$5,$I66&gt;=CI$5),-FV(Assumptions!$D$6,'Construction Schedule'!CI$2,,$E66/$H66),0))</f>
        <v>0</v>
      </c>
      <c r="CJ66" s="60">
        <f>IF(CJ$5=$G66,-FV(Assumptions!$D$6,'Construction Schedule'!CJ$2,,$E66/$H66),IF(AND($G66&lt;=CJ$5,$I66&gt;=CJ$5),-FV(Assumptions!$D$6,'Construction Schedule'!CJ$2,,$E66/$H66),0))</f>
        <v>0</v>
      </c>
      <c r="CK66" s="60">
        <f>IF(CK$5=$G66,-FV(Assumptions!$D$6,'Construction Schedule'!CK$2,,$E66/$H66),IF(AND($G66&lt;=CK$5,$I66&gt;=CK$5),-FV(Assumptions!$D$6,'Construction Schedule'!CK$2,,$E66/$H66),0))</f>
        <v>0</v>
      </c>
      <c r="CL66" s="60">
        <f>IF(CL$5=$G66,-FV(Assumptions!$D$6,'Construction Schedule'!CL$2,,$E66/$H66),IF(AND($G66&lt;=CL$5,$I66&gt;=CL$5),-FV(Assumptions!$D$6,'Construction Schedule'!CL$2,,$E66/$H66),0))</f>
        <v>0</v>
      </c>
      <c r="CM66" s="60">
        <f>IF(CM$5=$G66,-FV(Assumptions!$D$6,'Construction Schedule'!CM$2,,$E66/$H66),IF(AND($G66&lt;=CM$5,$I66&gt;=CM$5),-FV(Assumptions!$D$6,'Construction Schedule'!CM$2,,$E66/$H66),0))</f>
        <v>0</v>
      </c>
      <c r="CN66" s="60">
        <f>IF(CN$5=$G66,-FV(Assumptions!$D$6,'Construction Schedule'!CN$2,,$E66/$H66),IF(AND($G66&lt;=CN$5,$I66&gt;=CN$5),-FV(Assumptions!$D$6,'Construction Schedule'!CN$2,,$E66/$H66),0))</f>
        <v>0</v>
      </c>
      <c r="CO66" s="60">
        <f>IF(CO$5=$G66,-FV(Assumptions!$D$6,'Construction Schedule'!CO$2,,$E66/$H66),IF(AND($G66&lt;=CO$5,$I66&gt;=CO$5),-FV(Assumptions!$D$6,'Construction Schedule'!CO$2,,$E66/$H66),0))</f>
        <v>0</v>
      </c>
      <c r="CP66" s="60">
        <f>IF(CP$5=$G66,-FV(Assumptions!$D$6,'Construction Schedule'!CP$2,,$E66/$H66),IF(AND($G66&lt;=CP$5,$I66&gt;=CP$5),-FV(Assumptions!$D$6,'Construction Schedule'!CP$2,,$E66/$H66),0))</f>
        <v>0</v>
      </c>
      <c r="CQ66" s="60">
        <f>IF(CQ$5=$G66,-FV(Assumptions!$D$6,'Construction Schedule'!CQ$2,,$E66/$H66),IF(AND($G66&lt;=CQ$5,$I66&gt;=CQ$5),-FV(Assumptions!$D$6,'Construction Schedule'!CQ$2,,$E66/$H66),0))</f>
        <v>0</v>
      </c>
      <c r="CR66" s="60">
        <f>IF(CR$5=$G66,-FV(Assumptions!$D$6,'Construction Schedule'!CR$2,,$E66/$H66),IF(AND($G66&lt;=CR$5,$I66&gt;=CR$5),-FV(Assumptions!$D$6,'Construction Schedule'!CR$2,,$E66/$H66),0))</f>
        <v>0</v>
      </c>
      <c r="CS66" s="60">
        <f>IF(CS$5=$G66,-FV(Assumptions!$D$6,'Construction Schedule'!CS$2,,$E66/$H66),IF(AND($G66&lt;=CS$5,$I66&gt;=CS$5),-FV(Assumptions!$D$6,'Construction Schedule'!CS$2,,$E66/$H66),0))</f>
        <v>0</v>
      </c>
      <c r="CT66" s="60">
        <f>IF(CT$5=$G66,-FV(Assumptions!$D$6,'Construction Schedule'!CT$2,,$E66/$H66),IF(AND($G66&lt;=CT$5,$I66&gt;=CT$5),-FV(Assumptions!$D$6,'Construction Schedule'!CT$2,,$E66/$H66),0))</f>
        <v>0</v>
      </c>
      <c r="CU66" s="60">
        <f>IF(CU$5=$G66,-FV(Assumptions!$D$6,'Construction Schedule'!CU$2,,$E66/$H66),IF(AND($G66&lt;=CU$5,$I66&gt;=CU$5),-FV(Assumptions!$D$6,'Construction Schedule'!CU$2,,$E66/$H66),0))</f>
        <v>0</v>
      </c>
      <c r="CV66" s="60">
        <f>IF(CV$5=$G66,-FV(Assumptions!$D$6,'Construction Schedule'!CV$2,,$E66/$H66),IF(AND($G66&lt;=CV$5,$I66&gt;=CV$5),-FV(Assumptions!$D$6,'Construction Schedule'!CV$2,,$E66/$H66),0))</f>
        <v>0</v>
      </c>
      <c r="CW66" s="60">
        <f>IF(CW$5=$G66,-FV(Assumptions!$D$6,'Construction Schedule'!CW$2,,$E66/$H66),IF(AND($G66&lt;=CW$5,$I66&gt;=CW$5),-FV(Assumptions!$D$6,'Construction Schedule'!CW$2,,$E66/$H66),0))</f>
        <v>0</v>
      </c>
      <c r="CX66" s="60">
        <f>IF(CX$5=$G66,-FV(Assumptions!$D$6,'Construction Schedule'!CX$2,,$E66/$H66),IF(AND($G66&lt;=CX$5,$I66&gt;=CX$5),-FV(Assumptions!$D$6,'Construction Schedule'!CX$2,,$E66/$H66),0))</f>
        <v>0</v>
      </c>
      <c r="CY66" s="60">
        <f>IF(CY$5=$G66,-FV(Assumptions!$D$6,'Construction Schedule'!CY$2,,$E66/$H66),IF(AND($G66&lt;=CY$5,$I66&gt;=CY$5),-FV(Assumptions!$D$6,'Construction Schedule'!CY$2,,$E66/$H66),0))</f>
        <v>0</v>
      </c>
      <c r="CZ66" s="60">
        <f>IF(CZ$5=$G66,-FV(Assumptions!$D$6,'Construction Schedule'!CZ$2,,$E66/$H66),IF(AND($G66&lt;=CZ$5,$I66&gt;=CZ$5),-FV(Assumptions!$D$6,'Construction Schedule'!CZ$2,,$E66/$H66),0))</f>
        <v>0</v>
      </c>
      <c r="DA66" s="60">
        <f>IF(DA$5=$G66,-FV(Assumptions!$D$6,'Construction Schedule'!DA$2,,$E66/$H66),IF(AND($G66&lt;=DA$5,$I66&gt;=DA$5),-FV(Assumptions!$D$6,'Construction Schedule'!DA$2,,$E66/$H66),0))</f>
        <v>0</v>
      </c>
      <c r="DB66" s="60">
        <f>IF(DB$5=$G66,-FV(Assumptions!$D$6,'Construction Schedule'!DB$2,,$E66/$H66),IF(AND($G66&lt;=DB$5,$I66&gt;=DB$5),-FV(Assumptions!$D$6,'Construction Schedule'!DB$2,,$E66/$H66),0))</f>
        <v>0</v>
      </c>
      <c r="DC66" s="60">
        <f>IF(DC$5=$G66,-FV(Assumptions!$D$6,'Construction Schedule'!DC$2,,$E66/$H66),IF(AND($G66&lt;=DC$5,$I66&gt;=DC$5),-FV(Assumptions!$D$6,'Construction Schedule'!DC$2,,$E66/$H66),0))</f>
        <v>0</v>
      </c>
      <c r="DD66" s="60">
        <f>IF(DD$5=$G66,-FV(Assumptions!$D$6,'Construction Schedule'!DD$2,,$E66/$H66),IF(AND($G66&lt;=DD$5,$I66&gt;=DD$5),-FV(Assumptions!$D$6,'Construction Schedule'!DD$2,,$E66/$H66),0))</f>
        <v>0</v>
      </c>
      <c r="DE66" s="60">
        <f>IF(DE$5=$G66,-FV(Assumptions!$D$6,'Construction Schedule'!DE$2,,$E66/$H66),IF(AND($G66&lt;=DE$5,$I66&gt;=DE$5),-FV(Assumptions!$D$6,'Construction Schedule'!DE$2,,$E66/$H66),0))</f>
        <v>0</v>
      </c>
      <c r="DF66" s="60">
        <f>IF(DF$5=$G66,-FV(Assumptions!$D$6,'Construction Schedule'!DF$2,,$E66/$H66),IF(AND($G66&lt;=DF$5,$I66&gt;=DF$5),-FV(Assumptions!$D$6,'Construction Schedule'!DF$2,,$E66/$H66),0))</f>
        <v>0</v>
      </c>
      <c r="DG66" s="60">
        <f>IF(DG$5=$G66,-FV(Assumptions!$D$6,'Construction Schedule'!DG$2,,$E66/$H66),IF(AND($G66&lt;=DG$5,$I66&gt;=DG$5),-FV(Assumptions!$D$6,'Construction Schedule'!DG$2,,$E66/$H66),0))</f>
        <v>0</v>
      </c>
      <c r="DH66" s="60">
        <f>IF(DH$5=$G66,-FV(Assumptions!$D$6,'Construction Schedule'!DH$2,,$E66/$H66),IF(AND($G66&lt;=DH$5,$I66&gt;=DH$5),-FV(Assumptions!$D$6,'Construction Schedule'!DH$2,,$E66/$H66),0))</f>
        <v>0</v>
      </c>
      <c r="DI66" s="60">
        <f>IF(DI$5=$G66,-FV(Assumptions!$D$6,'Construction Schedule'!DI$2,,$E66/$H66),IF(AND($G66&lt;=DI$5,$I66&gt;=DI$5),-FV(Assumptions!$D$6,'Construction Schedule'!DI$2,,$E66/$H66),0))</f>
        <v>0</v>
      </c>
      <c r="DJ66" s="60">
        <f>IF(DJ$5=$G66,-FV(Assumptions!$D$6,'Construction Schedule'!DJ$2,,$E66/$H66),IF(AND($G66&lt;=DJ$5,$I66&gt;=DJ$5),-FV(Assumptions!$D$6,'Construction Schedule'!DJ$2,,$E66/$H66),0))</f>
        <v>0</v>
      </c>
      <c r="DK66" s="60">
        <f>IF(DK$5=$G66,-FV(Assumptions!$D$6,'Construction Schedule'!DK$2,,$E66/$H66),IF(AND($G66&lt;=DK$5,$I66&gt;=DK$5),-FV(Assumptions!$D$6,'Construction Schedule'!DK$2,,$E66/$H66),0))</f>
        <v>0</v>
      </c>
      <c r="DL66" s="60">
        <f>IF(DL$5=$G66,-FV(Assumptions!$D$6,'Construction Schedule'!DL$2,,$E66/$H66),IF(AND($G66&lt;=DL$5,$I66&gt;=DL$5),-FV(Assumptions!$D$6,'Construction Schedule'!DL$2,,$E66/$H66),0))</f>
        <v>0</v>
      </c>
      <c r="DM66" s="60">
        <f>IF(DM$5=$G66,-FV(Assumptions!$D$6,'Construction Schedule'!DM$2,,$E66/$H66),IF(AND($G66&lt;=DM$5,$I66&gt;=DM$5),-FV(Assumptions!$D$6,'Construction Schedule'!DM$2,,$E66/$H66),0))</f>
        <v>0</v>
      </c>
      <c r="DN66" s="60">
        <f>IF(DN$5=$G66,-FV(Assumptions!$D$6,'Construction Schedule'!DN$2,,$E66/$H66),IF(AND($G66&lt;=DN$5,$I66&gt;=DN$5),-FV(Assumptions!$D$6,'Construction Schedule'!DN$2,,$E66/$H66),0))</f>
        <v>0</v>
      </c>
      <c r="DO66" s="60">
        <f>IF(DO$5=$G66,-FV(Assumptions!$D$6,'Construction Schedule'!DO$2,,$E66/$H66),IF(AND($G66&lt;=DO$5,$I66&gt;=DO$5),-FV(Assumptions!$D$6,'Construction Schedule'!DO$2,,$E66/$H66),0))</f>
        <v>0</v>
      </c>
      <c r="DP66" s="60">
        <f>IF(DP$5=$G66,-FV(Assumptions!$D$6,'Construction Schedule'!DP$2,,$E66/$H66),IF(AND($G66&lt;=DP$5,$I66&gt;=DP$5),-FV(Assumptions!$D$6,'Construction Schedule'!DP$2,,$E66/$H66),0))</f>
        <v>0</v>
      </c>
      <c r="DQ66" s="60">
        <f>IF(DQ$5=$G66,-FV(Assumptions!$D$6,'Construction Schedule'!DQ$2,,$E66/$H66),IF(AND($G66&lt;=DQ$5,$I66&gt;=DQ$5),-FV(Assumptions!$D$6,'Construction Schedule'!DQ$2,,$E66/$H66),0))</f>
        <v>0</v>
      </c>
      <c r="DR66" s="60">
        <f>IF(DR$5=$G66,-FV(Assumptions!$D$6,'Construction Schedule'!DR$2,,$E66/$H66),IF(AND($G66&lt;=DR$5,$I66&gt;=DR$5),-FV(Assumptions!$D$6,'Construction Schedule'!DR$2,,$E66/$H66),0))</f>
        <v>0</v>
      </c>
      <c r="DS66" s="60">
        <f>IF(DS$5=$G66,-FV(Assumptions!$D$6,'Construction Schedule'!DS$2,,$E66/$H66),IF(AND($G66&lt;=DS$5,$I66&gt;=DS$5),-FV(Assumptions!$D$6,'Construction Schedule'!DS$2,,$E66/$H66),0))</f>
        <v>0</v>
      </c>
      <c r="DT66" s="60">
        <f>IF(DT$5=$G66,-FV(Assumptions!$D$6,'Construction Schedule'!DT$2,,$E66/$H66),IF(AND($G66&lt;=DT$5,$I66&gt;=DT$5),-FV(Assumptions!$D$6,'Construction Schedule'!DT$2,,$E66/$H66),0))</f>
        <v>0</v>
      </c>
      <c r="DU66" s="60">
        <f>IF(DU$5=$G66,-FV(Assumptions!$D$6,'Construction Schedule'!DU$2,,$E66/$H66),IF(AND($G66&lt;=DU$5,$I66&gt;=DU$5),-FV(Assumptions!$D$6,'Construction Schedule'!DU$2,,$E66/$H66),0))</f>
        <v>0</v>
      </c>
      <c r="DV66" s="60">
        <f>IF(DV$5=$G66,-FV(Assumptions!$D$6,'Construction Schedule'!DV$2,,$E66/$H66),IF(AND($G66&lt;=DV$5,$I66&gt;=DV$5),-FV(Assumptions!$D$6,'Construction Schedule'!DV$2,,$E66/$H66),0))</f>
        <v>0</v>
      </c>
      <c r="DW66" s="60">
        <f>IF(DW$5=$G66,-FV(Assumptions!$D$6,'Construction Schedule'!DW$2,,$E66/$H66),IF(AND($G66&lt;=DW$5,$I66&gt;=DW$5),-FV(Assumptions!$D$6,'Construction Schedule'!DW$2,,$E66/$H66),0))</f>
        <v>0</v>
      </c>
      <c r="DX66" s="60">
        <f>IF(DX$5=$G66,-FV(Assumptions!$D$6,'Construction Schedule'!DX$2,,$E66/$H66),IF(AND($G66&lt;=DX$5,$I66&gt;=DX$5),-FV(Assumptions!$D$6,'Construction Schedule'!DX$2,,$E66/$H66),0))</f>
        <v>0</v>
      </c>
      <c r="DY66" s="60">
        <f>IF(DY$5=$G66,-FV(Assumptions!$D$6,'Construction Schedule'!DY$2,,$E66/$H66),IF(AND($G66&lt;=DY$5,$I66&gt;=DY$5),-FV(Assumptions!$D$6,'Construction Schedule'!DY$2,,$E66/$H66),0))</f>
        <v>0</v>
      </c>
      <c r="DZ66" s="60">
        <f>IF(DZ$5=$G66,-FV(Assumptions!$D$6,'Construction Schedule'!DZ$2,,$E66/$H66),IF(AND($G66&lt;=DZ$5,$I66&gt;=DZ$5),-FV(Assumptions!$D$6,'Construction Schedule'!DZ$2,,$E66/$H66),0))</f>
        <v>0</v>
      </c>
      <c r="EA66" s="60">
        <f>IF(EA$5=$G66,-FV(Assumptions!$D$6,'Construction Schedule'!EA$2,,$E66/$H66),IF(AND($G66&lt;=EA$5,$I66&gt;=EA$5),-FV(Assumptions!$D$6,'Construction Schedule'!EA$2,,$E66/$H66),0))</f>
        <v>0</v>
      </c>
      <c r="EB66" s="51" t="s">
        <v>2</v>
      </c>
    </row>
    <row r="67" spans="2:132" x14ac:dyDescent="0.3">
      <c r="B67" s="51" t="s">
        <v>224</v>
      </c>
      <c r="E67" s="60">
        <v>1248200</v>
      </c>
      <c r="G67" s="56">
        <v>45413</v>
      </c>
      <c r="H67" s="129">
        <v>48</v>
      </c>
      <c r="I67" s="56">
        <f>EDATE(G67,(H67-1))</f>
        <v>46844</v>
      </c>
      <c r="L67" s="60">
        <f>IF(L$5=$G67,-FV(Assumptions!$D$6,'Construction Schedule'!L$2,,$E67/$H67),IF(AND($G67&lt;=L$5,$I67&gt;=L$5),-FV(Assumptions!$D$6,'Construction Schedule'!L$2,,$E67/$H67),0))</f>
        <v>0</v>
      </c>
      <c r="M67" s="60">
        <f>IF(M$5=$G67,-FV(Assumptions!$D$6,'Construction Schedule'!M$2,,$E67/$H67),IF(AND($G67&lt;=M$5,$I67&gt;=M$5),-FV(Assumptions!$D$6,'Construction Schedule'!M$2,,$E67/$H67),0))</f>
        <v>26004.166666666668</v>
      </c>
      <c r="N67" s="60">
        <f>IF(N$5=$G67,-FV(Assumptions!$D$6,'Construction Schedule'!N$2,,$E67/$H67),IF(AND($G67&lt;=N$5,$I67&gt;=N$5),-FV(Assumptions!$D$6,'Construction Schedule'!N$2,,$E67/$H67),0))</f>
        <v>26004.166666666668</v>
      </c>
      <c r="O67" s="60">
        <f>IF(O$5=$G67,-FV(Assumptions!$D$6,'Construction Schedule'!O$2,,$E67/$H67),IF(AND($G67&lt;=O$5,$I67&gt;=O$5),-FV(Assumptions!$D$6,'Construction Schedule'!O$2,,$E67/$H67),0))</f>
        <v>26004.166666666668</v>
      </c>
      <c r="P67" s="60">
        <f>IF(P$5=$G67,-FV(Assumptions!$D$6,'Construction Schedule'!P$2,,$E67/$H67),IF(AND($G67&lt;=P$5,$I67&gt;=P$5),-FV(Assumptions!$D$6,'Construction Schedule'!P$2,,$E67/$H67),0))</f>
        <v>26004.166666666668</v>
      </c>
      <c r="Q67" s="60">
        <f>IF(Q$5=$G67,-FV(Assumptions!$D$6,'Construction Schedule'!Q$2,,$E67/$H67),IF(AND($G67&lt;=Q$5,$I67&gt;=Q$5),-FV(Assumptions!$D$6,'Construction Schedule'!Q$2,,$E67/$H67),0))</f>
        <v>26004.166666666668</v>
      </c>
      <c r="R67" s="60">
        <f>IF(R$5=$G67,-FV(Assumptions!$D$6,'Construction Schedule'!R$2,,$E67/$H67),IF(AND($G67&lt;=R$5,$I67&gt;=R$5),-FV(Assumptions!$D$6,'Construction Schedule'!R$2,,$E67/$H67),0))</f>
        <v>26004.166666666668</v>
      </c>
      <c r="S67" s="60">
        <f>IF(S$5=$G67,-FV(Assumptions!$D$6,'Construction Schedule'!S$2,,$E67/$H67),IF(AND($G67&lt;=S$5,$I67&gt;=S$5),-FV(Assumptions!$D$6,'Construction Schedule'!S$2,,$E67/$H67),0))</f>
        <v>26004.166666666668</v>
      </c>
      <c r="T67" s="60">
        <f>IF(T$5=$G67,-FV(Assumptions!$D$6,'Construction Schedule'!T$2,,$E67/$H67),IF(AND($G67&lt;=T$5,$I67&gt;=T$5),-FV(Assumptions!$D$6,'Construction Schedule'!T$2,,$E67/$H67),0))</f>
        <v>26004.166666666668</v>
      </c>
      <c r="U67" s="60">
        <f>IF(U$5=$G67,-FV(Assumptions!$D$6,'Construction Schedule'!U$2,,$E67/$H67),IF(AND($G67&lt;=U$5,$I67&gt;=U$5),-FV(Assumptions!$D$6,'Construction Schedule'!U$2,,$E67/$H67),0))</f>
        <v>26004.166666666668</v>
      </c>
      <c r="V67" s="60">
        <f>IF(V$5=$G67,-FV(Assumptions!$D$6,'Construction Schedule'!V$2,,$E67/$H67),IF(AND($G67&lt;=V$5,$I67&gt;=V$5),-FV(Assumptions!$D$6,'Construction Schedule'!V$2,,$E67/$H67),0))</f>
        <v>26004.166666666668</v>
      </c>
      <c r="W67" s="60">
        <f>IF(W$5=$G67,-FV(Assumptions!$D$6,'Construction Schedule'!W$2,,$E67/$H67),IF(AND($G67&lt;=W$5,$I67&gt;=W$5),-FV(Assumptions!$D$6,'Construction Schedule'!W$2,,$E67/$H67),0))</f>
        <v>26004.166666666668</v>
      </c>
      <c r="X67" s="60">
        <f>IF(X$5=$G67,-FV(Assumptions!$D$6,'Construction Schedule'!X$2,,$E67/$H67),IF(AND($G67&lt;=X$5,$I67&gt;=X$5),-FV(Assumptions!$D$6,'Construction Schedule'!X$2,,$E67/$H67),0))</f>
        <v>26654.270833333332</v>
      </c>
      <c r="Y67" s="60">
        <f>IF(Y$5=$G67,-FV(Assumptions!$D$6,'Construction Schedule'!Y$2,,$E67/$H67),IF(AND($G67&lt;=Y$5,$I67&gt;=Y$5),-FV(Assumptions!$D$6,'Construction Schedule'!Y$2,,$E67/$H67),0))</f>
        <v>26654.270833333332</v>
      </c>
      <c r="Z67" s="60">
        <f>IF(Z$5=$G67,-FV(Assumptions!$D$6,'Construction Schedule'!Z$2,,$E67/$H67),IF(AND($G67&lt;=Z$5,$I67&gt;=Z$5),-FV(Assumptions!$D$6,'Construction Schedule'!Z$2,,$E67/$H67),0))</f>
        <v>26654.270833333332</v>
      </c>
      <c r="AA67" s="60">
        <f>IF(AA$5=$G67,-FV(Assumptions!$D$6,'Construction Schedule'!AA$2,,$E67/$H67),IF(AND($G67&lt;=AA$5,$I67&gt;=AA$5),-FV(Assumptions!$D$6,'Construction Schedule'!AA$2,,$E67/$H67),0))</f>
        <v>26654.270833333332</v>
      </c>
      <c r="AB67" s="60">
        <f>IF(AB$5=$G67,-FV(Assumptions!$D$6,'Construction Schedule'!AB$2,,$E67/$H67),IF(AND($G67&lt;=AB$5,$I67&gt;=AB$5),-FV(Assumptions!$D$6,'Construction Schedule'!AB$2,,$E67/$H67),0))</f>
        <v>26654.270833333332</v>
      </c>
      <c r="AC67" s="60">
        <f>IF(AC$5=$G67,-FV(Assumptions!$D$6,'Construction Schedule'!AC$2,,$E67/$H67),IF(AND($G67&lt;=AC$5,$I67&gt;=AC$5),-FV(Assumptions!$D$6,'Construction Schedule'!AC$2,,$E67/$H67),0))</f>
        <v>26654.270833333332</v>
      </c>
      <c r="AD67" s="60">
        <f>IF(AD$5=$G67,-FV(Assumptions!$D$6,'Construction Schedule'!AD$2,,$E67/$H67),IF(AND($G67&lt;=AD$5,$I67&gt;=AD$5),-FV(Assumptions!$D$6,'Construction Schedule'!AD$2,,$E67/$H67),0))</f>
        <v>26654.270833333332</v>
      </c>
      <c r="AE67" s="60">
        <f>IF(AE$5=$G67,-FV(Assumptions!$D$6,'Construction Schedule'!AE$2,,$E67/$H67),IF(AND($G67&lt;=AE$5,$I67&gt;=AE$5),-FV(Assumptions!$D$6,'Construction Schedule'!AE$2,,$E67/$H67),0))</f>
        <v>26654.270833333332</v>
      </c>
      <c r="AF67" s="60">
        <f>IF(AF$5=$G67,-FV(Assumptions!$D$6,'Construction Schedule'!AF$2,,$E67/$H67),IF(AND($G67&lt;=AF$5,$I67&gt;=AF$5),-FV(Assumptions!$D$6,'Construction Schedule'!AF$2,,$E67/$H67),0))</f>
        <v>26654.270833333332</v>
      </c>
      <c r="AG67" s="60">
        <f>IF(AG$5=$G67,-FV(Assumptions!$D$6,'Construction Schedule'!AG$2,,$E67/$H67),IF(AND($G67&lt;=AG$5,$I67&gt;=AG$5),-FV(Assumptions!$D$6,'Construction Schedule'!AG$2,,$E67/$H67),0))</f>
        <v>26654.270833333332</v>
      </c>
      <c r="AH67" s="60">
        <f>IF(AH$5=$G67,-FV(Assumptions!$D$6,'Construction Schedule'!AH$2,,$E67/$H67),IF(AND($G67&lt;=AH$5,$I67&gt;=AH$5),-FV(Assumptions!$D$6,'Construction Schedule'!AH$2,,$E67/$H67),0))</f>
        <v>26654.270833333332</v>
      </c>
      <c r="AI67" s="60">
        <f>IF(AI$5=$G67,-FV(Assumptions!$D$6,'Construction Schedule'!AI$2,,$E67/$H67),IF(AND($G67&lt;=AI$5,$I67&gt;=AI$5),-FV(Assumptions!$D$6,'Construction Schedule'!AI$2,,$E67/$H67),0))</f>
        <v>26654.270833333332</v>
      </c>
      <c r="AJ67" s="60">
        <f>IF(AJ$5=$G67,-FV(Assumptions!$D$6,'Construction Schedule'!AJ$2,,$E67/$H67),IF(AND($G67&lt;=AJ$5,$I67&gt;=AJ$5),-FV(Assumptions!$D$6,'Construction Schedule'!AJ$2,,$E67/$H67),0))</f>
        <v>27320.627604166664</v>
      </c>
      <c r="AK67" s="60">
        <f>IF(AK$5=$G67,-FV(Assumptions!$D$6,'Construction Schedule'!AK$2,,$E67/$H67),IF(AND($G67&lt;=AK$5,$I67&gt;=AK$5),-FV(Assumptions!$D$6,'Construction Schedule'!AK$2,,$E67/$H67),0))</f>
        <v>27320.627604166664</v>
      </c>
      <c r="AL67" s="60">
        <f>IF(AL$5=$G67,-FV(Assumptions!$D$6,'Construction Schedule'!AL$2,,$E67/$H67),IF(AND($G67&lt;=AL$5,$I67&gt;=AL$5),-FV(Assumptions!$D$6,'Construction Schedule'!AL$2,,$E67/$H67),0))</f>
        <v>27320.627604166664</v>
      </c>
      <c r="AM67" s="60">
        <f>IF(AM$5=$G67,-FV(Assumptions!$D$6,'Construction Schedule'!AM$2,,$E67/$H67),IF(AND($G67&lt;=AM$5,$I67&gt;=AM$5),-FV(Assumptions!$D$6,'Construction Schedule'!AM$2,,$E67/$H67),0))</f>
        <v>27320.627604166664</v>
      </c>
      <c r="AN67" s="60">
        <f>IF(AN$5=$G67,-FV(Assumptions!$D$6,'Construction Schedule'!AN$2,,$E67/$H67),IF(AND($G67&lt;=AN$5,$I67&gt;=AN$5),-FV(Assumptions!$D$6,'Construction Schedule'!AN$2,,$E67/$H67),0))</f>
        <v>27320.627604166664</v>
      </c>
      <c r="AO67" s="60">
        <f>IF(AO$5=$G67,-FV(Assumptions!$D$6,'Construction Schedule'!AO$2,,$E67/$H67),IF(AND($G67&lt;=AO$5,$I67&gt;=AO$5),-FV(Assumptions!$D$6,'Construction Schedule'!AO$2,,$E67/$H67),0))</f>
        <v>27320.627604166664</v>
      </c>
      <c r="AP67" s="60">
        <f>IF(AP$5=$G67,-FV(Assumptions!$D$6,'Construction Schedule'!AP$2,,$E67/$H67),IF(AND($G67&lt;=AP$5,$I67&gt;=AP$5),-FV(Assumptions!$D$6,'Construction Schedule'!AP$2,,$E67/$H67),0))</f>
        <v>27320.627604166664</v>
      </c>
      <c r="AQ67" s="60">
        <f>IF(AQ$5=$G67,-FV(Assumptions!$D$6,'Construction Schedule'!AQ$2,,$E67/$H67),IF(AND($G67&lt;=AQ$5,$I67&gt;=AQ$5),-FV(Assumptions!$D$6,'Construction Schedule'!AQ$2,,$E67/$H67),0))</f>
        <v>27320.627604166664</v>
      </c>
      <c r="AR67" s="60">
        <f>IF(AR$5=$G67,-FV(Assumptions!$D$6,'Construction Schedule'!AR$2,,$E67/$H67),IF(AND($G67&lt;=AR$5,$I67&gt;=AR$5),-FV(Assumptions!$D$6,'Construction Schedule'!AR$2,,$E67/$H67),0))</f>
        <v>27320.627604166664</v>
      </c>
      <c r="AS67" s="60">
        <f>IF(AS$5=$G67,-FV(Assumptions!$D$6,'Construction Schedule'!AS$2,,$E67/$H67),IF(AND($G67&lt;=AS$5,$I67&gt;=AS$5),-FV(Assumptions!$D$6,'Construction Schedule'!AS$2,,$E67/$H67),0))</f>
        <v>27320.627604166664</v>
      </c>
      <c r="AT67" s="60">
        <f>IF(AT$5=$G67,-FV(Assumptions!$D$6,'Construction Schedule'!AT$2,,$E67/$H67),IF(AND($G67&lt;=AT$5,$I67&gt;=AT$5),-FV(Assumptions!$D$6,'Construction Schedule'!AT$2,,$E67/$H67),0))</f>
        <v>27320.627604166664</v>
      </c>
      <c r="AU67" s="60">
        <f>IF(AU$5=$G67,-FV(Assumptions!$D$6,'Construction Schedule'!AU$2,,$E67/$H67),IF(AND($G67&lt;=AU$5,$I67&gt;=AU$5),-FV(Assumptions!$D$6,'Construction Schedule'!AU$2,,$E67/$H67),0))</f>
        <v>27320.627604166664</v>
      </c>
      <c r="AV67" s="60">
        <f>IF(AV$5=$G67,-FV(Assumptions!$D$6,'Construction Schedule'!AV$2,,$E67/$H67),IF(AND($G67&lt;=AV$5,$I67&gt;=AV$5),-FV(Assumptions!$D$6,'Construction Schedule'!AV$2,,$E67/$H67),0))</f>
        <v>28003.643294270831</v>
      </c>
      <c r="AW67" s="60">
        <f>IF(AW$5=$G67,-FV(Assumptions!$D$6,'Construction Schedule'!AW$2,,$E67/$H67),IF(AND($G67&lt;=AW$5,$I67&gt;=AW$5),-FV(Assumptions!$D$6,'Construction Schedule'!AW$2,,$E67/$H67),0))</f>
        <v>28003.643294270831</v>
      </c>
      <c r="AX67" s="60">
        <f>IF(AX$5=$G67,-FV(Assumptions!$D$6,'Construction Schedule'!AX$2,,$E67/$H67),IF(AND($G67&lt;=AX$5,$I67&gt;=AX$5),-FV(Assumptions!$D$6,'Construction Schedule'!AX$2,,$E67/$H67),0))</f>
        <v>28003.643294270831</v>
      </c>
      <c r="AY67" s="60">
        <f>IF(AY$5=$G67,-FV(Assumptions!$D$6,'Construction Schedule'!AY$2,,$E67/$H67),IF(AND($G67&lt;=AY$5,$I67&gt;=AY$5),-FV(Assumptions!$D$6,'Construction Schedule'!AY$2,,$E67/$H67),0))</f>
        <v>28003.643294270831</v>
      </c>
      <c r="AZ67" s="60">
        <f>IF(AZ$5=$G67,-FV(Assumptions!$D$6,'Construction Schedule'!AZ$2,,$E67/$H67),IF(AND($G67&lt;=AZ$5,$I67&gt;=AZ$5),-FV(Assumptions!$D$6,'Construction Schedule'!AZ$2,,$E67/$H67),0))</f>
        <v>28003.643294270831</v>
      </c>
      <c r="BA67" s="60">
        <f>IF(BA$5=$G67,-FV(Assumptions!$D$6,'Construction Schedule'!BA$2,,$E67/$H67),IF(AND($G67&lt;=BA$5,$I67&gt;=BA$5),-FV(Assumptions!$D$6,'Construction Schedule'!BA$2,,$E67/$H67),0))</f>
        <v>28003.643294270831</v>
      </c>
      <c r="BB67" s="60">
        <f>IF(BB$5=$G67,-FV(Assumptions!$D$6,'Construction Schedule'!BB$2,,$E67/$H67),IF(AND($G67&lt;=BB$5,$I67&gt;=BB$5),-FV(Assumptions!$D$6,'Construction Schedule'!BB$2,,$E67/$H67),0))</f>
        <v>28003.643294270831</v>
      </c>
      <c r="BC67" s="60">
        <f>IF(BC$5=$G67,-FV(Assumptions!$D$6,'Construction Schedule'!BC$2,,$E67/$H67),IF(AND($G67&lt;=BC$5,$I67&gt;=BC$5),-FV(Assumptions!$D$6,'Construction Schedule'!BC$2,,$E67/$H67),0))</f>
        <v>28003.643294270831</v>
      </c>
      <c r="BD67" s="60">
        <f>IF(BD$5=$G67,-FV(Assumptions!$D$6,'Construction Schedule'!BD$2,,$E67/$H67),IF(AND($G67&lt;=BD$5,$I67&gt;=BD$5),-FV(Assumptions!$D$6,'Construction Schedule'!BD$2,,$E67/$H67),0))</f>
        <v>28003.643294270831</v>
      </c>
      <c r="BE67" s="60">
        <f>IF(BE$5=$G67,-FV(Assumptions!$D$6,'Construction Schedule'!BE$2,,$E67/$H67),IF(AND($G67&lt;=BE$5,$I67&gt;=BE$5),-FV(Assumptions!$D$6,'Construction Schedule'!BE$2,,$E67/$H67),0))</f>
        <v>28003.643294270831</v>
      </c>
      <c r="BF67" s="60">
        <f>IF(BF$5=$G67,-FV(Assumptions!$D$6,'Construction Schedule'!BF$2,,$E67/$H67),IF(AND($G67&lt;=BF$5,$I67&gt;=BF$5),-FV(Assumptions!$D$6,'Construction Schedule'!BF$2,,$E67/$H67),0))</f>
        <v>28003.643294270831</v>
      </c>
      <c r="BG67" s="60">
        <f>IF(BG$5=$G67,-FV(Assumptions!$D$6,'Construction Schedule'!BG$2,,$E67/$H67),IF(AND($G67&lt;=BG$5,$I67&gt;=BG$5),-FV(Assumptions!$D$6,'Construction Schedule'!BG$2,,$E67/$H67),0))</f>
        <v>28003.643294270831</v>
      </c>
      <c r="BH67" s="60">
        <f>IF(BH$5=$G67,-FV(Assumptions!$D$6,'Construction Schedule'!BH$2,,$E67/$H67),IF(AND($G67&lt;=BH$5,$I67&gt;=BH$5),-FV(Assumptions!$D$6,'Construction Schedule'!BH$2,,$E67/$H67),0))</f>
        <v>28703.734376627599</v>
      </c>
      <c r="BI67" s="60">
        <f>IF(BI$5=$G67,-FV(Assumptions!$D$6,'Construction Schedule'!BI$2,,$E67/$H67),IF(AND($G67&lt;=BI$5,$I67&gt;=BI$5),-FV(Assumptions!$D$6,'Construction Schedule'!BI$2,,$E67/$H67),0))</f>
        <v>0</v>
      </c>
      <c r="BJ67" s="60">
        <f>IF(BJ$5=$G67,-FV(Assumptions!$D$6,'Construction Schedule'!BJ$2,,$E67/$H67),IF(AND($G67&lt;=BJ$5,$I67&gt;=BJ$5),-FV(Assumptions!$D$6,'Construction Schedule'!BJ$2,,$E67/$H67),0))</f>
        <v>0</v>
      </c>
      <c r="BK67" s="60">
        <f>IF(BK$5=$G67,-FV(Assumptions!$D$6,'Construction Schedule'!BK$2,,$E67/$H67),IF(AND($G67&lt;=BK$5,$I67&gt;=BK$5),-FV(Assumptions!$D$6,'Construction Schedule'!BK$2,,$E67/$H67),0))</f>
        <v>0</v>
      </c>
      <c r="BL67" s="60">
        <f>IF(BL$5=$G67,-FV(Assumptions!$D$6,'Construction Schedule'!BL$2,,$E67/$H67),IF(AND($G67&lt;=BL$5,$I67&gt;=BL$5),-FV(Assumptions!$D$6,'Construction Schedule'!BL$2,,$E67/$H67),0))</f>
        <v>0</v>
      </c>
      <c r="BM67" s="60">
        <f>IF(BM$5=$G67,-FV(Assumptions!$D$6,'Construction Schedule'!BM$2,,$E67/$H67),IF(AND($G67&lt;=BM$5,$I67&gt;=BM$5),-FV(Assumptions!$D$6,'Construction Schedule'!BM$2,,$E67/$H67),0))</f>
        <v>0</v>
      </c>
      <c r="BN67" s="60">
        <f>IF(BN$5=$G67,-FV(Assumptions!$D$6,'Construction Schedule'!BN$2,,$E67/$H67),IF(AND($G67&lt;=BN$5,$I67&gt;=BN$5),-FV(Assumptions!$D$6,'Construction Schedule'!BN$2,,$E67/$H67),0))</f>
        <v>0</v>
      </c>
      <c r="BO67" s="60">
        <f>IF(BO$5=$G67,-FV(Assumptions!$D$6,'Construction Schedule'!BO$2,,$E67/$H67),IF(AND($G67&lt;=BO$5,$I67&gt;=BO$5),-FV(Assumptions!$D$6,'Construction Schedule'!BO$2,,$E67/$H67),0))</f>
        <v>0</v>
      </c>
      <c r="BP67" s="60">
        <f>IF(BP$5=$G67,-FV(Assumptions!$D$6,'Construction Schedule'!BP$2,,$E67/$H67),IF(AND($G67&lt;=BP$5,$I67&gt;=BP$5),-FV(Assumptions!$D$6,'Construction Schedule'!BP$2,,$E67/$H67),0))</f>
        <v>0</v>
      </c>
      <c r="BQ67" s="60">
        <f>IF(BQ$5=$G67,-FV(Assumptions!$D$6,'Construction Schedule'!BQ$2,,$E67/$H67),IF(AND($G67&lt;=BQ$5,$I67&gt;=BQ$5),-FV(Assumptions!$D$6,'Construction Schedule'!BQ$2,,$E67/$H67),0))</f>
        <v>0</v>
      </c>
      <c r="BR67" s="60">
        <f>IF(BR$5=$G67,-FV(Assumptions!$D$6,'Construction Schedule'!BR$2,,$E67/$H67),IF(AND($G67&lt;=BR$5,$I67&gt;=BR$5),-FV(Assumptions!$D$6,'Construction Schedule'!BR$2,,$E67/$H67),0))</f>
        <v>0</v>
      </c>
      <c r="BS67" s="60">
        <f>IF(BS$5=$G67,-FV(Assumptions!$D$6,'Construction Schedule'!BS$2,,$E67/$H67),IF(AND($G67&lt;=BS$5,$I67&gt;=BS$5),-FV(Assumptions!$D$6,'Construction Schedule'!BS$2,,$E67/$H67),0))</f>
        <v>0</v>
      </c>
      <c r="BT67" s="60">
        <f>IF(BT$5=$G67,-FV(Assumptions!$D$6,'Construction Schedule'!BT$2,,$E67/$H67),IF(AND($G67&lt;=BT$5,$I67&gt;=BT$5),-FV(Assumptions!$D$6,'Construction Schedule'!BT$2,,$E67/$H67),0))</f>
        <v>0</v>
      </c>
      <c r="BU67" s="60">
        <f>IF(BU$5=$G67,-FV(Assumptions!$D$6,'Construction Schedule'!BU$2,,$E67/$H67),IF(AND($G67&lt;=BU$5,$I67&gt;=BU$5),-FV(Assumptions!$D$6,'Construction Schedule'!BU$2,,$E67/$H67),0))</f>
        <v>0</v>
      </c>
      <c r="BV67" s="60">
        <f>IF(BV$5=$G67,-FV(Assumptions!$D$6,'Construction Schedule'!BV$2,,$E67/$H67),IF(AND($G67&lt;=BV$5,$I67&gt;=BV$5),-FV(Assumptions!$D$6,'Construction Schedule'!BV$2,,$E67/$H67),0))</f>
        <v>0</v>
      </c>
      <c r="BW67" s="60">
        <f>IF(BW$5=$G67,-FV(Assumptions!$D$6,'Construction Schedule'!BW$2,,$E67/$H67),IF(AND($G67&lt;=BW$5,$I67&gt;=BW$5),-FV(Assumptions!$D$6,'Construction Schedule'!BW$2,,$E67/$H67),0))</f>
        <v>0</v>
      </c>
      <c r="BX67" s="60">
        <f>IF(BX$5=$G67,-FV(Assumptions!$D$6,'Construction Schedule'!BX$2,,$E67/$H67),IF(AND($G67&lt;=BX$5,$I67&gt;=BX$5),-FV(Assumptions!$D$6,'Construction Schedule'!BX$2,,$E67/$H67),0))</f>
        <v>0</v>
      </c>
      <c r="BY67" s="60">
        <f>IF(BY$5=$G67,-FV(Assumptions!$D$6,'Construction Schedule'!BY$2,,$E67/$H67),IF(AND($G67&lt;=BY$5,$I67&gt;=BY$5),-FV(Assumptions!$D$6,'Construction Schedule'!BY$2,,$E67/$H67),0))</f>
        <v>0</v>
      </c>
      <c r="BZ67" s="60">
        <f>IF(BZ$5=$G67,-FV(Assumptions!$D$6,'Construction Schedule'!BZ$2,,$E67/$H67),IF(AND($G67&lt;=BZ$5,$I67&gt;=BZ$5),-FV(Assumptions!$D$6,'Construction Schedule'!BZ$2,,$E67/$H67),0))</f>
        <v>0</v>
      </c>
      <c r="CA67" s="60">
        <f>IF(CA$5=$G67,-FV(Assumptions!$D$6,'Construction Schedule'!CA$2,,$E67/$H67),IF(AND($G67&lt;=CA$5,$I67&gt;=CA$5),-FV(Assumptions!$D$6,'Construction Schedule'!CA$2,,$E67/$H67),0))</f>
        <v>0</v>
      </c>
      <c r="CB67" s="60">
        <f>IF(CB$5=$G67,-FV(Assumptions!$D$6,'Construction Schedule'!CB$2,,$E67/$H67),IF(AND($G67&lt;=CB$5,$I67&gt;=CB$5),-FV(Assumptions!$D$6,'Construction Schedule'!CB$2,,$E67/$H67),0))</f>
        <v>0</v>
      </c>
      <c r="CC67" s="60">
        <f>IF(CC$5=$G67,-FV(Assumptions!$D$6,'Construction Schedule'!CC$2,,$E67/$H67),IF(AND($G67&lt;=CC$5,$I67&gt;=CC$5),-FV(Assumptions!$D$6,'Construction Schedule'!CC$2,,$E67/$H67),0))</f>
        <v>0</v>
      </c>
      <c r="CD67" s="60">
        <f>IF(CD$5=$G67,-FV(Assumptions!$D$6,'Construction Schedule'!CD$2,,$E67/$H67),IF(AND($G67&lt;=CD$5,$I67&gt;=CD$5),-FV(Assumptions!$D$6,'Construction Schedule'!CD$2,,$E67/$H67),0))</f>
        <v>0</v>
      </c>
      <c r="CE67" s="60">
        <f>IF(CE$5=$G67,-FV(Assumptions!$D$6,'Construction Schedule'!CE$2,,$E67/$H67),IF(AND($G67&lt;=CE$5,$I67&gt;=CE$5),-FV(Assumptions!$D$6,'Construction Schedule'!CE$2,,$E67/$H67),0))</f>
        <v>0</v>
      </c>
      <c r="CF67" s="60">
        <f>IF(CF$5=$G67,-FV(Assumptions!$D$6,'Construction Schedule'!CF$2,,$E67/$H67),IF(AND($G67&lt;=CF$5,$I67&gt;=CF$5),-FV(Assumptions!$D$6,'Construction Schedule'!CF$2,,$E67/$H67),0))</f>
        <v>0</v>
      </c>
      <c r="CG67" s="60">
        <f>IF(CG$5=$G67,-FV(Assumptions!$D$6,'Construction Schedule'!CG$2,,$E67/$H67),IF(AND($G67&lt;=CG$5,$I67&gt;=CG$5),-FV(Assumptions!$D$6,'Construction Schedule'!CG$2,,$E67/$H67),0))</f>
        <v>0</v>
      </c>
      <c r="CH67" s="60">
        <f>IF(CH$5=$G67,-FV(Assumptions!$D$6,'Construction Schedule'!CH$2,,$E67/$H67),IF(AND($G67&lt;=CH$5,$I67&gt;=CH$5),-FV(Assumptions!$D$6,'Construction Schedule'!CH$2,,$E67/$H67),0))</f>
        <v>0</v>
      </c>
      <c r="CI67" s="60">
        <f>IF(CI$5=$G67,-FV(Assumptions!$D$6,'Construction Schedule'!CI$2,,$E67/$H67),IF(AND($G67&lt;=CI$5,$I67&gt;=CI$5),-FV(Assumptions!$D$6,'Construction Schedule'!CI$2,,$E67/$H67),0))</f>
        <v>0</v>
      </c>
      <c r="CJ67" s="60">
        <f>IF(CJ$5=$G67,-FV(Assumptions!$D$6,'Construction Schedule'!CJ$2,,$E67/$H67),IF(AND($G67&lt;=CJ$5,$I67&gt;=CJ$5),-FV(Assumptions!$D$6,'Construction Schedule'!CJ$2,,$E67/$H67),0))</f>
        <v>0</v>
      </c>
      <c r="CK67" s="60">
        <f>IF(CK$5=$G67,-FV(Assumptions!$D$6,'Construction Schedule'!CK$2,,$E67/$H67),IF(AND($G67&lt;=CK$5,$I67&gt;=CK$5),-FV(Assumptions!$D$6,'Construction Schedule'!CK$2,,$E67/$H67),0))</f>
        <v>0</v>
      </c>
      <c r="CL67" s="60">
        <f>IF(CL$5=$G67,-FV(Assumptions!$D$6,'Construction Schedule'!CL$2,,$E67/$H67),IF(AND($G67&lt;=CL$5,$I67&gt;=CL$5),-FV(Assumptions!$D$6,'Construction Schedule'!CL$2,,$E67/$H67),0))</f>
        <v>0</v>
      </c>
      <c r="CM67" s="60">
        <f>IF(CM$5=$G67,-FV(Assumptions!$D$6,'Construction Schedule'!CM$2,,$E67/$H67),IF(AND($G67&lt;=CM$5,$I67&gt;=CM$5),-FV(Assumptions!$D$6,'Construction Schedule'!CM$2,,$E67/$H67),0))</f>
        <v>0</v>
      </c>
      <c r="CN67" s="60">
        <f>IF(CN$5=$G67,-FV(Assumptions!$D$6,'Construction Schedule'!CN$2,,$E67/$H67),IF(AND($G67&lt;=CN$5,$I67&gt;=CN$5),-FV(Assumptions!$D$6,'Construction Schedule'!CN$2,,$E67/$H67),0))</f>
        <v>0</v>
      </c>
      <c r="CO67" s="60">
        <f>IF(CO$5=$G67,-FV(Assumptions!$D$6,'Construction Schedule'!CO$2,,$E67/$H67),IF(AND($G67&lt;=CO$5,$I67&gt;=CO$5),-FV(Assumptions!$D$6,'Construction Schedule'!CO$2,,$E67/$H67),0))</f>
        <v>0</v>
      </c>
      <c r="CP67" s="60">
        <f>IF(CP$5=$G67,-FV(Assumptions!$D$6,'Construction Schedule'!CP$2,,$E67/$H67),IF(AND($G67&lt;=CP$5,$I67&gt;=CP$5),-FV(Assumptions!$D$6,'Construction Schedule'!CP$2,,$E67/$H67),0))</f>
        <v>0</v>
      </c>
      <c r="CQ67" s="60">
        <f>IF(CQ$5=$G67,-FV(Assumptions!$D$6,'Construction Schedule'!CQ$2,,$E67/$H67),IF(AND($G67&lt;=CQ$5,$I67&gt;=CQ$5),-FV(Assumptions!$D$6,'Construction Schedule'!CQ$2,,$E67/$H67),0))</f>
        <v>0</v>
      </c>
      <c r="CR67" s="60">
        <f>IF(CR$5=$G67,-FV(Assumptions!$D$6,'Construction Schedule'!CR$2,,$E67/$H67),IF(AND($G67&lt;=CR$5,$I67&gt;=CR$5),-FV(Assumptions!$D$6,'Construction Schedule'!CR$2,,$E67/$H67),0))</f>
        <v>0</v>
      </c>
      <c r="CS67" s="60">
        <f>IF(CS$5=$G67,-FV(Assumptions!$D$6,'Construction Schedule'!CS$2,,$E67/$H67),IF(AND($G67&lt;=CS$5,$I67&gt;=CS$5),-FV(Assumptions!$D$6,'Construction Schedule'!CS$2,,$E67/$H67),0))</f>
        <v>0</v>
      </c>
      <c r="CT67" s="60">
        <f>IF(CT$5=$G67,-FV(Assumptions!$D$6,'Construction Schedule'!CT$2,,$E67/$H67),IF(AND($G67&lt;=CT$5,$I67&gt;=CT$5),-FV(Assumptions!$D$6,'Construction Schedule'!CT$2,,$E67/$H67),0))</f>
        <v>0</v>
      </c>
      <c r="CU67" s="60">
        <f>IF(CU$5=$G67,-FV(Assumptions!$D$6,'Construction Schedule'!CU$2,,$E67/$H67),IF(AND($G67&lt;=CU$5,$I67&gt;=CU$5),-FV(Assumptions!$D$6,'Construction Schedule'!CU$2,,$E67/$H67),0))</f>
        <v>0</v>
      </c>
      <c r="CV67" s="60">
        <f>IF(CV$5=$G67,-FV(Assumptions!$D$6,'Construction Schedule'!CV$2,,$E67/$H67),IF(AND($G67&lt;=CV$5,$I67&gt;=CV$5),-FV(Assumptions!$D$6,'Construction Schedule'!CV$2,,$E67/$H67),0))</f>
        <v>0</v>
      </c>
      <c r="CW67" s="60">
        <f>IF(CW$5=$G67,-FV(Assumptions!$D$6,'Construction Schedule'!CW$2,,$E67/$H67),IF(AND($G67&lt;=CW$5,$I67&gt;=CW$5),-FV(Assumptions!$D$6,'Construction Schedule'!CW$2,,$E67/$H67),0))</f>
        <v>0</v>
      </c>
      <c r="CX67" s="60">
        <f>IF(CX$5=$G67,-FV(Assumptions!$D$6,'Construction Schedule'!CX$2,,$E67/$H67),IF(AND($G67&lt;=CX$5,$I67&gt;=CX$5),-FV(Assumptions!$D$6,'Construction Schedule'!CX$2,,$E67/$H67),0))</f>
        <v>0</v>
      </c>
      <c r="CY67" s="60">
        <f>IF(CY$5=$G67,-FV(Assumptions!$D$6,'Construction Schedule'!CY$2,,$E67/$H67),IF(AND($G67&lt;=CY$5,$I67&gt;=CY$5),-FV(Assumptions!$D$6,'Construction Schedule'!CY$2,,$E67/$H67),0))</f>
        <v>0</v>
      </c>
      <c r="CZ67" s="60">
        <f>IF(CZ$5=$G67,-FV(Assumptions!$D$6,'Construction Schedule'!CZ$2,,$E67/$H67),IF(AND($G67&lt;=CZ$5,$I67&gt;=CZ$5),-FV(Assumptions!$D$6,'Construction Schedule'!CZ$2,,$E67/$H67),0))</f>
        <v>0</v>
      </c>
      <c r="DA67" s="60">
        <f>IF(DA$5=$G67,-FV(Assumptions!$D$6,'Construction Schedule'!DA$2,,$E67/$H67),IF(AND($G67&lt;=DA$5,$I67&gt;=DA$5),-FV(Assumptions!$D$6,'Construction Schedule'!DA$2,,$E67/$H67),0))</f>
        <v>0</v>
      </c>
      <c r="DB67" s="60">
        <f>IF(DB$5=$G67,-FV(Assumptions!$D$6,'Construction Schedule'!DB$2,,$E67/$H67),IF(AND($G67&lt;=DB$5,$I67&gt;=DB$5),-FV(Assumptions!$D$6,'Construction Schedule'!DB$2,,$E67/$H67),0))</f>
        <v>0</v>
      </c>
      <c r="DC67" s="60">
        <f>IF(DC$5=$G67,-FV(Assumptions!$D$6,'Construction Schedule'!DC$2,,$E67/$H67),IF(AND($G67&lt;=DC$5,$I67&gt;=DC$5),-FV(Assumptions!$D$6,'Construction Schedule'!DC$2,,$E67/$H67),0))</f>
        <v>0</v>
      </c>
      <c r="DD67" s="60">
        <f>IF(DD$5=$G67,-FV(Assumptions!$D$6,'Construction Schedule'!DD$2,,$E67/$H67),IF(AND($G67&lt;=DD$5,$I67&gt;=DD$5),-FV(Assumptions!$D$6,'Construction Schedule'!DD$2,,$E67/$H67),0))</f>
        <v>0</v>
      </c>
      <c r="DE67" s="60">
        <f>IF(DE$5=$G67,-FV(Assumptions!$D$6,'Construction Schedule'!DE$2,,$E67/$H67),IF(AND($G67&lt;=DE$5,$I67&gt;=DE$5),-FV(Assumptions!$D$6,'Construction Schedule'!DE$2,,$E67/$H67),0))</f>
        <v>0</v>
      </c>
      <c r="DF67" s="60">
        <f>IF(DF$5=$G67,-FV(Assumptions!$D$6,'Construction Schedule'!DF$2,,$E67/$H67),IF(AND($G67&lt;=DF$5,$I67&gt;=DF$5),-FV(Assumptions!$D$6,'Construction Schedule'!DF$2,,$E67/$H67),0))</f>
        <v>0</v>
      </c>
      <c r="DG67" s="60">
        <f>IF(DG$5=$G67,-FV(Assumptions!$D$6,'Construction Schedule'!DG$2,,$E67/$H67),IF(AND($G67&lt;=DG$5,$I67&gt;=DG$5),-FV(Assumptions!$D$6,'Construction Schedule'!DG$2,,$E67/$H67),0))</f>
        <v>0</v>
      </c>
      <c r="DH67" s="60">
        <f>IF(DH$5=$G67,-FV(Assumptions!$D$6,'Construction Schedule'!DH$2,,$E67/$H67),IF(AND($G67&lt;=DH$5,$I67&gt;=DH$5),-FV(Assumptions!$D$6,'Construction Schedule'!DH$2,,$E67/$H67),0))</f>
        <v>0</v>
      </c>
      <c r="DI67" s="60">
        <f>IF(DI$5=$G67,-FV(Assumptions!$D$6,'Construction Schedule'!DI$2,,$E67/$H67),IF(AND($G67&lt;=DI$5,$I67&gt;=DI$5),-FV(Assumptions!$D$6,'Construction Schedule'!DI$2,,$E67/$H67),0))</f>
        <v>0</v>
      </c>
      <c r="DJ67" s="60">
        <f>IF(DJ$5=$G67,-FV(Assumptions!$D$6,'Construction Schedule'!DJ$2,,$E67/$H67),IF(AND($G67&lt;=DJ$5,$I67&gt;=DJ$5),-FV(Assumptions!$D$6,'Construction Schedule'!DJ$2,,$E67/$H67),0))</f>
        <v>0</v>
      </c>
      <c r="DK67" s="60">
        <f>IF(DK$5=$G67,-FV(Assumptions!$D$6,'Construction Schedule'!DK$2,,$E67/$H67),IF(AND($G67&lt;=DK$5,$I67&gt;=DK$5),-FV(Assumptions!$D$6,'Construction Schedule'!DK$2,,$E67/$H67),0))</f>
        <v>0</v>
      </c>
      <c r="DL67" s="60">
        <f>IF(DL$5=$G67,-FV(Assumptions!$D$6,'Construction Schedule'!DL$2,,$E67/$H67),IF(AND($G67&lt;=DL$5,$I67&gt;=DL$5),-FV(Assumptions!$D$6,'Construction Schedule'!DL$2,,$E67/$H67),0))</f>
        <v>0</v>
      </c>
      <c r="DM67" s="60">
        <f>IF(DM$5=$G67,-FV(Assumptions!$D$6,'Construction Schedule'!DM$2,,$E67/$H67),IF(AND($G67&lt;=DM$5,$I67&gt;=DM$5),-FV(Assumptions!$D$6,'Construction Schedule'!DM$2,,$E67/$H67),0))</f>
        <v>0</v>
      </c>
      <c r="DN67" s="60">
        <f>IF(DN$5=$G67,-FV(Assumptions!$D$6,'Construction Schedule'!DN$2,,$E67/$H67),IF(AND($G67&lt;=DN$5,$I67&gt;=DN$5),-FV(Assumptions!$D$6,'Construction Schedule'!DN$2,,$E67/$H67),0))</f>
        <v>0</v>
      </c>
      <c r="DO67" s="60">
        <f>IF(DO$5=$G67,-FV(Assumptions!$D$6,'Construction Schedule'!DO$2,,$E67/$H67),IF(AND($G67&lt;=DO$5,$I67&gt;=DO$5),-FV(Assumptions!$D$6,'Construction Schedule'!DO$2,,$E67/$H67),0))</f>
        <v>0</v>
      </c>
      <c r="DP67" s="60">
        <f>IF(DP$5=$G67,-FV(Assumptions!$D$6,'Construction Schedule'!DP$2,,$E67/$H67),IF(AND($G67&lt;=DP$5,$I67&gt;=DP$5),-FV(Assumptions!$D$6,'Construction Schedule'!DP$2,,$E67/$H67),0))</f>
        <v>0</v>
      </c>
      <c r="DQ67" s="60">
        <f>IF(DQ$5=$G67,-FV(Assumptions!$D$6,'Construction Schedule'!DQ$2,,$E67/$H67),IF(AND($G67&lt;=DQ$5,$I67&gt;=DQ$5),-FV(Assumptions!$D$6,'Construction Schedule'!DQ$2,,$E67/$H67),0))</f>
        <v>0</v>
      </c>
      <c r="DR67" s="60">
        <f>IF(DR$5=$G67,-FV(Assumptions!$D$6,'Construction Schedule'!DR$2,,$E67/$H67),IF(AND($G67&lt;=DR$5,$I67&gt;=DR$5),-FV(Assumptions!$D$6,'Construction Schedule'!DR$2,,$E67/$H67),0))</f>
        <v>0</v>
      </c>
      <c r="DS67" s="60">
        <f>IF(DS$5=$G67,-FV(Assumptions!$D$6,'Construction Schedule'!DS$2,,$E67/$H67),IF(AND($G67&lt;=DS$5,$I67&gt;=DS$5),-FV(Assumptions!$D$6,'Construction Schedule'!DS$2,,$E67/$H67),0))</f>
        <v>0</v>
      </c>
      <c r="DT67" s="60">
        <f>IF(DT$5=$G67,-FV(Assumptions!$D$6,'Construction Schedule'!DT$2,,$E67/$H67),IF(AND($G67&lt;=DT$5,$I67&gt;=DT$5),-FV(Assumptions!$D$6,'Construction Schedule'!DT$2,,$E67/$H67),0))</f>
        <v>0</v>
      </c>
      <c r="DU67" s="60">
        <f>IF(DU$5=$G67,-FV(Assumptions!$D$6,'Construction Schedule'!DU$2,,$E67/$H67),IF(AND($G67&lt;=DU$5,$I67&gt;=DU$5),-FV(Assumptions!$D$6,'Construction Schedule'!DU$2,,$E67/$H67),0))</f>
        <v>0</v>
      </c>
      <c r="DV67" s="60">
        <f>IF(DV$5=$G67,-FV(Assumptions!$D$6,'Construction Schedule'!DV$2,,$E67/$H67),IF(AND($G67&lt;=DV$5,$I67&gt;=DV$5),-FV(Assumptions!$D$6,'Construction Schedule'!DV$2,,$E67/$H67),0))</f>
        <v>0</v>
      </c>
      <c r="DW67" s="60">
        <f>IF(DW$5=$G67,-FV(Assumptions!$D$6,'Construction Schedule'!DW$2,,$E67/$H67),IF(AND($G67&lt;=DW$5,$I67&gt;=DW$5),-FV(Assumptions!$D$6,'Construction Schedule'!DW$2,,$E67/$H67),0))</f>
        <v>0</v>
      </c>
      <c r="DX67" s="60">
        <f>IF(DX$5=$G67,-FV(Assumptions!$D$6,'Construction Schedule'!DX$2,,$E67/$H67),IF(AND($G67&lt;=DX$5,$I67&gt;=DX$5),-FV(Assumptions!$D$6,'Construction Schedule'!DX$2,,$E67/$H67),0))</f>
        <v>0</v>
      </c>
      <c r="DY67" s="60">
        <f>IF(DY$5=$G67,-FV(Assumptions!$D$6,'Construction Schedule'!DY$2,,$E67/$H67),IF(AND($G67&lt;=DY$5,$I67&gt;=DY$5),-FV(Assumptions!$D$6,'Construction Schedule'!DY$2,,$E67/$H67),0))</f>
        <v>0</v>
      </c>
      <c r="DZ67" s="60">
        <f>IF(DZ$5=$G67,-FV(Assumptions!$D$6,'Construction Schedule'!DZ$2,,$E67/$H67),IF(AND($G67&lt;=DZ$5,$I67&gt;=DZ$5),-FV(Assumptions!$D$6,'Construction Schedule'!DZ$2,,$E67/$H67),0))</f>
        <v>0</v>
      </c>
      <c r="EA67" s="60">
        <f>IF(EA$5=$G67,-FV(Assumptions!$D$6,'Construction Schedule'!EA$2,,$E67/$H67),IF(AND($G67&lt;=EA$5,$I67&gt;=EA$5),-FV(Assumptions!$D$6,'Construction Schedule'!EA$2,,$E67/$H67),0))</f>
        <v>0</v>
      </c>
      <c r="EB67" s="51" t="s">
        <v>2</v>
      </c>
    </row>
    <row r="68" spans="2:132" x14ac:dyDescent="0.3">
      <c r="B68" s="51" t="s">
        <v>225</v>
      </c>
      <c r="E68" s="60">
        <f>((SUM(E20,E25,E31,E39,E45,E48,E56,E60)*0.13)*0.79)*0.79</f>
        <v>29949455.903250005</v>
      </c>
      <c r="G68" s="56">
        <v>45413</v>
      </c>
      <c r="H68" s="129">
        <v>48</v>
      </c>
      <c r="I68" s="56">
        <f>EDATE(G68,(H68-1))</f>
        <v>46844</v>
      </c>
      <c r="L68" s="60">
        <f>IF(L$5=$G68,-FV(Assumptions!$D$6,'Construction Schedule'!L$2,,$E68/$H68),IF(AND($G68&lt;=L$5,$I68&gt;=L$5),-FV(Assumptions!$D$6,'Construction Schedule'!L$2,,$E68/$H68),0))</f>
        <v>0</v>
      </c>
      <c r="M68" s="60">
        <f>IF(M$5=$G68,-FV(Assumptions!$D$6,'Construction Schedule'!M$2,,$E68/$H68),IF(AND($G68&lt;=M$5,$I68&gt;=M$5),-FV(Assumptions!$D$6,'Construction Schedule'!M$2,,$E68/$H68),0))</f>
        <v>623946.99798437511</v>
      </c>
      <c r="N68" s="60">
        <f>IF(N$5=$G68,-FV(Assumptions!$D$6,'Construction Schedule'!N$2,,$E68/$H68),IF(AND($G68&lt;=N$5,$I68&gt;=N$5),-FV(Assumptions!$D$6,'Construction Schedule'!N$2,,$E68/$H68),0))</f>
        <v>623946.99798437511</v>
      </c>
      <c r="O68" s="60">
        <f>IF(O$5=$G68,-FV(Assumptions!$D$6,'Construction Schedule'!O$2,,$E68/$H68),IF(AND($G68&lt;=O$5,$I68&gt;=O$5),-FV(Assumptions!$D$6,'Construction Schedule'!O$2,,$E68/$H68),0))</f>
        <v>623946.99798437511</v>
      </c>
      <c r="P68" s="60">
        <f>IF(P$5=$G68,-FV(Assumptions!$D$6,'Construction Schedule'!P$2,,$E68/$H68),IF(AND($G68&lt;=P$5,$I68&gt;=P$5),-FV(Assumptions!$D$6,'Construction Schedule'!P$2,,$E68/$H68),0))</f>
        <v>623946.99798437511</v>
      </c>
      <c r="Q68" s="60">
        <f>IF(Q$5=$G68,-FV(Assumptions!$D$6,'Construction Schedule'!Q$2,,$E68/$H68),IF(AND($G68&lt;=Q$5,$I68&gt;=Q$5),-FV(Assumptions!$D$6,'Construction Schedule'!Q$2,,$E68/$H68),0))</f>
        <v>623946.99798437511</v>
      </c>
      <c r="R68" s="60">
        <f>IF(R$5=$G68,-FV(Assumptions!$D$6,'Construction Schedule'!R$2,,$E68/$H68),IF(AND($G68&lt;=R$5,$I68&gt;=R$5),-FV(Assumptions!$D$6,'Construction Schedule'!R$2,,$E68/$H68),0))</f>
        <v>623946.99798437511</v>
      </c>
      <c r="S68" s="60">
        <f>IF(S$5=$G68,-FV(Assumptions!$D$6,'Construction Schedule'!S$2,,$E68/$H68),IF(AND($G68&lt;=S$5,$I68&gt;=S$5),-FV(Assumptions!$D$6,'Construction Schedule'!S$2,,$E68/$H68),0))</f>
        <v>623946.99798437511</v>
      </c>
      <c r="T68" s="60">
        <f>IF(T$5=$G68,-FV(Assumptions!$D$6,'Construction Schedule'!T$2,,$E68/$H68),IF(AND($G68&lt;=T$5,$I68&gt;=T$5),-FV(Assumptions!$D$6,'Construction Schedule'!T$2,,$E68/$H68),0))</f>
        <v>623946.99798437511</v>
      </c>
      <c r="U68" s="60">
        <f>IF(U$5=$G68,-FV(Assumptions!$D$6,'Construction Schedule'!U$2,,$E68/$H68),IF(AND($G68&lt;=U$5,$I68&gt;=U$5),-FV(Assumptions!$D$6,'Construction Schedule'!U$2,,$E68/$H68),0))</f>
        <v>623946.99798437511</v>
      </c>
      <c r="V68" s="60">
        <f>IF(V$5=$G68,-FV(Assumptions!$D$6,'Construction Schedule'!V$2,,$E68/$H68),IF(AND($G68&lt;=V$5,$I68&gt;=V$5),-FV(Assumptions!$D$6,'Construction Schedule'!V$2,,$E68/$H68),0))</f>
        <v>623946.99798437511</v>
      </c>
      <c r="W68" s="60">
        <f>IF(W$5=$G68,-FV(Assumptions!$D$6,'Construction Schedule'!W$2,,$E68/$H68),IF(AND($G68&lt;=W$5,$I68&gt;=W$5),-FV(Assumptions!$D$6,'Construction Schedule'!W$2,,$E68/$H68),0))</f>
        <v>623946.99798437511</v>
      </c>
      <c r="X68" s="60">
        <f>IF(X$5=$G68,-FV(Assumptions!$D$6,'Construction Schedule'!X$2,,$E68/$H68),IF(AND($G68&lt;=X$5,$I68&gt;=X$5),-FV(Assumptions!$D$6,'Construction Schedule'!X$2,,$E68/$H68),0))</f>
        <v>639545.67293398443</v>
      </c>
      <c r="Y68" s="60">
        <f>IF(Y$5=$G68,-FV(Assumptions!$D$6,'Construction Schedule'!Y$2,,$E68/$H68),IF(AND($G68&lt;=Y$5,$I68&gt;=Y$5),-FV(Assumptions!$D$6,'Construction Schedule'!Y$2,,$E68/$H68),0))</f>
        <v>639545.67293398443</v>
      </c>
      <c r="Z68" s="60">
        <f>IF(Z$5=$G68,-FV(Assumptions!$D$6,'Construction Schedule'!Z$2,,$E68/$H68),IF(AND($G68&lt;=Z$5,$I68&gt;=Z$5),-FV(Assumptions!$D$6,'Construction Schedule'!Z$2,,$E68/$H68),0))</f>
        <v>639545.67293398443</v>
      </c>
      <c r="AA68" s="60">
        <f>IF(AA$5=$G68,-FV(Assumptions!$D$6,'Construction Schedule'!AA$2,,$E68/$H68),IF(AND($G68&lt;=AA$5,$I68&gt;=AA$5),-FV(Assumptions!$D$6,'Construction Schedule'!AA$2,,$E68/$H68),0))</f>
        <v>639545.67293398443</v>
      </c>
      <c r="AB68" s="60">
        <f>IF(AB$5=$G68,-FV(Assumptions!$D$6,'Construction Schedule'!AB$2,,$E68/$H68),IF(AND($G68&lt;=AB$5,$I68&gt;=AB$5),-FV(Assumptions!$D$6,'Construction Schedule'!AB$2,,$E68/$H68),0))</f>
        <v>639545.67293398443</v>
      </c>
      <c r="AC68" s="60">
        <f>IF(AC$5=$G68,-FV(Assumptions!$D$6,'Construction Schedule'!AC$2,,$E68/$H68),IF(AND($G68&lt;=AC$5,$I68&gt;=AC$5),-FV(Assumptions!$D$6,'Construction Schedule'!AC$2,,$E68/$H68),0))</f>
        <v>639545.67293398443</v>
      </c>
      <c r="AD68" s="60">
        <f>IF(AD$5=$G68,-FV(Assumptions!$D$6,'Construction Schedule'!AD$2,,$E68/$H68),IF(AND($G68&lt;=AD$5,$I68&gt;=AD$5),-FV(Assumptions!$D$6,'Construction Schedule'!AD$2,,$E68/$H68),0))</f>
        <v>639545.67293398443</v>
      </c>
      <c r="AE68" s="60">
        <f>IF(AE$5=$G68,-FV(Assumptions!$D$6,'Construction Schedule'!AE$2,,$E68/$H68),IF(AND($G68&lt;=AE$5,$I68&gt;=AE$5),-FV(Assumptions!$D$6,'Construction Schedule'!AE$2,,$E68/$H68),0))</f>
        <v>639545.67293398443</v>
      </c>
      <c r="AF68" s="60">
        <f>IF(AF$5=$G68,-FV(Assumptions!$D$6,'Construction Schedule'!AF$2,,$E68/$H68),IF(AND($G68&lt;=AF$5,$I68&gt;=AF$5),-FV(Assumptions!$D$6,'Construction Schedule'!AF$2,,$E68/$H68),0))</f>
        <v>639545.67293398443</v>
      </c>
      <c r="AG68" s="60">
        <f>IF(AG$5=$G68,-FV(Assumptions!$D$6,'Construction Schedule'!AG$2,,$E68/$H68),IF(AND($G68&lt;=AG$5,$I68&gt;=AG$5),-FV(Assumptions!$D$6,'Construction Schedule'!AG$2,,$E68/$H68),0))</f>
        <v>639545.67293398443</v>
      </c>
      <c r="AH68" s="60">
        <f>IF(AH$5=$G68,-FV(Assumptions!$D$6,'Construction Schedule'!AH$2,,$E68/$H68),IF(AND($G68&lt;=AH$5,$I68&gt;=AH$5),-FV(Assumptions!$D$6,'Construction Schedule'!AH$2,,$E68/$H68),0))</f>
        <v>639545.67293398443</v>
      </c>
      <c r="AI68" s="60">
        <f>IF(AI$5=$G68,-FV(Assumptions!$D$6,'Construction Schedule'!AI$2,,$E68/$H68),IF(AND($G68&lt;=AI$5,$I68&gt;=AI$5),-FV(Assumptions!$D$6,'Construction Schedule'!AI$2,,$E68/$H68),0))</f>
        <v>639545.67293398443</v>
      </c>
      <c r="AJ68" s="60">
        <f>IF(AJ$5=$G68,-FV(Assumptions!$D$6,'Construction Schedule'!AJ$2,,$E68/$H68),IF(AND($G68&lt;=AJ$5,$I68&gt;=AJ$5),-FV(Assumptions!$D$6,'Construction Schedule'!AJ$2,,$E68/$H68),0))</f>
        <v>655534.31475733407</v>
      </c>
      <c r="AK68" s="60">
        <f>IF(AK$5=$G68,-FV(Assumptions!$D$6,'Construction Schedule'!AK$2,,$E68/$H68),IF(AND($G68&lt;=AK$5,$I68&gt;=AK$5),-FV(Assumptions!$D$6,'Construction Schedule'!AK$2,,$E68/$H68),0))</f>
        <v>655534.31475733407</v>
      </c>
      <c r="AL68" s="60">
        <f>IF(AL$5=$G68,-FV(Assumptions!$D$6,'Construction Schedule'!AL$2,,$E68/$H68),IF(AND($G68&lt;=AL$5,$I68&gt;=AL$5),-FV(Assumptions!$D$6,'Construction Schedule'!AL$2,,$E68/$H68),0))</f>
        <v>655534.31475733407</v>
      </c>
      <c r="AM68" s="60">
        <f>IF(AM$5=$G68,-FV(Assumptions!$D$6,'Construction Schedule'!AM$2,,$E68/$H68),IF(AND($G68&lt;=AM$5,$I68&gt;=AM$5),-FV(Assumptions!$D$6,'Construction Schedule'!AM$2,,$E68/$H68),0))</f>
        <v>655534.31475733407</v>
      </c>
      <c r="AN68" s="60">
        <f>IF(AN$5=$G68,-FV(Assumptions!$D$6,'Construction Schedule'!AN$2,,$E68/$H68),IF(AND($G68&lt;=AN$5,$I68&gt;=AN$5),-FV(Assumptions!$D$6,'Construction Schedule'!AN$2,,$E68/$H68),0))</f>
        <v>655534.31475733407</v>
      </c>
      <c r="AO68" s="60">
        <f>IF(AO$5=$G68,-FV(Assumptions!$D$6,'Construction Schedule'!AO$2,,$E68/$H68),IF(AND($G68&lt;=AO$5,$I68&gt;=AO$5),-FV(Assumptions!$D$6,'Construction Schedule'!AO$2,,$E68/$H68),0))</f>
        <v>655534.31475733407</v>
      </c>
      <c r="AP68" s="60">
        <f>IF(AP$5=$G68,-FV(Assumptions!$D$6,'Construction Schedule'!AP$2,,$E68/$H68),IF(AND($G68&lt;=AP$5,$I68&gt;=AP$5),-FV(Assumptions!$D$6,'Construction Schedule'!AP$2,,$E68/$H68),0))</f>
        <v>655534.31475733407</v>
      </c>
      <c r="AQ68" s="60">
        <f>IF(AQ$5=$G68,-FV(Assumptions!$D$6,'Construction Schedule'!AQ$2,,$E68/$H68),IF(AND($G68&lt;=AQ$5,$I68&gt;=AQ$5),-FV(Assumptions!$D$6,'Construction Schedule'!AQ$2,,$E68/$H68),0))</f>
        <v>655534.31475733407</v>
      </c>
      <c r="AR68" s="60">
        <f>IF(AR$5=$G68,-FV(Assumptions!$D$6,'Construction Schedule'!AR$2,,$E68/$H68),IF(AND($G68&lt;=AR$5,$I68&gt;=AR$5),-FV(Assumptions!$D$6,'Construction Schedule'!AR$2,,$E68/$H68),0))</f>
        <v>655534.31475733407</v>
      </c>
      <c r="AS68" s="60">
        <f>IF(AS$5=$G68,-FV(Assumptions!$D$6,'Construction Schedule'!AS$2,,$E68/$H68),IF(AND($G68&lt;=AS$5,$I68&gt;=AS$5),-FV(Assumptions!$D$6,'Construction Schedule'!AS$2,,$E68/$H68),0))</f>
        <v>655534.31475733407</v>
      </c>
      <c r="AT68" s="60">
        <f>IF(AT$5=$G68,-FV(Assumptions!$D$6,'Construction Schedule'!AT$2,,$E68/$H68),IF(AND($G68&lt;=AT$5,$I68&gt;=AT$5),-FV(Assumptions!$D$6,'Construction Schedule'!AT$2,,$E68/$H68),0))</f>
        <v>655534.31475733407</v>
      </c>
      <c r="AU68" s="60">
        <f>IF(AU$5=$G68,-FV(Assumptions!$D$6,'Construction Schedule'!AU$2,,$E68/$H68),IF(AND($G68&lt;=AU$5,$I68&gt;=AU$5),-FV(Assumptions!$D$6,'Construction Schedule'!AU$2,,$E68/$H68),0))</f>
        <v>655534.31475733407</v>
      </c>
      <c r="AV68" s="60">
        <f>IF(AV$5=$G68,-FV(Assumptions!$D$6,'Construction Schedule'!AV$2,,$E68/$H68),IF(AND($G68&lt;=AV$5,$I68&gt;=AV$5),-FV(Assumptions!$D$6,'Construction Schedule'!AV$2,,$E68/$H68),0))</f>
        <v>671922.67262626742</v>
      </c>
      <c r="AW68" s="60">
        <f>IF(AW$5=$G68,-FV(Assumptions!$D$6,'Construction Schedule'!AW$2,,$E68/$H68),IF(AND($G68&lt;=AW$5,$I68&gt;=AW$5),-FV(Assumptions!$D$6,'Construction Schedule'!AW$2,,$E68/$H68),0))</f>
        <v>671922.67262626742</v>
      </c>
      <c r="AX68" s="60">
        <f>IF(AX$5=$G68,-FV(Assumptions!$D$6,'Construction Schedule'!AX$2,,$E68/$H68),IF(AND($G68&lt;=AX$5,$I68&gt;=AX$5),-FV(Assumptions!$D$6,'Construction Schedule'!AX$2,,$E68/$H68),0))</f>
        <v>671922.67262626742</v>
      </c>
      <c r="AY68" s="60">
        <f>IF(AY$5=$G68,-FV(Assumptions!$D$6,'Construction Schedule'!AY$2,,$E68/$H68),IF(AND($G68&lt;=AY$5,$I68&gt;=AY$5),-FV(Assumptions!$D$6,'Construction Schedule'!AY$2,,$E68/$H68),0))</f>
        <v>671922.67262626742</v>
      </c>
      <c r="AZ68" s="60">
        <f>IF(AZ$5=$G68,-FV(Assumptions!$D$6,'Construction Schedule'!AZ$2,,$E68/$H68),IF(AND($G68&lt;=AZ$5,$I68&gt;=AZ$5),-FV(Assumptions!$D$6,'Construction Schedule'!AZ$2,,$E68/$H68),0))</f>
        <v>671922.67262626742</v>
      </c>
      <c r="BA68" s="60">
        <f>IF(BA$5=$G68,-FV(Assumptions!$D$6,'Construction Schedule'!BA$2,,$E68/$H68),IF(AND($G68&lt;=BA$5,$I68&gt;=BA$5),-FV(Assumptions!$D$6,'Construction Schedule'!BA$2,,$E68/$H68),0))</f>
        <v>671922.67262626742</v>
      </c>
      <c r="BB68" s="60">
        <f>IF(BB$5=$G68,-FV(Assumptions!$D$6,'Construction Schedule'!BB$2,,$E68/$H68),IF(AND($G68&lt;=BB$5,$I68&gt;=BB$5),-FV(Assumptions!$D$6,'Construction Schedule'!BB$2,,$E68/$H68),0))</f>
        <v>671922.67262626742</v>
      </c>
      <c r="BC68" s="60">
        <f>IF(BC$5=$G68,-FV(Assumptions!$D$6,'Construction Schedule'!BC$2,,$E68/$H68),IF(AND($G68&lt;=BC$5,$I68&gt;=BC$5),-FV(Assumptions!$D$6,'Construction Schedule'!BC$2,,$E68/$H68),0))</f>
        <v>671922.67262626742</v>
      </c>
      <c r="BD68" s="60">
        <f>IF(BD$5=$G68,-FV(Assumptions!$D$6,'Construction Schedule'!BD$2,,$E68/$H68),IF(AND($G68&lt;=BD$5,$I68&gt;=BD$5),-FV(Assumptions!$D$6,'Construction Schedule'!BD$2,,$E68/$H68),0))</f>
        <v>671922.67262626742</v>
      </c>
      <c r="BE68" s="60">
        <f>IF(BE$5=$G68,-FV(Assumptions!$D$6,'Construction Schedule'!BE$2,,$E68/$H68),IF(AND($G68&lt;=BE$5,$I68&gt;=BE$5),-FV(Assumptions!$D$6,'Construction Schedule'!BE$2,,$E68/$H68),0))</f>
        <v>671922.67262626742</v>
      </c>
      <c r="BF68" s="60">
        <f>IF(BF$5=$G68,-FV(Assumptions!$D$6,'Construction Schedule'!BF$2,,$E68/$H68),IF(AND($G68&lt;=BF$5,$I68&gt;=BF$5),-FV(Assumptions!$D$6,'Construction Schedule'!BF$2,,$E68/$H68),0))</f>
        <v>671922.67262626742</v>
      </c>
      <c r="BG68" s="60">
        <f>IF(BG$5=$G68,-FV(Assumptions!$D$6,'Construction Schedule'!BG$2,,$E68/$H68),IF(AND($G68&lt;=BG$5,$I68&gt;=BG$5),-FV(Assumptions!$D$6,'Construction Schedule'!BG$2,,$E68/$H68),0))</f>
        <v>671922.67262626742</v>
      </c>
      <c r="BH68" s="60">
        <f>IF(BH$5=$G68,-FV(Assumptions!$D$6,'Construction Schedule'!BH$2,,$E68/$H68),IF(AND($G68&lt;=BH$5,$I68&gt;=BH$5),-FV(Assumptions!$D$6,'Construction Schedule'!BH$2,,$E68/$H68),0))</f>
        <v>688720.73944192403</v>
      </c>
      <c r="BI68" s="60">
        <f>IF(BI$5=$G68,-FV(Assumptions!$D$6,'Construction Schedule'!BI$2,,$E68/$H68),IF(AND($G68&lt;=BI$5,$I68&gt;=BI$5),-FV(Assumptions!$D$6,'Construction Schedule'!BI$2,,$E68/$H68),0))</f>
        <v>0</v>
      </c>
      <c r="BJ68" s="60">
        <f>IF(BJ$5=$G68,-FV(Assumptions!$D$6,'Construction Schedule'!BJ$2,,$E68/$H68),IF(AND($G68&lt;=BJ$5,$I68&gt;=BJ$5),-FV(Assumptions!$D$6,'Construction Schedule'!BJ$2,,$E68/$H68),0))</f>
        <v>0</v>
      </c>
      <c r="BK68" s="60">
        <f>IF(BK$5=$G68,-FV(Assumptions!$D$6,'Construction Schedule'!BK$2,,$E68/$H68),IF(AND($G68&lt;=BK$5,$I68&gt;=BK$5),-FV(Assumptions!$D$6,'Construction Schedule'!BK$2,,$E68/$H68),0))</f>
        <v>0</v>
      </c>
      <c r="BL68" s="60">
        <f>IF(BL$5=$G68,-FV(Assumptions!$D$6,'Construction Schedule'!BL$2,,$E68/$H68),IF(AND($G68&lt;=BL$5,$I68&gt;=BL$5),-FV(Assumptions!$D$6,'Construction Schedule'!BL$2,,$E68/$H68),0))</f>
        <v>0</v>
      </c>
      <c r="BM68" s="60">
        <f>IF(BM$5=$G68,-FV(Assumptions!$D$6,'Construction Schedule'!BM$2,,$E68/$H68),IF(AND($G68&lt;=BM$5,$I68&gt;=BM$5),-FV(Assumptions!$D$6,'Construction Schedule'!BM$2,,$E68/$H68),0))</f>
        <v>0</v>
      </c>
      <c r="BN68" s="60">
        <f>IF(BN$5=$G68,-FV(Assumptions!$D$6,'Construction Schedule'!BN$2,,$E68/$H68),IF(AND($G68&lt;=BN$5,$I68&gt;=BN$5),-FV(Assumptions!$D$6,'Construction Schedule'!BN$2,,$E68/$H68),0))</f>
        <v>0</v>
      </c>
      <c r="BO68" s="60">
        <f>IF(BO$5=$G68,-FV(Assumptions!$D$6,'Construction Schedule'!BO$2,,$E68/$H68),IF(AND($G68&lt;=BO$5,$I68&gt;=BO$5),-FV(Assumptions!$D$6,'Construction Schedule'!BO$2,,$E68/$H68),0))</f>
        <v>0</v>
      </c>
      <c r="BP68" s="60">
        <f>IF(BP$5=$G68,-FV(Assumptions!$D$6,'Construction Schedule'!BP$2,,$E68/$H68),IF(AND($G68&lt;=BP$5,$I68&gt;=BP$5),-FV(Assumptions!$D$6,'Construction Schedule'!BP$2,,$E68/$H68),0))</f>
        <v>0</v>
      </c>
      <c r="BQ68" s="60">
        <f>IF(BQ$5=$G68,-FV(Assumptions!$D$6,'Construction Schedule'!BQ$2,,$E68/$H68),IF(AND($G68&lt;=BQ$5,$I68&gt;=BQ$5),-FV(Assumptions!$D$6,'Construction Schedule'!BQ$2,,$E68/$H68),0))</f>
        <v>0</v>
      </c>
      <c r="BR68" s="60">
        <f>IF(BR$5=$G68,-FV(Assumptions!$D$6,'Construction Schedule'!BR$2,,$E68/$H68),IF(AND($G68&lt;=BR$5,$I68&gt;=BR$5),-FV(Assumptions!$D$6,'Construction Schedule'!BR$2,,$E68/$H68),0))</f>
        <v>0</v>
      </c>
      <c r="BS68" s="60">
        <f>IF(BS$5=$G68,-FV(Assumptions!$D$6,'Construction Schedule'!BS$2,,$E68/$H68),IF(AND($G68&lt;=BS$5,$I68&gt;=BS$5),-FV(Assumptions!$D$6,'Construction Schedule'!BS$2,,$E68/$H68),0))</f>
        <v>0</v>
      </c>
      <c r="BT68" s="60">
        <f>IF(BT$5=$G68,-FV(Assumptions!$D$6,'Construction Schedule'!BT$2,,$E68/$H68),IF(AND($G68&lt;=BT$5,$I68&gt;=BT$5),-FV(Assumptions!$D$6,'Construction Schedule'!BT$2,,$E68/$H68),0))</f>
        <v>0</v>
      </c>
      <c r="BU68" s="60">
        <f>IF(BU$5=$G68,-FV(Assumptions!$D$6,'Construction Schedule'!BU$2,,$E68/$H68),IF(AND($G68&lt;=BU$5,$I68&gt;=BU$5),-FV(Assumptions!$D$6,'Construction Schedule'!BU$2,,$E68/$H68),0))</f>
        <v>0</v>
      </c>
      <c r="BV68" s="60">
        <f>IF(BV$5=$G68,-FV(Assumptions!$D$6,'Construction Schedule'!BV$2,,$E68/$H68),IF(AND($G68&lt;=BV$5,$I68&gt;=BV$5),-FV(Assumptions!$D$6,'Construction Schedule'!BV$2,,$E68/$H68),0))</f>
        <v>0</v>
      </c>
      <c r="BW68" s="60">
        <f>IF(BW$5=$G68,-FV(Assumptions!$D$6,'Construction Schedule'!BW$2,,$E68/$H68),IF(AND($G68&lt;=BW$5,$I68&gt;=BW$5),-FV(Assumptions!$D$6,'Construction Schedule'!BW$2,,$E68/$H68),0))</f>
        <v>0</v>
      </c>
      <c r="BX68" s="60">
        <f>IF(BX$5=$G68,-FV(Assumptions!$D$6,'Construction Schedule'!BX$2,,$E68/$H68),IF(AND($G68&lt;=BX$5,$I68&gt;=BX$5),-FV(Assumptions!$D$6,'Construction Schedule'!BX$2,,$E68/$H68),0))</f>
        <v>0</v>
      </c>
      <c r="BY68" s="60">
        <f>IF(BY$5=$G68,-FV(Assumptions!$D$6,'Construction Schedule'!BY$2,,$E68/$H68),IF(AND($G68&lt;=BY$5,$I68&gt;=BY$5),-FV(Assumptions!$D$6,'Construction Schedule'!BY$2,,$E68/$H68),0))</f>
        <v>0</v>
      </c>
      <c r="BZ68" s="60">
        <f>IF(BZ$5=$G68,-FV(Assumptions!$D$6,'Construction Schedule'!BZ$2,,$E68/$H68),IF(AND($G68&lt;=BZ$5,$I68&gt;=BZ$5),-FV(Assumptions!$D$6,'Construction Schedule'!BZ$2,,$E68/$H68),0))</f>
        <v>0</v>
      </c>
      <c r="CA68" s="60">
        <f>IF(CA$5=$G68,-FV(Assumptions!$D$6,'Construction Schedule'!CA$2,,$E68/$H68),IF(AND($G68&lt;=CA$5,$I68&gt;=CA$5),-FV(Assumptions!$D$6,'Construction Schedule'!CA$2,,$E68/$H68),0))</f>
        <v>0</v>
      </c>
      <c r="CB68" s="60">
        <f>IF(CB$5=$G68,-FV(Assumptions!$D$6,'Construction Schedule'!CB$2,,$E68/$H68),IF(AND($G68&lt;=CB$5,$I68&gt;=CB$5),-FV(Assumptions!$D$6,'Construction Schedule'!CB$2,,$E68/$H68),0))</f>
        <v>0</v>
      </c>
      <c r="CC68" s="60">
        <f>IF(CC$5=$G68,-FV(Assumptions!$D$6,'Construction Schedule'!CC$2,,$E68/$H68),IF(AND($G68&lt;=CC$5,$I68&gt;=CC$5),-FV(Assumptions!$D$6,'Construction Schedule'!CC$2,,$E68/$H68),0))</f>
        <v>0</v>
      </c>
      <c r="CD68" s="60">
        <f>IF(CD$5=$G68,-FV(Assumptions!$D$6,'Construction Schedule'!CD$2,,$E68/$H68),IF(AND($G68&lt;=CD$5,$I68&gt;=CD$5),-FV(Assumptions!$D$6,'Construction Schedule'!CD$2,,$E68/$H68),0))</f>
        <v>0</v>
      </c>
      <c r="CE68" s="60">
        <f>IF(CE$5=$G68,-FV(Assumptions!$D$6,'Construction Schedule'!CE$2,,$E68/$H68),IF(AND($G68&lt;=CE$5,$I68&gt;=CE$5),-FV(Assumptions!$D$6,'Construction Schedule'!CE$2,,$E68/$H68),0))</f>
        <v>0</v>
      </c>
      <c r="CF68" s="60">
        <f>IF(CF$5=$G68,-FV(Assumptions!$D$6,'Construction Schedule'!CF$2,,$E68/$H68),IF(AND($G68&lt;=CF$5,$I68&gt;=CF$5),-FV(Assumptions!$D$6,'Construction Schedule'!CF$2,,$E68/$H68),0))</f>
        <v>0</v>
      </c>
      <c r="CG68" s="60">
        <f>IF(CG$5=$G68,-FV(Assumptions!$D$6,'Construction Schedule'!CG$2,,$E68/$H68),IF(AND($G68&lt;=CG$5,$I68&gt;=CG$5),-FV(Assumptions!$D$6,'Construction Schedule'!CG$2,,$E68/$H68),0))</f>
        <v>0</v>
      </c>
      <c r="CH68" s="60">
        <f>IF(CH$5=$G68,-FV(Assumptions!$D$6,'Construction Schedule'!CH$2,,$E68/$H68),IF(AND($G68&lt;=CH$5,$I68&gt;=CH$5),-FV(Assumptions!$D$6,'Construction Schedule'!CH$2,,$E68/$H68),0))</f>
        <v>0</v>
      </c>
      <c r="CI68" s="60">
        <f>IF(CI$5=$G68,-FV(Assumptions!$D$6,'Construction Schedule'!CI$2,,$E68/$H68),IF(AND($G68&lt;=CI$5,$I68&gt;=CI$5),-FV(Assumptions!$D$6,'Construction Schedule'!CI$2,,$E68/$H68),0))</f>
        <v>0</v>
      </c>
      <c r="CJ68" s="60">
        <f>IF(CJ$5=$G68,-FV(Assumptions!$D$6,'Construction Schedule'!CJ$2,,$E68/$H68),IF(AND($G68&lt;=CJ$5,$I68&gt;=CJ$5),-FV(Assumptions!$D$6,'Construction Schedule'!CJ$2,,$E68/$H68),0))</f>
        <v>0</v>
      </c>
      <c r="CK68" s="60">
        <f>IF(CK$5=$G68,-FV(Assumptions!$D$6,'Construction Schedule'!CK$2,,$E68/$H68),IF(AND($G68&lt;=CK$5,$I68&gt;=CK$5),-FV(Assumptions!$D$6,'Construction Schedule'!CK$2,,$E68/$H68),0))</f>
        <v>0</v>
      </c>
      <c r="CL68" s="60">
        <f>IF(CL$5=$G68,-FV(Assumptions!$D$6,'Construction Schedule'!CL$2,,$E68/$H68),IF(AND($G68&lt;=CL$5,$I68&gt;=CL$5),-FV(Assumptions!$D$6,'Construction Schedule'!CL$2,,$E68/$H68),0))</f>
        <v>0</v>
      </c>
      <c r="CM68" s="60">
        <f>IF(CM$5=$G68,-FV(Assumptions!$D$6,'Construction Schedule'!CM$2,,$E68/$H68),IF(AND($G68&lt;=CM$5,$I68&gt;=CM$5),-FV(Assumptions!$D$6,'Construction Schedule'!CM$2,,$E68/$H68),0))</f>
        <v>0</v>
      </c>
      <c r="CN68" s="60">
        <f>IF(CN$5=$G68,-FV(Assumptions!$D$6,'Construction Schedule'!CN$2,,$E68/$H68),IF(AND($G68&lt;=CN$5,$I68&gt;=CN$5),-FV(Assumptions!$D$6,'Construction Schedule'!CN$2,,$E68/$H68),0))</f>
        <v>0</v>
      </c>
      <c r="CO68" s="60">
        <f>IF(CO$5=$G68,-FV(Assumptions!$D$6,'Construction Schedule'!CO$2,,$E68/$H68),IF(AND($G68&lt;=CO$5,$I68&gt;=CO$5),-FV(Assumptions!$D$6,'Construction Schedule'!CO$2,,$E68/$H68),0))</f>
        <v>0</v>
      </c>
      <c r="CP68" s="60">
        <f>IF(CP$5=$G68,-FV(Assumptions!$D$6,'Construction Schedule'!CP$2,,$E68/$H68),IF(AND($G68&lt;=CP$5,$I68&gt;=CP$5),-FV(Assumptions!$D$6,'Construction Schedule'!CP$2,,$E68/$H68),0))</f>
        <v>0</v>
      </c>
      <c r="CQ68" s="60">
        <f>IF(CQ$5=$G68,-FV(Assumptions!$D$6,'Construction Schedule'!CQ$2,,$E68/$H68),IF(AND($G68&lt;=CQ$5,$I68&gt;=CQ$5),-FV(Assumptions!$D$6,'Construction Schedule'!CQ$2,,$E68/$H68),0))</f>
        <v>0</v>
      </c>
      <c r="CR68" s="60">
        <f>IF(CR$5=$G68,-FV(Assumptions!$D$6,'Construction Schedule'!CR$2,,$E68/$H68),IF(AND($G68&lt;=CR$5,$I68&gt;=CR$5),-FV(Assumptions!$D$6,'Construction Schedule'!CR$2,,$E68/$H68),0))</f>
        <v>0</v>
      </c>
      <c r="CS68" s="60">
        <f>IF(CS$5=$G68,-FV(Assumptions!$D$6,'Construction Schedule'!CS$2,,$E68/$H68),IF(AND($G68&lt;=CS$5,$I68&gt;=CS$5),-FV(Assumptions!$D$6,'Construction Schedule'!CS$2,,$E68/$H68),0))</f>
        <v>0</v>
      </c>
      <c r="CT68" s="60">
        <f>IF(CT$5=$G68,-FV(Assumptions!$D$6,'Construction Schedule'!CT$2,,$E68/$H68),IF(AND($G68&lt;=CT$5,$I68&gt;=CT$5),-FV(Assumptions!$D$6,'Construction Schedule'!CT$2,,$E68/$H68),0))</f>
        <v>0</v>
      </c>
      <c r="CU68" s="60">
        <f>IF(CU$5=$G68,-FV(Assumptions!$D$6,'Construction Schedule'!CU$2,,$E68/$H68),IF(AND($G68&lt;=CU$5,$I68&gt;=CU$5),-FV(Assumptions!$D$6,'Construction Schedule'!CU$2,,$E68/$H68),0))</f>
        <v>0</v>
      </c>
      <c r="CV68" s="60">
        <f>IF(CV$5=$G68,-FV(Assumptions!$D$6,'Construction Schedule'!CV$2,,$E68/$H68),IF(AND($G68&lt;=CV$5,$I68&gt;=CV$5),-FV(Assumptions!$D$6,'Construction Schedule'!CV$2,,$E68/$H68),0))</f>
        <v>0</v>
      </c>
      <c r="CW68" s="60">
        <f>IF(CW$5=$G68,-FV(Assumptions!$D$6,'Construction Schedule'!CW$2,,$E68/$H68),IF(AND($G68&lt;=CW$5,$I68&gt;=CW$5),-FV(Assumptions!$D$6,'Construction Schedule'!CW$2,,$E68/$H68),0))</f>
        <v>0</v>
      </c>
      <c r="CX68" s="60">
        <f>IF(CX$5=$G68,-FV(Assumptions!$D$6,'Construction Schedule'!CX$2,,$E68/$H68),IF(AND($G68&lt;=CX$5,$I68&gt;=CX$5),-FV(Assumptions!$D$6,'Construction Schedule'!CX$2,,$E68/$H68),0))</f>
        <v>0</v>
      </c>
      <c r="CY68" s="60">
        <f>IF(CY$5=$G68,-FV(Assumptions!$D$6,'Construction Schedule'!CY$2,,$E68/$H68),IF(AND($G68&lt;=CY$5,$I68&gt;=CY$5),-FV(Assumptions!$D$6,'Construction Schedule'!CY$2,,$E68/$H68),0))</f>
        <v>0</v>
      </c>
      <c r="CZ68" s="60">
        <f>IF(CZ$5=$G68,-FV(Assumptions!$D$6,'Construction Schedule'!CZ$2,,$E68/$H68),IF(AND($G68&lt;=CZ$5,$I68&gt;=CZ$5),-FV(Assumptions!$D$6,'Construction Schedule'!CZ$2,,$E68/$H68),0))</f>
        <v>0</v>
      </c>
      <c r="DA68" s="60">
        <f>IF(DA$5=$G68,-FV(Assumptions!$D$6,'Construction Schedule'!DA$2,,$E68/$H68),IF(AND($G68&lt;=DA$5,$I68&gt;=DA$5),-FV(Assumptions!$D$6,'Construction Schedule'!DA$2,,$E68/$H68),0))</f>
        <v>0</v>
      </c>
      <c r="DB68" s="60">
        <f>IF(DB$5=$G68,-FV(Assumptions!$D$6,'Construction Schedule'!DB$2,,$E68/$H68),IF(AND($G68&lt;=DB$5,$I68&gt;=DB$5),-FV(Assumptions!$D$6,'Construction Schedule'!DB$2,,$E68/$H68),0))</f>
        <v>0</v>
      </c>
      <c r="DC68" s="60">
        <f>IF(DC$5=$G68,-FV(Assumptions!$D$6,'Construction Schedule'!DC$2,,$E68/$H68),IF(AND($G68&lt;=DC$5,$I68&gt;=DC$5),-FV(Assumptions!$D$6,'Construction Schedule'!DC$2,,$E68/$H68),0))</f>
        <v>0</v>
      </c>
      <c r="DD68" s="60">
        <f>IF(DD$5=$G68,-FV(Assumptions!$D$6,'Construction Schedule'!DD$2,,$E68/$H68),IF(AND($G68&lt;=DD$5,$I68&gt;=DD$5),-FV(Assumptions!$D$6,'Construction Schedule'!DD$2,,$E68/$H68),0))</f>
        <v>0</v>
      </c>
      <c r="DE68" s="60">
        <f>IF(DE$5=$G68,-FV(Assumptions!$D$6,'Construction Schedule'!DE$2,,$E68/$H68),IF(AND($G68&lt;=DE$5,$I68&gt;=DE$5),-FV(Assumptions!$D$6,'Construction Schedule'!DE$2,,$E68/$H68),0))</f>
        <v>0</v>
      </c>
      <c r="DF68" s="60">
        <f>IF(DF$5=$G68,-FV(Assumptions!$D$6,'Construction Schedule'!DF$2,,$E68/$H68),IF(AND($G68&lt;=DF$5,$I68&gt;=DF$5),-FV(Assumptions!$D$6,'Construction Schedule'!DF$2,,$E68/$H68),0))</f>
        <v>0</v>
      </c>
      <c r="DG68" s="60">
        <f>IF(DG$5=$G68,-FV(Assumptions!$D$6,'Construction Schedule'!DG$2,,$E68/$H68),IF(AND($G68&lt;=DG$5,$I68&gt;=DG$5),-FV(Assumptions!$D$6,'Construction Schedule'!DG$2,,$E68/$H68),0))</f>
        <v>0</v>
      </c>
      <c r="DH68" s="60">
        <f>IF(DH$5=$G68,-FV(Assumptions!$D$6,'Construction Schedule'!DH$2,,$E68/$H68),IF(AND($G68&lt;=DH$5,$I68&gt;=DH$5),-FV(Assumptions!$D$6,'Construction Schedule'!DH$2,,$E68/$H68),0))</f>
        <v>0</v>
      </c>
      <c r="DI68" s="60">
        <f>IF(DI$5=$G68,-FV(Assumptions!$D$6,'Construction Schedule'!DI$2,,$E68/$H68),IF(AND($G68&lt;=DI$5,$I68&gt;=DI$5),-FV(Assumptions!$D$6,'Construction Schedule'!DI$2,,$E68/$H68),0))</f>
        <v>0</v>
      </c>
      <c r="DJ68" s="60">
        <f>IF(DJ$5=$G68,-FV(Assumptions!$D$6,'Construction Schedule'!DJ$2,,$E68/$H68),IF(AND($G68&lt;=DJ$5,$I68&gt;=DJ$5),-FV(Assumptions!$D$6,'Construction Schedule'!DJ$2,,$E68/$H68),0))</f>
        <v>0</v>
      </c>
      <c r="DK68" s="60">
        <f>IF(DK$5=$G68,-FV(Assumptions!$D$6,'Construction Schedule'!DK$2,,$E68/$H68),IF(AND($G68&lt;=DK$5,$I68&gt;=DK$5),-FV(Assumptions!$D$6,'Construction Schedule'!DK$2,,$E68/$H68),0))</f>
        <v>0</v>
      </c>
      <c r="DL68" s="60">
        <f>IF(DL$5=$G68,-FV(Assumptions!$D$6,'Construction Schedule'!DL$2,,$E68/$H68),IF(AND($G68&lt;=DL$5,$I68&gt;=DL$5),-FV(Assumptions!$D$6,'Construction Schedule'!DL$2,,$E68/$H68),0))</f>
        <v>0</v>
      </c>
      <c r="DM68" s="60">
        <f>IF(DM$5=$G68,-FV(Assumptions!$D$6,'Construction Schedule'!DM$2,,$E68/$H68),IF(AND($G68&lt;=DM$5,$I68&gt;=DM$5),-FV(Assumptions!$D$6,'Construction Schedule'!DM$2,,$E68/$H68),0))</f>
        <v>0</v>
      </c>
      <c r="DN68" s="60">
        <f>IF(DN$5=$G68,-FV(Assumptions!$D$6,'Construction Schedule'!DN$2,,$E68/$H68),IF(AND($G68&lt;=DN$5,$I68&gt;=DN$5),-FV(Assumptions!$D$6,'Construction Schedule'!DN$2,,$E68/$H68),0))</f>
        <v>0</v>
      </c>
      <c r="DO68" s="60">
        <f>IF(DO$5=$G68,-FV(Assumptions!$D$6,'Construction Schedule'!DO$2,,$E68/$H68),IF(AND($G68&lt;=DO$5,$I68&gt;=DO$5),-FV(Assumptions!$D$6,'Construction Schedule'!DO$2,,$E68/$H68),0))</f>
        <v>0</v>
      </c>
      <c r="DP68" s="60">
        <f>IF(DP$5=$G68,-FV(Assumptions!$D$6,'Construction Schedule'!DP$2,,$E68/$H68),IF(AND($G68&lt;=DP$5,$I68&gt;=DP$5),-FV(Assumptions!$D$6,'Construction Schedule'!DP$2,,$E68/$H68),0))</f>
        <v>0</v>
      </c>
      <c r="DQ68" s="60">
        <f>IF(DQ$5=$G68,-FV(Assumptions!$D$6,'Construction Schedule'!DQ$2,,$E68/$H68),IF(AND($G68&lt;=DQ$5,$I68&gt;=DQ$5),-FV(Assumptions!$D$6,'Construction Schedule'!DQ$2,,$E68/$H68),0))</f>
        <v>0</v>
      </c>
      <c r="DR68" s="60">
        <f>IF(DR$5=$G68,-FV(Assumptions!$D$6,'Construction Schedule'!DR$2,,$E68/$H68),IF(AND($G68&lt;=DR$5,$I68&gt;=DR$5),-FV(Assumptions!$D$6,'Construction Schedule'!DR$2,,$E68/$H68),0))</f>
        <v>0</v>
      </c>
      <c r="DS68" s="60">
        <f>IF(DS$5=$G68,-FV(Assumptions!$D$6,'Construction Schedule'!DS$2,,$E68/$H68),IF(AND($G68&lt;=DS$5,$I68&gt;=DS$5),-FV(Assumptions!$D$6,'Construction Schedule'!DS$2,,$E68/$H68),0))</f>
        <v>0</v>
      </c>
      <c r="DT68" s="60">
        <f>IF(DT$5=$G68,-FV(Assumptions!$D$6,'Construction Schedule'!DT$2,,$E68/$H68),IF(AND($G68&lt;=DT$5,$I68&gt;=DT$5),-FV(Assumptions!$D$6,'Construction Schedule'!DT$2,,$E68/$H68),0))</f>
        <v>0</v>
      </c>
      <c r="DU68" s="60">
        <f>IF(DU$5=$G68,-FV(Assumptions!$D$6,'Construction Schedule'!DU$2,,$E68/$H68),IF(AND($G68&lt;=DU$5,$I68&gt;=DU$5),-FV(Assumptions!$D$6,'Construction Schedule'!DU$2,,$E68/$H68),0))</f>
        <v>0</v>
      </c>
      <c r="DV68" s="60">
        <f>IF(DV$5=$G68,-FV(Assumptions!$D$6,'Construction Schedule'!DV$2,,$E68/$H68),IF(AND($G68&lt;=DV$5,$I68&gt;=DV$5),-FV(Assumptions!$D$6,'Construction Schedule'!DV$2,,$E68/$H68),0))</f>
        <v>0</v>
      </c>
      <c r="DW68" s="60">
        <f>IF(DW$5=$G68,-FV(Assumptions!$D$6,'Construction Schedule'!DW$2,,$E68/$H68),IF(AND($G68&lt;=DW$5,$I68&gt;=DW$5),-FV(Assumptions!$D$6,'Construction Schedule'!DW$2,,$E68/$H68),0))</f>
        <v>0</v>
      </c>
      <c r="DX68" s="60">
        <f>IF(DX$5=$G68,-FV(Assumptions!$D$6,'Construction Schedule'!DX$2,,$E68/$H68),IF(AND($G68&lt;=DX$5,$I68&gt;=DX$5),-FV(Assumptions!$D$6,'Construction Schedule'!DX$2,,$E68/$H68),0))</f>
        <v>0</v>
      </c>
      <c r="DY68" s="60">
        <f>IF(DY$5=$G68,-FV(Assumptions!$D$6,'Construction Schedule'!DY$2,,$E68/$H68),IF(AND($G68&lt;=DY$5,$I68&gt;=DY$5),-FV(Assumptions!$D$6,'Construction Schedule'!DY$2,,$E68/$H68),0))</f>
        <v>0</v>
      </c>
      <c r="DZ68" s="60">
        <f>IF(DZ$5=$G68,-FV(Assumptions!$D$6,'Construction Schedule'!DZ$2,,$E68/$H68),IF(AND($G68&lt;=DZ$5,$I68&gt;=DZ$5),-FV(Assumptions!$D$6,'Construction Schedule'!DZ$2,,$E68/$H68),0))</f>
        <v>0</v>
      </c>
      <c r="EA68" s="60">
        <f>IF(EA$5=$G68,-FV(Assumptions!$D$6,'Construction Schedule'!EA$2,,$E68/$H68),IF(AND($G68&lt;=EA$5,$I68&gt;=EA$5),-FV(Assumptions!$D$6,'Construction Schedule'!EA$2,,$E68/$H68),0))</f>
        <v>0</v>
      </c>
      <c r="EB68" s="51" t="s">
        <v>2</v>
      </c>
    </row>
    <row r="69" spans="2:132" ht="17.25" x14ac:dyDescent="0.35">
      <c r="D69" s="51" t="s">
        <v>183</v>
      </c>
      <c r="E69" s="136">
        <f>SUM(E64:E68)</f>
        <v>95224555.903250009</v>
      </c>
      <c r="F69" s="138"/>
      <c r="I69" s="56"/>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51" t="s">
        <v>2</v>
      </c>
    </row>
    <row r="70" spans="2:132" ht="17.25" x14ac:dyDescent="0.35">
      <c r="B70" s="115" t="s">
        <v>226</v>
      </c>
      <c r="G70" s="51"/>
      <c r="H70" s="51"/>
      <c r="EB70" s="51" t="s">
        <v>2</v>
      </c>
    </row>
    <row r="71" spans="2:132" x14ac:dyDescent="0.3">
      <c r="B71" s="51" t="s">
        <v>227</v>
      </c>
      <c r="E71" s="60">
        <f xml:space="preserve"> 1197500 + 1000000</f>
        <v>2197500</v>
      </c>
      <c r="G71" s="56">
        <v>45352</v>
      </c>
      <c r="H71" s="129">
        <v>2</v>
      </c>
      <c r="I71" s="56">
        <f t="shared" ref="I71:I78" si="10">EDATE(G71,(H71-1))</f>
        <v>45383</v>
      </c>
      <c r="L71" s="60">
        <f>IF(L$5=$G71,-FV(Assumptions!$D$6,'Construction Schedule'!L$2,,$E71/$H71),IF(AND($G71&lt;=L$5,$I71&gt;=L$5),-FV(Assumptions!$D$6,'Construction Schedule'!L$2,,$E71/$H71),0))</f>
        <v>1098750</v>
      </c>
      <c r="M71" s="60">
        <f>IF(M$5=$G71,-FV(Assumptions!$D$6,'Construction Schedule'!M$2,,$E71/$H71),IF(AND($G71&lt;=M$5,$I71&gt;=M$5),-FV(Assumptions!$D$6,'Construction Schedule'!M$2,,$E71/$H71),0))</f>
        <v>0</v>
      </c>
      <c r="N71" s="60">
        <f>IF(N$5=$G71,-FV(Assumptions!$D$6,'Construction Schedule'!N$2,,$E71/$H71),IF(AND($G71&lt;=N$5,$I71&gt;=N$5),-FV(Assumptions!$D$6,'Construction Schedule'!N$2,,$E71/$H71),0))</f>
        <v>0</v>
      </c>
      <c r="O71" s="60">
        <f>IF(O$5=$G71,-FV(Assumptions!$D$6,'Construction Schedule'!O$2,,$E71/$H71),IF(AND($G71&lt;=O$5,$I71&gt;=O$5),-FV(Assumptions!$D$6,'Construction Schedule'!O$2,,$E71/$H71),0))</f>
        <v>0</v>
      </c>
      <c r="P71" s="60">
        <f>IF(P$5=$G71,-FV(Assumptions!$D$6,'Construction Schedule'!P$2,,$E71/$H71),IF(AND($G71&lt;=P$5,$I71&gt;=P$5),-FV(Assumptions!$D$6,'Construction Schedule'!P$2,,$E71/$H71),0))</f>
        <v>0</v>
      </c>
      <c r="Q71" s="60">
        <f>IF(Q$5=$G71,-FV(Assumptions!$D$6,'Construction Schedule'!Q$2,,$E71/$H71),IF(AND($G71&lt;=Q$5,$I71&gt;=Q$5),-FV(Assumptions!$D$6,'Construction Schedule'!Q$2,,$E71/$H71),0))</f>
        <v>0</v>
      </c>
      <c r="R71" s="60">
        <f>IF(R$5=$G71,-FV(Assumptions!$D$6,'Construction Schedule'!R$2,,$E71/$H71),IF(AND($G71&lt;=R$5,$I71&gt;=R$5),-FV(Assumptions!$D$6,'Construction Schedule'!R$2,,$E71/$H71),0))</f>
        <v>0</v>
      </c>
      <c r="S71" s="60">
        <f>IF(S$5=$G71,-FV(Assumptions!$D$6,'Construction Schedule'!S$2,,$E71/$H71),IF(AND($G71&lt;=S$5,$I71&gt;=S$5),-FV(Assumptions!$D$6,'Construction Schedule'!S$2,,$E71/$H71),0))</f>
        <v>0</v>
      </c>
      <c r="T71" s="60">
        <f>IF(T$5=$G71,-FV(Assumptions!$D$6,'Construction Schedule'!T$2,,$E71/$H71),IF(AND($G71&lt;=T$5,$I71&gt;=T$5),-FV(Assumptions!$D$6,'Construction Schedule'!T$2,,$E71/$H71),0))</f>
        <v>0</v>
      </c>
      <c r="U71" s="60">
        <f>IF(U$5=$G71,-FV(Assumptions!$D$6,'Construction Schedule'!U$2,,$E71/$H71),IF(AND($G71&lt;=U$5,$I71&gt;=U$5),-FV(Assumptions!$D$6,'Construction Schedule'!U$2,,$E71/$H71),0))</f>
        <v>0</v>
      </c>
      <c r="V71" s="60">
        <f>IF(V$5=$G71,-FV(Assumptions!$D$6,'Construction Schedule'!V$2,,$E71/$H71),IF(AND($G71&lt;=V$5,$I71&gt;=V$5),-FV(Assumptions!$D$6,'Construction Schedule'!V$2,,$E71/$H71),0))</f>
        <v>0</v>
      </c>
      <c r="W71" s="60">
        <f>IF(W$5=$G71,-FV(Assumptions!$D$6,'Construction Schedule'!W$2,,$E71/$H71),IF(AND($G71&lt;=W$5,$I71&gt;=W$5),-FV(Assumptions!$D$6,'Construction Schedule'!W$2,,$E71/$H71),0))</f>
        <v>0</v>
      </c>
      <c r="X71" s="60">
        <f>IF(X$5=$G71,-FV(Assumptions!$D$6,'Construction Schedule'!X$2,,$E71/$H71),IF(AND($G71&lt;=X$5,$I71&gt;=X$5),-FV(Assumptions!$D$6,'Construction Schedule'!X$2,,$E71/$H71),0))</f>
        <v>0</v>
      </c>
      <c r="Y71" s="60">
        <f>IF(Y$5=$G71,-FV(Assumptions!$D$6,'Construction Schedule'!Y$2,,$E71/$H71),IF(AND($G71&lt;=Y$5,$I71&gt;=Y$5),-FV(Assumptions!$D$6,'Construction Schedule'!Y$2,,$E71/$H71),0))</f>
        <v>0</v>
      </c>
      <c r="Z71" s="60">
        <f>IF(Z$5=$G71,-FV(Assumptions!$D$6,'Construction Schedule'!Z$2,,$E71/$H71),IF(AND($G71&lt;=Z$5,$I71&gt;=Z$5),-FV(Assumptions!$D$6,'Construction Schedule'!Z$2,,$E71/$H71),0))</f>
        <v>0</v>
      </c>
      <c r="AA71" s="60">
        <f>IF(AA$5=$G71,-FV(Assumptions!$D$6,'Construction Schedule'!AA$2,,$E71/$H71),IF(AND($G71&lt;=AA$5,$I71&gt;=AA$5),-FV(Assumptions!$D$6,'Construction Schedule'!AA$2,,$E71/$H71),0))</f>
        <v>0</v>
      </c>
      <c r="AB71" s="60">
        <f>IF(AB$5=$G71,-FV(Assumptions!$D$6,'Construction Schedule'!AB$2,,$E71/$H71),IF(AND($G71&lt;=AB$5,$I71&gt;=AB$5),-FV(Assumptions!$D$6,'Construction Schedule'!AB$2,,$E71/$H71),0))</f>
        <v>0</v>
      </c>
      <c r="AC71" s="60">
        <f>IF(AC$5=$G71,-FV(Assumptions!$D$6,'Construction Schedule'!AC$2,,$E71/$H71),IF(AND($G71&lt;=AC$5,$I71&gt;=AC$5),-FV(Assumptions!$D$6,'Construction Schedule'!AC$2,,$E71/$H71),0))</f>
        <v>0</v>
      </c>
      <c r="AD71" s="60">
        <f>IF(AD$5=$G71,-FV(Assumptions!$D$6,'Construction Schedule'!AD$2,,$E71/$H71),IF(AND($G71&lt;=AD$5,$I71&gt;=AD$5),-FV(Assumptions!$D$6,'Construction Schedule'!AD$2,,$E71/$H71),0))</f>
        <v>0</v>
      </c>
      <c r="AE71" s="60">
        <f>IF(AE$5=$G71,-FV(Assumptions!$D$6,'Construction Schedule'!AE$2,,$E71/$H71),IF(AND($G71&lt;=AE$5,$I71&gt;=AE$5),-FV(Assumptions!$D$6,'Construction Schedule'!AE$2,,$E71/$H71),0))</f>
        <v>0</v>
      </c>
      <c r="AF71" s="60">
        <f>IF(AF$5=$G71,-FV(Assumptions!$D$6,'Construction Schedule'!AF$2,,$E71/$H71),IF(AND($G71&lt;=AF$5,$I71&gt;=AF$5),-FV(Assumptions!$D$6,'Construction Schedule'!AF$2,,$E71/$H71),0))</f>
        <v>0</v>
      </c>
      <c r="AG71" s="60">
        <f>IF(AG$5=$G71,-FV(Assumptions!$D$6,'Construction Schedule'!AG$2,,$E71/$H71),IF(AND($G71&lt;=AG$5,$I71&gt;=AG$5),-FV(Assumptions!$D$6,'Construction Schedule'!AG$2,,$E71/$H71),0))</f>
        <v>0</v>
      </c>
      <c r="AH71" s="60">
        <f>IF(AH$5=$G71,-FV(Assumptions!$D$6,'Construction Schedule'!AH$2,,$E71/$H71),IF(AND($G71&lt;=AH$5,$I71&gt;=AH$5),-FV(Assumptions!$D$6,'Construction Schedule'!AH$2,,$E71/$H71),0))</f>
        <v>0</v>
      </c>
      <c r="AI71" s="60">
        <f>IF(AI$5=$G71,-FV(Assumptions!$D$6,'Construction Schedule'!AI$2,,$E71/$H71),IF(AND($G71&lt;=AI$5,$I71&gt;=AI$5),-FV(Assumptions!$D$6,'Construction Schedule'!AI$2,,$E71/$H71),0))</f>
        <v>0</v>
      </c>
      <c r="AJ71" s="60">
        <f>IF(AJ$5=$G71,-FV(Assumptions!$D$6,'Construction Schedule'!AJ$2,,$E71/$H71),IF(AND($G71&lt;=AJ$5,$I71&gt;=AJ$5),-FV(Assumptions!$D$6,'Construction Schedule'!AJ$2,,$E71/$H71),0))</f>
        <v>0</v>
      </c>
      <c r="AK71" s="60">
        <f>IF(AK$5=$G71,-FV(Assumptions!$D$6,'Construction Schedule'!AK$2,,$E71/$H71),IF(AND($G71&lt;=AK$5,$I71&gt;=AK$5),-FV(Assumptions!$D$6,'Construction Schedule'!AK$2,,$E71/$H71),0))</f>
        <v>0</v>
      </c>
      <c r="AL71" s="60">
        <f>IF(AL$5=$G71,-FV(Assumptions!$D$6,'Construction Schedule'!AL$2,,$E71/$H71),IF(AND($G71&lt;=AL$5,$I71&gt;=AL$5),-FV(Assumptions!$D$6,'Construction Schedule'!AL$2,,$E71/$H71),0))</f>
        <v>0</v>
      </c>
      <c r="AM71" s="60">
        <f>IF(AM$5=$G71,-FV(Assumptions!$D$6,'Construction Schedule'!AM$2,,$E71/$H71),IF(AND($G71&lt;=AM$5,$I71&gt;=AM$5),-FV(Assumptions!$D$6,'Construction Schedule'!AM$2,,$E71/$H71),0))</f>
        <v>0</v>
      </c>
      <c r="AN71" s="60">
        <f>IF(AN$5=$G71,-FV(Assumptions!$D$6,'Construction Schedule'!AN$2,,$E71/$H71),IF(AND($G71&lt;=AN$5,$I71&gt;=AN$5),-FV(Assumptions!$D$6,'Construction Schedule'!AN$2,,$E71/$H71),0))</f>
        <v>0</v>
      </c>
      <c r="AO71" s="60">
        <f>IF(AO$5=$G71,-FV(Assumptions!$D$6,'Construction Schedule'!AO$2,,$E71/$H71),IF(AND($G71&lt;=AO$5,$I71&gt;=AO$5),-FV(Assumptions!$D$6,'Construction Schedule'!AO$2,,$E71/$H71),0))</f>
        <v>0</v>
      </c>
      <c r="AP71" s="60">
        <f>IF(AP$5=$G71,-FV(Assumptions!$D$6,'Construction Schedule'!AP$2,,$E71/$H71),IF(AND($G71&lt;=AP$5,$I71&gt;=AP$5),-FV(Assumptions!$D$6,'Construction Schedule'!AP$2,,$E71/$H71),0))</f>
        <v>0</v>
      </c>
      <c r="AQ71" s="60">
        <f>IF(AQ$5=$G71,-FV(Assumptions!$D$6,'Construction Schedule'!AQ$2,,$E71/$H71),IF(AND($G71&lt;=AQ$5,$I71&gt;=AQ$5),-FV(Assumptions!$D$6,'Construction Schedule'!AQ$2,,$E71/$H71),0))</f>
        <v>0</v>
      </c>
      <c r="AR71" s="60">
        <f>IF(AR$5=$G71,-FV(Assumptions!$D$6,'Construction Schedule'!AR$2,,$E71/$H71),IF(AND($G71&lt;=AR$5,$I71&gt;=AR$5),-FV(Assumptions!$D$6,'Construction Schedule'!AR$2,,$E71/$H71),0))</f>
        <v>0</v>
      </c>
      <c r="AS71" s="60">
        <f>IF(AS$5=$G71,-FV(Assumptions!$D$6,'Construction Schedule'!AS$2,,$E71/$H71),IF(AND($G71&lt;=AS$5,$I71&gt;=AS$5),-FV(Assumptions!$D$6,'Construction Schedule'!AS$2,,$E71/$H71),0))</f>
        <v>0</v>
      </c>
      <c r="AT71" s="60">
        <f>IF(AT$5=$G71,-FV(Assumptions!$D$6,'Construction Schedule'!AT$2,,$E71/$H71),IF(AND($G71&lt;=AT$5,$I71&gt;=AT$5),-FV(Assumptions!$D$6,'Construction Schedule'!AT$2,,$E71/$H71),0))</f>
        <v>0</v>
      </c>
      <c r="AU71" s="60">
        <f>IF(AU$5=$G71,-FV(Assumptions!$D$6,'Construction Schedule'!AU$2,,$E71/$H71),IF(AND($G71&lt;=AU$5,$I71&gt;=AU$5),-FV(Assumptions!$D$6,'Construction Schedule'!AU$2,,$E71/$H71),0))</f>
        <v>0</v>
      </c>
      <c r="AV71" s="60">
        <f>IF(AV$5=$G71,-FV(Assumptions!$D$6,'Construction Schedule'!AV$2,,$E71/$H71),IF(AND($G71&lt;=AV$5,$I71&gt;=AV$5),-FV(Assumptions!$D$6,'Construction Schedule'!AV$2,,$E71/$H71),0))</f>
        <v>0</v>
      </c>
      <c r="AW71" s="60">
        <f>IF(AW$5=$G71,-FV(Assumptions!$D$6,'Construction Schedule'!AW$2,,$E71/$H71),IF(AND($G71&lt;=AW$5,$I71&gt;=AW$5),-FV(Assumptions!$D$6,'Construction Schedule'!AW$2,,$E71/$H71),0))</f>
        <v>0</v>
      </c>
      <c r="AX71" s="60">
        <f>IF(AX$5=$G71,-FV(Assumptions!$D$6,'Construction Schedule'!AX$2,,$E71/$H71),IF(AND($G71&lt;=AX$5,$I71&gt;=AX$5),-FV(Assumptions!$D$6,'Construction Schedule'!AX$2,,$E71/$H71),0))</f>
        <v>0</v>
      </c>
      <c r="AY71" s="60">
        <f>IF(AY$5=$G71,-FV(Assumptions!$D$6,'Construction Schedule'!AY$2,,$E71/$H71),IF(AND($G71&lt;=AY$5,$I71&gt;=AY$5),-FV(Assumptions!$D$6,'Construction Schedule'!AY$2,,$E71/$H71),0))</f>
        <v>0</v>
      </c>
      <c r="AZ71" s="60">
        <f>IF(AZ$5=$G71,-FV(Assumptions!$D$6,'Construction Schedule'!AZ$2,,$E71/$H71),IF(AND($G71&lt;=AZ$5,$I71&gt;=AZ$5),-FV(Assumptions!$D$6,'Construction Schedule'!AZ$2,,$E71/$H71),0))</f>
        <v>0</v>
      </c>
      <c r="BA71" s="60">
        <f>IF(BA$5=$G71,-FV(Assumptions!$D$6,'Construction Schedule'!BA$2,,$E71/$H71),IF(AND($G71&lt;=BA$5,$I71&gt;=BA$5),-FV(Assumptions!$D$6,'Construction Schedule'!BA$2,,$E71/$H71),0))</f>
        <v>0</v>
      </c>
      <c r="BB71" s="60">
        <f>IF(BB$5=$G71,-FV(Assumptions!$D$6,'Construction Schedule'!BB$2,,$E71/$H71),IF(AND($G71&lt;=BB$5,$I71&gt;=BB$5),-FV(Assumptions!$D$6,'Construction Schedule'!BB$2,,$E71/$H71),0))</f>
        <v>0</v>
      </c>
      <c r="BC71" s="60">
        <f>IF(BC$5=$G71,-FV(Assumptions!$D$6,'Construction Schedule'!BC$2,,$E71/$H71),IF(AND($G71&lt;=BC$5,$I71&gt;=BC$5),-FV(Assumptions!$D$6,'Construction Schedule'!BC$2,,$E71/$H71),0))</f>
        <v>0</v>
      </c>
      <c r="BD71" s="60">
        <f>IF(BD$5=$G71,-FV(Assumptions!$D$6,'Construction Schedule'!BD$2,,$E71/$H71),IF(AND($G71&lt;=BD$5,$I71&gt;=BD$5),-FV(Assumptions!$D$6,'Construction Schedule'!BD$2,,$E71/$H71),0))</f>
        <v>0</v>
      </c>
      <c r="BE71" s="60">
        <f>IF(BE$5=$G71,-FV(Assumptions!$D$6,'Construction Schedule'!BE$2,,$E71/$H71),IF(AND($G71&lt;=BE$5,$I71&gt;=BE$5),-FV(Assumptions!$D$6,'Construction Schedule'!BE$2,,$E71/$H71),0))</f>
        <v>0</v>
      </c>
      <c r="BF71" s="60">
        <f>IF(BF$5=$G71,-FV(Assumptions!$D$6,'Construction Schedule'!BF$2,,$E71/$H71),IF(AND($G71&lt;=BF$5,$I71&gt;=BF$5),-FV(Assumptions!$D$6,'Construction Schedule'!BF$2,,$E71/$H71),0))</f>
        <v>0</v>
      </c>
      <c r="BG71" s="60">
        <f>IF(BG$5=$G71,-FV(Assumptions!$D$6,'Construction Schedule'!BG$2,,$E71/$H71),IF(AND($G71&lt;=BG$5,$I71&gt;=BG$5),-FV(Assumptions!$D$6,'Construction Schedule'!BG$2,,$E71/$H71),0))</f>
        <v>0</v>
      </c>
      <c r="BH71" s="60">
        <f>IF(BH$5=$G71,-FV(Assumptions!$D$6,'Construction Schedule'!BH$2,,$E71/$H71),IF(AND($G71&lt;=BH$5,$I71&gt;=BH$5),-FV(Assumptions!$D$6,'Construction Schedule'!BH$2,,$E71/$H71),0))</f>
        <v>0</v>
      </c>
      <c r="BI71" s="60">
        <f>IF(BI$5=$G71,-FV(Assumptions!$D$6,'Construction Schedule'!BI$2,,$E71/$H71),IF(AND($G71&lt;=BI$5,$I71&gt;=BI$5),-FV(Assumptions!$D$6,'Construction Schedule'!BI$2,,$E71/$H71),0))</f>
        <v>0</v>
      </c>
      <c r="BJ71" s="60">
        <f>IF(BJ$5=$G71,-FV(Assumptions!$D$6,'Construction Schedule'!BJ$2,,$E71/$H71),IF(AND($G71&lt;=BJ$5,$I71&gt;=BJ$5),-FV(Assumptions!$D$6,'Construction Schedule'!BJ$2,,$E71/$H71),0))</f>
        <v>0</v>
      </c>
      <c r="BK71" s="60">
        <f>IF(BK$5=$G71,-FV(Assumptions!$D$6,'Construction Schedule'!BK$2,,$E71/$H71),IF(AND($G71&lt;=BK$5,$I71&gt;=BK$5),-FV(Assumptions!$D$6,'Construction Schedule'!BK$2,,$E71/$H71),0))</f>
        <v>0</v>
      </c>
      <c r="BL71" s="60">
        <f>IF(BL$5=$G71,-FV(Assumptions!$D$6,'Construction Schedule'!BL$2,,$E71/$H71),IF(AND($G71&lt;=BL$5,$I71&gt;=BL$5),-FV(Assumptions!$D$6,'Construction Schedule'!BL$2,,$E71/$H71),0))</f>
        <v>0</v>
      </c>
      <c r="BM71" s="60">
        <f>IF(BM$5=$G71,-FV(Assumptions!$D$6,'Construction Schedule'!BM$2,,$E71/$H71),IF(AND($G71&lt;=BM$5,$I71&gt;=BM$5),-FV(Assumptions!$D$6,'Construction Schedule'!BM$2,,$E71/$H71),0))</f>
        <v>0</v>
      </c>
      <c r="BN71" s="60">
        <f>IF(BN$5=$G71,-FV(Assumptions!$D$6,'Construction Schedule'!BN$2,,$E71/$H71),IF(AND($G71&lt;=BN$5,$I71&gt;=BN$5),-FV(Assumptions!$D$6,'Construction Schedule'!BN$2,,$E71/$H71),0))</f>
        <v>0</v>
      </c>
      <c r="BO71" s="60">
        <f>IF(BO$5=$G71,-FV(Assumptions!$D$6,'Construction Schedule'!BO$2,,$E71/$H71),IF(AND($G71&lt;=BO$5,$I71&gt;=BO$5),-FV(Assumptions!$D$6,'Construction Schedule'!BO$2,,$E71/$H71),0))</f>
        <v>0</v>
      </c>
      <c r="BP71" s="60">
        <f>IF(BP$5=$G71,-FV(Assumptions!$D$6,'Construction Schedule'!BP$2,,$E71/$H71),IF(AND($G71&lt;=BP$5,$I71&gt;=BP$5),-FV(Assumptions!$D$6,'Construction Schedule'!BP$2,,$E71/$H71),0))</f>
        <v>0</v>
      </c>
      <c r="BQ71" s="60">
        <f>IF(BQ$5=$G71,-FV(Assumptions!$D$6,'Construction Schedule'!BQ$2,,$E71/$H71),IF(AND($G71&lt;=BQ$5,$I71&gt;=BQ$5),-FV(Assumptions!$D$6,'Construction Schedule'!BQ$2,,$E71/$H71),0))</f>
        <v>0</v>
      </c>
      <c r="BR71" s="60">
        <f>IF(BR$5=$G71,-FV(Assumptions!$D$6,'Construction Schedule'!BR$2,,$E71/$H71),IF(AND($G71&lt;=BR$5,$I71&gt;=BR$5),-FV(Assumptions!$D$6,'Construction Schedule'!BR$2,,$E71/$H71),0))</f>
        <v>0</v>
      </c>
      <c r="BS71" s="60">
        <f>IF(BS$5=$G71,-FV(Assumptions!$D$6,'Construction Schedule'!BS$2,,$E71/$H71),IF(AND($G71&lt;=BS$5,$I71&gt;=BS$5),-FV(Assumptions!$D$6,'Construction Schedule'!BS$2,,$E71/$H71),0))</f>
        <v>0</v>
      </c>
      <c r="BT71" s="60">
        <f>IF(BT$5=$G71,-FV(Assumptions!$D$6,'Construction Schedule'!BT$2,,$E71/$H71),IF(AND($G71&lt;=BT$5,$I71&gt;=BT$5),-FV(Assumptions!$D$6,'Construction Schedule'!BT$2,,$E71/$H71),0))</f>
        <v>0</v>
      </c>
      <c r="BU71" s="60">
        <f>IF(BU$5=$G71,-FV(Assumptions!$D$6,'Construction Schedule'!BU$2,,$E71/$H71),IF(AND($G71&lt;=BU$5,$I71&gt;=BU$5),-FV(Assumptions!$D$6,'Construction Schedule'!BU$2,,$E71/$H71),0))</f>
        <v>0</v>
      </c>
      <c r="BV71" s="60">
        <f>IF(BV$5=$G71,-FV(Assumptions!$D$6,'Construction Schedule'!BV$2,,$E71/$H71),IF(AND($G71&lt;=BV$5,$I71&gt;=BV$5),-FV(Assumptions!$D$6,'Construction Schedule'!BV$2,,$E71/$H71),0))</f>
        <v>0</v>
      </c>
      <c r="BW71" s="60">
        <f>IF(BW$5=$G71,-FV(Assumptions!$D$6,'Construction Schedule'!BW$2,,$E71/$H71),IF(AND($G71&lt;=BW$5,$I71&gt;=BW$5),-FV(Assumptions!$D$6,'Construction Schedule'!BW$2,,$E71/$H71),0))</f>
        <v>0</v>
      </c>
      <c r="BX71" s="60">
        <f>IF(BX$5=$G71,-FV(Assumptions!$D$6,'Construction Schedule'!BX$2,,$E71/$H71),IF(AND($G71&lt;=BX$5,$I71&gt;=BX$5),-FV(Assumptions!$D$6,'Construction Schedule'!BX$2,,$E71/$H71),0))</f>
        <v>0</v>
      </c>
      <c r="BY71" s="60">
        <f>IF(BY$5=$G71,-FV(Assumptions!$D$6,'Construction Schedule'!BY$2,,$E71/$H71),IF(AND($G71&lt;=BY$5,$I71&gt;=BY$5),-FV(Assumptions!$D$6,'Construction Schedule'!BY$2,,$E71/$H71),0))</f>
        <v>0</v>
      </c>
      <c r="BZ71" s="60">
        <f>IF(BZ$5=$G71,-FV(Assumptions!$D$6,'Construction Schedule'!BZ$2,,$E71/$H71),IF(AND($G71&lt;=BZ$5,$I71&gt;=BZ$5),-FV(Assumptions!$D$6,'Construction Schedule'!BZ$2,,$E71/$H71),0))</f>
        <v>0</v>
      </c>
      <c r="CA71" s="60">
        <f>IF(CA$5=$G71,-FV(Assumptions!$D$6,'Construction Schedule'!CA$2,,$E71/$H71),IF(AND($G71&lt;=CA$5,$I71&gt;=CA$5),-FV(Assumptions!$D$6,'Construction Schedule'!CA$2,,$E71/$H71),0))</f>
        <v>0</v>
      </c>
      <c r="CB71" s="60">
        <f>IF(CB$5=$G71,-FV(Assumptions!$D$6,'Construction Schedule'!CB$2,,$E71/$H71),IF(AND($G71&lt;=CB$5,$I71&gt;=CB$5),-FV(Assumptions!$D$6,'Construction Schedule'!CB$2,,$E71/$H71),0))</f>
        <v>0</v>
      </c>
      <c r="CC71" s="60">
        <f>IF(CC$5=$G71,-FV(Assumptions!$D$6,'Construction Schedule'!CC$2,,$E71/$H71),IF(AND($G71&lt;=CC$5,$I71&gt;=CC$5),-FV(Assumptions!$D$6,'Construction Schedule'!CC$2,,$E71/$H71),0))</f>
        <v>0</v>
      </c>
      <c r="CD71" s="60">
        <f>IF(CD$5=$G71,-FV(Assumptions!$D$6,'Construction Schedule'!CD$2,,$E71/$H71),IF(AND($G71&lt;=CD$5,$I71&gt;=CD$5),-FV(Assumptions!$D$6,'Construction Schedule'!CD$2,,$E71/$H71),0))</f>
        <v>0</v>
      </c>
      <c r="CE71" s="60">
        <f>IF(CE$5=$G71,-FV(Assumptions!$D$6,'Construction Schedule'!CE$2,,$E71/$H71),IF(AND($G71&lt;=CE$5,$I71&gt;=CE$5),-FV(Assumptions!$D$6,'Construction Schedule'!CE$2,,$E71/$H71),0))</f>
        <v>0</v>
      </c>
      <c r="CF71" s="60">
        <f>IF(CF$5=$G71,-FV(Assumptions!$D$6,'Construction Schedule'!CF$2,,$E71/$H71),IF(AND($G71&lt;=CF$5,$I71&gt;=CF$5),-FV(Assumptions!$D$6,'Construction Schedule'!CF$2,,$E71/$H71),0))</f>
        <v>0</v>
      </c>
      <c r="CG71" s="60">
        <f>IF(CG$5=$G71,-FV(Assumptions!$D$6,'Construction Schedule'!CG$2,,$E71/$H71),IF(AND($G71&lt;=CG$5,$I71&gt;=CG$5),-FV(Assumptions!$D$6,'Construction Schedule'!CG$2,,$E71/$H71),0))</f>
        <v>0</v>
      </c>
      <c r="CH71" s="60">
        <f>IF(CH$5=$G71,-FV(Assumptions!$D$6,'Construction Schedule'!CH$2,,$E71/$H71),IF(AND($G71&lt;=CH$5,$I71&gt;=CH$5),-FV(Assumptions!$D$6,'Construction Schedule'!CH$2,,$E71/$H71),0))</f>
        <v>0</v>
      </c>
      <c r="CI71" s="60">
        <f>IF(CI$5=$G71,-FV(Assumptions!$D$6,'Construction Schedule'!CI$2,,$E71/$H71),IF(AND($G71&lt;=CI$5,$I71&gt;=CI$5),-FV(Assumptions!$D$6,'Construction Schedule'!CI$2,,$E71/$H71),0))</f>
        <v>0</v>
      </c>
      <c r="CJ71" s="60">
        <f>IF(CJ$5=$G71,-FV(Assumptions!$D$6,'Construction Schedule'!CJ$2,,$E71/$H71),IF(AND($G71&lt;=CJ$5,$I71&gt;=CJ$5),-FV(Assumptions!$D$6,'Construction Schedule'!CJ$2,,$E71/$H71),0))</f>
        <v>0</v>
      </c>
      <c r="CK71" s="60">
        <f>IF(CK$5=$G71,-FV(Assumptions!$D$6,'Construction Schedule'!CK$2,,$E71/$H71),IF(AND($G71&lt;=CK$5,$I71&gt;=CK$5),-FV(Assumptions!$D$6,'Construction Schedule'!CK$2,,$E71/$H71),0))</f>
        <v>0</v>
      </c>
      <c r="CL71" s="60">
        <f>IF(CL$5=$G71,-FV(Assumptions!$D$6,'Construction Schedule'!CL$2,,$E71/$H71),IF(AND($G71&lt;=CL$5,$I71&gt;=CL$5),-FV(Assumptions!$D$6,'Construction Schedule'!CL$2,,$E71/$H71),0))</f>
        <v>0</v>
      </c>
      <c r="CM71" s="60">
        <f>IF(CM$5=$G71,-FV(Assumptions!$D$6,'Construction Schedule'!CM$2,,$E71/$H71),IF(AND($G71&lt;=CM$5,$I71&gt;=CM$5),-FV(Assumptions!$D$6,'Construction Schedule'!CM$2,,$E71/$H71),0))</f>
        <v>0</v>
      </c>
      <c r="CN71" s="60">
        <f>IF(CN$5=$G71,-FV(Assumptions!$D$6,'Construction Schedule'!CN$2,,$E71/$H71),IF(AND($G71&lt;=CN$5,$I71&gt;=CN$5),-FV(Assumptions!$D$6,'Construction Schedule'!CN$2,,$E71/$H71),0))</f>
        <v>0</v>
      </c>
      <c r="CO71" s="60">
        <f>IF(CO$5=$G71,-FV(Assumptions!$D$6,'Construction Schedule'!CO$2,,$E71/$H71),IF(AND($G71&lt;=CO$5,$I71&gt;=CO$5),-FV(Assumptions!$D$6,'Construction Schedule'!CO$2,,$E71/$H71),0))</f>
        <v>0</v>
      </c>
      <c r="CP71" s="60">
        <f>IF(CP$5=$G71,-FV(Assumptions!$D$6,'Construction Schedule'!CP$2,,$E71/$H71),IF(AND($G71&lt;=CP$5,$I71&gt;=CP$5),-FV(Assumptions!$D$6,'Construction Schedule'!CP$2,,$E71/$H71),0))</f>
        <v>0</v>
      </c>
      <c r="CQ71" s="60">
        <f>IF(CQ$5=$G71,-FV(Assumptions!$D$6,'Construction Schedule'!CQ$2,,$E71/$H71),IF(AND($G71&lt;=CQ$5,$I71&gt;=CQ$5),-FV(Assumptions!$D$6,'Construction Schedule'!CQ$2,,$E71/$H71),0))</f>
        <v>0</v>
      </c>
      <c r="CR71" s="60">
        <f>IF(CR$5=$G71,-FV(Assumptions!$D$6,'Construction Schedule'!CR$2,,$E71/$H71),IF(AND($G71&lt;=CR$5,$I71&gt;=CR$5),-FV(Assumptions!$D$6,'Construction Schedule'!CR$2,,$E71/$H71),0))</f>
        <v>0</v>
      </c>
      <c r="CS71" s="60">
        <f>IF(CS$5=$G71,-FV(Assumptions!$D$6,'Construction Schedule'!CS$2,,$E71/$H71),IF(AND($G71&lt;=CS$5,$I71&gt;=CS$5),-FV(Assumptions!$D$6,'Construction Schedule'!CS$2,,$E71/$H71),0))</f>
        <v>0</v>
      </c>
      <c r="CT71" s="60">
        <f>IF(CT$5=$G71,-FV(Assumptions!$D$6,'Construction Schedule'!CT$2,,$E71/$H71),IF(AND($G71&lt;=CT$5,$I71&gt;=CT$5),-FV(Assumptions!$D$6,'Construction Schedule'!CT$2,,$E71/$H71),0))</f>
        <v>0</v>
      </c>
      <c r="CU71" s="60">
        <f>IF(CU$5=$G71,-FV(Assumptions!$D$6,'Construction Schedule'!CU$2,,$E71/$H71),IF(AND($G71&lt;=CU$5,$I71&gt;=CU$5),-FV(Assumptions!$D$6,'Construction Schedule'!CU$2,,$E71/$H71),0))</f>
        <v>0</v>
      </c>
      <c r="CV71" s="60">
        <f>IF(CV$5=$G71,-FV(Assumptions!$D$6,'Construction Schedule'!CV$2,,$E71/$H71),IF(AND($G71&lt;=CV$5,$I71&gt;=CV$5),-FV(Assumptions!$D$6,'Construction Schedule'!CV$2,,$E71/$H71),0))</f>
        <v>0</v>
      </c>
      <c r="CW71" s="60">
        <f>IF(CW$5=$G71,-FV(Assumptions!$D$6,'Construction Schedule'!CW$2,,$E71/$H71),IF(AND($G71&lt;=CW$5,$I71&gt;=CW$5),-FV(Assumptions!$D$6,'Construction Schedule'!CW$2,,$E71/$H71),0))</f>
        <v>0</v>
      </c>
      <c r="CX71" s="60">
        <f>IF(CX$5=$G71,-FV(Assumptions!$D$6,'Construction Schedule'!CX$2,,$E71/$H71),IF(AND($G71&lt;=CX$5,$I71&gt;=CX$5),-FV(Assumptions!$D$6,'Construction Schedule'!CX$2,,$E71/$H71),0))</f>
        <v>0</v>
      </c>
      <c r="CY71" s="60">
        <f>IF(CY$5=$G71,-FV(Assumptions!$D$6,'Construction Schedule'!CY$2,,$E71/$H71),IF(AND($G71&lt;=CY$5,$I71&gt;=CY$5),-FV(Assumptions!$D$6,'Construction Schedule'!CY$2,,$E71/$H71),0))</f>
        <v>0</v>
      </c>
      <c r="CZ71" s="60">
        <f>IF(CZ$5=$G71,-FV(Assumptions!$D$6,'Construction Schedule'!CZ$2,,$E71/$H71),IF(AND($G71&lt;=CZ$5,$I71&gt;=CZ$5),-FV(Assumptions!$D$6,'Construction Schedule'!CZ$2,,$E71/$H71),0))</f>
        <v>0</v>
      </c>
      <c r="DA71" s="60">
        <f>IF(DA$5=$G71,-FV(Assumptions!$D$6,'Construction Schedule'!DA$2,,$E71/$H71),IF(AND($G71&lt;=DA$5,$I71&gt;=DA$5),-FV(Assumptions!$D$6,'Construction Schedule'!DA$2,,$E71/$H71),0))</f>
        <v>0</v>
      </c>
      <c r="DB71" s="60">
        <f>IF(DB$5=$G71,-FV(Assumptions!$D$6,'Construction Schedule'!DB$2,,$E71/$H71),IF(AND($G71&lt;=DB$5,$I71&gt;=DB$5),-FV(Assumptions!$D$6,'Construction Schedule'!DB$2,,$E71/$H71),0))</f>
        <v>0</v>
      </c>
      <c r="DC71" s="60">
        <f>IF(DC$5=$G71,-FV(Assumptions!$D$6,'Construction Schedule'!DC$2,,$E71/$H71),IF(AND($G71&lt;=DC$5,$I71&gt;=DC$5),-FV(Assumptions!$D$6,'Construction Schedule'!DC$2,,$E71/$H71),0))</f>
        <v>0</v>
      </c>
      <c r="DD71" s="60">
        <f>IF(DD$5=$G71,-FV(Assumptions!$D$6,'Construction Schedule'!DD$2,,$E71/$H71),IF(AND($G71&lt;=DD$5,$I71&gt;=DD$5),-FV(Assumptions!$D$6,'Construction Schedule'!DD$2,,$E71/$H71),0))</f>
        <v>0</v>
      </c>
      <c r="DE71" s="60">
        <f>IF(DE$5=$G71,-FV(Assumptions!$D$6,'Construction Schedule'!DE$2,,$E71/$H71),IF(AND($G71&lt;=DE$5,$I71&gt;=DE$5),-FV(Assumptions!$D$6,'Construction Schedule'!DE$2,,$E71/$H71),0))</f>
        <v>0</v>
      </c>
      <c r="DF71" s="60">
        <f>IF(DF$5=$G71,-FV(Assumptions!$D$6,'Construction Schedule'!DF$2,,$E71/$H71),IF(AND($G71&lt;=DF$5,$I71&gt;=DF$5),-FV(Assumptions!$D$6,'Construction Schedule'!DF$2,,$E71/$H71),0))</f>
        <v>0</v>
      </c>
      <c r="DG71" s="60">
        <f>IF(DG$5=$G71,-FV(Assumptions!$D$6,'Construction Schedule'!DG$2,,$E71/$H71),IF(AND($G71&lt;=DG$5,$I71&gt;=DG$5),-FV(Assumptions!$D$6,'Construction Schedule'!DG$2,,$E71/$H71),0))</f>
        <v>0</v>
      </c>
      <c r="DH71" s="60">
        <f>IF(DH$5=$G71,-FV(Assumptions!$D$6,'Construction Schedule'!DH$2,,$E71/$H71),IF(AND($G71&lt;=DH$5,$I71&gt;=DH$5),-FV(Assumptions!$D$6,'Construction Schedule'!DH$2,,$E71/$H71),0))</f>
        <v>0</v>
      </c>
      <c r="DI71" s="60">
        <f>IF(DI$5=$G71,-FV(Assumptions!$D$6,'Construction Schedule'!DI$2,,$E71/$H71),IF(AND($G71&lt;=DI$5,$I71&gt;=DI$5),-FV(Assumptions!$D$6,'Construction Schedule'!DI$2,,$E71/$H71),0))</f>
        <v>0</v>
      </c>
      <c r="DJ71" s="60">
        <f>IF(DJ$5=$G71,-FV(Assumptions!$D$6,'Construction Schedule'!DJ$2,,$E71/$H71),IF(AND($G71&lt;=DJ$5,$I71&gt;=DJ$5),-FV(Assumptions!$D$6,'Construction Schedule'!DJ$2,,$E71/$H71),0))</f>
        <v>0</v>
      </c>
      <c r="DK71" s="60">
        <f>IF(DK$5=$G71,-FV(Assumptions!$D$6,'Construction Schedule'!DK$2,,$E71/$H71),IF(AND($G71&lt;=DK$5,$I71&gt;=DK$5),-FV(Assumptions!$D$6,'Construction Schedule'!DK$2,,$E71/$H71),0))</f>
        <v>0</v>
      </c>
      <c r="DL71" s="60">
        <f>IF(DL$5=$G71,-FV(Assumptions!$D$6,'Construction Schedule'!DL$2,,$E71/$H71),IF(AND($G71&lt;=DL$5,$I71&gt;=DL$5),-FV(Assumptions!$D$6,'Construction Schedule'!DL$2,,$E71/$H71),0))</f>
        <v>0</v>
      </c>
      <c r="DM71" s="60">
        <f>IF(DM$5=$G71,-FV(Assumptions!$D$6,'Construction Schedule'!DM$2,,$E71/$H71),IF(AND($G71&lt;=DM$5,$I71&gt;=DM$5),-FV(Assumptions!$D$6,'Construction Schedule'!DM$2,,$E71/$H71),0))</f>
        <v>0</v>
      </c>
      <c r="DN71" s="60">
        <f>IF(DN$5=$G71,-FV(Assumptions!$D$6,'Construction Schedule'!DN$2,,$E71/$H71),IF(AND($G71&lt;=DN$5,$I71&gt;=DN$5),-FV(Assumptions!$D$6,'Construction Schedule'!DN$2,,$E71/$H71),0))</f>
        <v>0</v>
      </c>
      <c r="DO71" s="60">
        <f>IF(DO$5=$G71,-FV(Assumptions!$D$6,'Construction Schedule'!DO$2,,$E71/$H71),IF(AND($G71&lt;=DO$5,$I71&gt;=DO$5),-FV(Assumptions!$D$6,'Construction Schedule'!DO$2,,$E71/$H71),0))</f>
        <v>0</v>
      </c>
      <c r="DP71" s="60">
        <f>IF(DP$5=$G71,-FV(Assumptions!$D$6,'Construction Schedule'!DP$2,,$E71/$H71),IF(AND($G71&lt;=DP$5,$I71&gt;=DP$5),-FV(Assumptions!$D$6,'Construction Schedule'!DP$2,,$E71/$H71),0))</f>
        <v>0</v>
      </c>
      <c r="DQ71" s="60">
        <f>IF(DQ$5=$G71,-FV(Assumptions!$D$6,'Construction Schedule'!DQ$2,,$E71/$H71),IF(AND($G71&lt;=DQ$5,$I71&gt;=DQ$5),-FV(Assumptions!$D$6,'Construction Schedule'!DQ$2,,$E71/$H71),0))</f>
        <v>0</v>
      </c>
      <c r="DR71" s="60">
        <f>IF(DR$5=$G71,-FV(Assumptions!$D$6,'Construction Schedule'!DR$2,,$E71/$H71),IF(AND($G71&lt;=DR$5,$I71&gt;=DR$5),-FV(Assumptions!$D$6,'Construction Schedule'!DR$2,,$E71/$H71),0))</f>
        <v>0</v>
      </c>
      <c r="DS71" s="60">
        <f>IF(DS$5=$G71,-FV(Assumptions!$D$6,'Construction Schedule'!DS$2,,$E71/$H71),IF(AND($G71&lt;=DS$5,$I71&gt;=DS$5),-FV(Assumptions!$D$6,'Construction Schedule'!DS$2,,$E71/$H71),0))</f>
        <v>0</v>
      </c>
      <c r="DT71" s="60">
        <f>IF(DT$5=$G71,-FV(Assumptions!$D$6,'Construction Schedule'!DT$2,,$E71/$H71),IF(AND($G71&lt;=DT$5,$I71&gt;=DT$5),-FV(Assumptions!$D$6,'Construction Schedule'!DT$2,,$E71/$H71),0))</f>
        <v>0</v>
      </c>
      <c r="DU71" s="60">
        <f>IF(DU$5=$G71,-FV(Assumptions!$D$6,'Construction Schedule'!DU$2,,$E71/$H71),IF(AND($G71&lt;=DU$5,$I71&gt;=DU$5),-FV(Assumptions!$D$6,'Construction Schedule'!DU$2,,$E71/$H71),0))</f>
        <v>0</v>
      </c>
      <c r="DV71" s="60">
        <f>IF(DV$5=$G71,-FV(Assumptions!$D$6,'Construction Schedule'!DV$2,,$E71/$H71),IF(AND($G71&lt;=DV$5,$I71&gt;=DV$5),-FV(Assumptions!$D$6,'Construction Schedule'!DV$2,,$E71/$H71),0))</f>
        <v>0</v>
      </c>
      <c r="DW71" s="60">
        <f>IF(DW$5=$G71,-FV(Assumptions!$D$6,'Construction Schedule'!DW$2,,$E71/$H71),IF(AND($G71&lt;=DW$5,$I71&gt;=DW$5),-FV(Assumptions!$D$6,'Construction Schedule'!DW$2,,$E71/$H71),0))</f>
        <v>0</v>
      </c>
      <c r="DX71" s="60">
        <f>IF(DX$5=$G71,-FV(Assumptions!$D$6,'Construction Schedule'!DX$2,,$E71/$H71),IF(AND($G71&lt;=DX$5,$I71&gt;=DX$5),-FV(Assumptions!$D$6,'Construction Schedule'!DX$2,,$E71/$H71),0))</f>
        <v>0</v>
      </c>
      <c r="DY71" s="60">
        <f>IF(DY$5=$G71,-FV(Assumptions!$D$6,'Construction Schedule'!DY$2,,$E71/$H71),IF(AND($G71&lt;=DY$5,$I71&gt;=DY$5),-FV(Assumptions!$D$6,'Construction Schedule'!DY$2,,$E71/$H71),0))</f>
        <v>0</v>
      </c>
      <c r="DZ71" s="60">
        <f>IF(DZ$5=$G71,-FV(Assumptions!$D$6,'Construction Schedule'!DZ$2,,$E71/$H71),IF(AND($G71&lt;=DZ$5,$I71&gt;=DZ$5),-FV(Assumptions!$D$6,'Construction Schedule'!DZ$2,,$E71/$H71),0))</f>
        <v>0</v>
      </c>
      <c r="EA71" s="60">
        <f>IF(EA$5=$G71,-FV(Assumptions!$D$6,'Construction Schedule'!EA$2,,$E71/$H71),IF(AND($G71&lt;=EA$5,$I71&gt;=EA$5),-FV(Assumptions!$D$6,'Construction Schedule'!EA$2,,$E71/$H71),0))</f>
        <v>0</v>
      </c>
      <c r="EB71" s="51" t="s">
        <v>2</v>
      </c>
    </row>
    <row r="72" spans="2:132" x14ac:dyDescent="0.3">
      <c r="B72" s="51" t="s">
        <v>228</v>
      </c>
      <c r="E72" s="60">
        <v>109000</v>
      </c>
      <c r="G72" s="56">
        <v>45352</v>
      </c>
      <c r="H72" s="129">
        <v>60</v>
      </c>
      <c r="I72" s="56">
        <f t="shared" si="10"/>
        <v>47150</v>
      </c>
      <c r="L72" s="60">
        <f>IF(L$5=$G72,-FV(Assumptions!$D$6,'Construction Schedule'!L$2,,$E72/$H72),IF(AND($G72&lt;=L$5,$I72&gt;=L$5),-FV(Assumptions!$D$6,'Construction Schedule'!L$2,,$E72/$H72),0))</f>
        <v>1816.6666666666667</v>
      </c>
      <c r="M72" s="60">
        <f>IF(M$5=$G72,-FV(Assumptions!$D$6,'Construction Schedule'!M$2,,$E72/$H72),IF(AND($G72&lt;=M$5,$I72&gt;=M$5),-FV(Assumptions!$D$6,'Construction Schedule'!M$2,,$E72/$H72),0))</f>
        <v>1816.6666666666667</v>
      </c>
      <c r="N72" s="60">
        <f>IF(N$5=$G72,-FV(Assumptions!$D$6,'Construction Schedule'!N$2,,$E72/$H72),IF(AND($G72&lt;=N$5,$I72&gt;=N$5),-FV(Assumptions!$D$6,'Construction Schedule'!N$2,,$E72/$H72),0))</f>
        <v>1816.6666666666667</v>
      </c>
      <c r="O72" s="60">
        <f>IF(O$5=$G72,-FV(Assumptions!$D$6,'Construction Schedule'!O$2,,$E72/$H72),IF(AND($G72&lt;=O$5,$I72&gt;=O$5),-FV(Assumptions!$D$6,'Construction Schedule'!O$2,,$E72/$H72),0))</f>
        <v>1816.6666666666667</v>
      </c>
      <c r="P72" s="60">
        <f>IF(P$5=$G72,-FV(Assumptions!$D$6,'Construction Schedule'!P$2,,$E72/$H72),IF(AND($G72&lt;=P$5,$I72&gt;=P$5),-FV(Assumptions!$D$6,'Construction Schedule'!P$2,,$E72/$H72),0))</f>
        <v>1816.6666666666667</v>
      </c>
      <c r="Q72" s="60">
        <f>IF(Q$5=$G72,-FV(Assumptions!$D$6,'Construction Schedule'!Q$2,,$E72/$H72),IF(AND($G72&lt;=Q$5,$I72&gt;=Q$5),-FV(Assumptions!$D$6,'Construction Schedule'!Q$2,,$E72/$H72),0))</f>
        <v>1816.6666666666667</v>
      </c>
      <c r="R72" s="60">
        <f>IF(R$5=$G72,-FV(Assumptions!$D$6,'Construction Schedule'!R$2,,$E72/$H72),IF(AND($G72&lt;=R$5,$I72&gt;=R$5),-FV(Assumptions!$D$6,'Construction Schedule'!R$2,,$E72/$H72),0))</f>
        <v>1816.6666666666667</v>
      </c>
      <c r="S72" s="60">
        <f>IF(S$5=$G72,-FV(Assumptions!$D$6,'Construction Schedule'!S$2,,$E72/$H72),IF(AND($G72&lt;=S$5,$I72&gt;=S$5),-FV(Assumptions!$D$6,'Construction Schedule'!S$2,,$E72/$H72),0))</f>
        <v>1816.6666666666667</v>
      </c>
      <c r="T72" s="60">
        <f>IF(T$5=$G72,-FV(Assumptions!$D$6,'Construction Schedule'!T$2,,$E72/$H72),IF(AND($G72&lt;=T$5,$I72&gt;=T$5),-FV(Assumptions!$D$6,'Construction Schedule'!T$2,,$E72/$H72),0))</f>
        <v>1816.6666666666667</v>
      </c>
      <c r="U72" s="60">
        <f>IF(U$5=$G72,-FV(Assumptions!$D$6,'Construction Schedule'!U$2,,$E72/$H72),IF(AND($G72&lt;=U$5,$I72&gt;=U$5),-FV(Assumptions!$D$6,'Construction Schedule'!U$2,,$E72/$H72),0))</f>
        <v>1816.6666666666667</v>
      </c>
      <c r="V72" s="60">
        <f>IF(V$5=$G72,-FV(Assumptions!$D$6,'Construction Schedule'!V$2,,$E72/$H72),IF(AND($G72&lt;=V$5,$I72&gt;=V$5),-FV(Assumptions!$D$6,'Construction Schedule'!V$2,,$E72/$H72),0))</f>
        <v>1816.6666666666667</v>
      </c>
      <c r="W72" s="60">
        <f>IF(W$5=$G72,-FV(Assumptions!$D$6,'Construction Schedule'!W$2,,$E72/$H72),IF(AND($G72&lt;=W$5,$I72&gt;=W$5),-FV(Assumptions!$D$6,'Construction Schedule'!W$2,,$E72/$H72),0))</f>
        <v>1816.6666666666667</v>
      </c>
      <c r="X72" s="60">
        <f>IF(X$5=$G72,-FV(Assumptions!$D$6,'Construction Schedule'!X$2,,$E72/$H72),IF(AND($G72&lt;=X$5,$I72&gt;=X$5),-FV(Assumptions!$D$6,'Construction Schedule'!X$2,,$E72/$H72),0))</f>
        <v>1862.0833333333333</v>
      </c>
      <c r="Y72" s="60">
        <f>IF(Y$5=$G72,-FV(Assumptions!$D$6,'Construction Schedule'!Y$2,,$E72/$H72),IF(AND($G72&lt;=Y$5,$I72&gt;=Y$5),-FV(Assumptions!$D$6,'Construction Schedule'!Y$2,,$E72/$H72),0))</f>
        <v>1862.0833333333333</v>
      </c>
      <c r="Z72" s="60">
        <f>IF(Z$5=$G72,-FV(Assumptions!$D$6,'Construction Schedule'!Z$2,,$E72/$H72),IF(AND($G72&lt;=Z$5,$I72&gt;=Z$5),-FV(Assumptions!$D$6,'Construction Schedule'!Z$2,,$E72/$H72),0))</f>
        <v>1862.0833333333333</v>
      </c>
      <c r="AA72" s="60">
        <f>IF(AA$5=$G72,-FV(Assumptions!$D$6,'Construction Schedule'!AA$2,,$E72/$H72),IF(AND($G72&lt;=AA$5,$I72&gt;=AA$5),-FV(Assumptions!$D$6,'Construction Schedule'!AA$2,,$E72/$H72),0))</f>
        <v>1862.0833333333333</v>
      </c>
      <c r="AB72" s="60">
        <f>IF(AB$5=$G72,-FV(Assumptions!$D$6,'Construction Schedule'!AB$2,,$E72/$H72),IF(AND($G72&lt;=AB$5,$I72&gt;=AB$5),-FV(Assumptions!$D$6,'Construction Schedule'!AB$2,,$E72/$H72),0))</f>
        <v>1862.0833333333333</v>
      </c>
      <c r="AC72" s="60">
        <f>IF(AC$5=$G72,-FV(Assumptions!$D$6,'Construction Schedule'!AC$2,,$E72/$H72),IF(AND($G72&lt;=AC$5,$I72&gt;=AC$5),-FV(Assumptions!$D$6,'Construction Schedule'!AC$2,,$E72/$H72),0))</f>
        <v>1862.0833333333333</v>
      </c>
      <c r="AD72" s="60">
        <f>IF(AD$5=$G72,-FV(Assumptions!$D$6,'Construction Schedule'!AD$2,,$E72/$H72),IF(AND($G72&lt;=AD$5,$I72&gt;=AD$5),-FV(Assumptions!$D$6,'Construction Schedule'!AD$2,,$E72/$H72),0))</f>
        <v>1862.0833333333333</v>
      </c>
      <c r="AE72" s="60">
        <f>IF(AE$5=$G72,-FV(Assumptions!$D$6,'Construction Schedule'!AE$2,,$E72/$H72),IF(AND($G72&lt;=AE$5,$I72&gt;=AE$5),-FV(Assumptions!$D$6,'Construction Schedule'!AE$2,,$E72/$H72),0))</f>
        <v>1862.0833333333333</v>
      </c>
      <c r="AF72" s="60">
        <f>IF(AF$5=$G72,-FV(Assumptions!$D$6,'Construction Schedule'!AF$2,,$E72/$H72),IF(AND($G72&lt;=AF$5,$I72&gt;=AF$5),-FV(Assumptions!$D$6,'Construction Schedule'!AF$2,,$E72/$H72),0))</f>
        <v>1862.0833333333333</v>
      </c>
      <c r="AG72" s="60">
        <f>IF(AG$5=$G72,-FV(Assumptions!$D$6,'Construction Schedule'!AG$2,,$E72/$H72),IF(AND($G72&lt;=AG$5,$I72&gt;=AG$5),-FV(Assumptions!$D$6,'Construction Schedule'!AG$2,,$E72/$H72),0))</f>
        <v>1862.0833333333333</v>
      </c>
      <c r="AH72" s="60">
        <f>IF(AH$5=$G72,-FV(Assumptions!$D$6,'Construction Schedule'!AH$2,,$E72/$H72),IF(AND($G72&lt;=AH$5,$I72&gt;=AH$5),-FV(Assumptions!$D$6,'Construction Schedule'!AH$2,,$E72/$H72),0))</f>
        <v>1862.0833333333333</v>
      </c>
      <c r="AI72" s="60">
        <f>IF(AI$5=$G72,-FV(Assumptions!$D$6,'Construction Schedule'!AI$2,,$E72/$H72),IF(AND($G72&lt;=AI$5,$I72&gt;=AI$5),-FV(Assumptions!$D$6,'Construction Schedule'!AI$2,,$E72/$H72),0))</f>
        <v>1862.0833333333333</v>
      </c>
      <c r="AJ72" s="60">
        <f>IF(AJ$5=$G72,-FV(Assumptions!$D$6,'Construction Schedule'!AJ$2,,$E72/$H72),IF(AND($G72&lt;=AJ$5,$I72&gt;=AJ$5),-FV(Assumptions!$D$6,'Construction Schedule'!AJ$2,,$E72/$H72),0))</f>
        <v>1908.6354166666665</v>
      </c>
      <c r="AK72" s="60">
        <f>IF(AK$5=$G72,-FV(Assumptions!$D$6,'Construction Schedule'!AK$2,,$E72/$H72),IF(AND($G72&lt;=AK$5,$I72&gt;=AK$5),-FV(Assumptions!$D$6,'Construction Schedule'!AK$2,,$E72/$H72),0))</f>
        <v>1908.6354166666665</v>
      </c>
      <c r="AL72" s="60">
        <f>IF(AL$5=$G72,-FV(Assumptions!$D$6,'Construction Schedule'!AL$2,,$E72/$H72),IF(AND($G72&lt;=AL$5,$I72&gt;=AL$5),-FV(Assumptions!$D$6,'Construction Schedule'!AL$2,,$E72/$H72),0))</f>
        <v>1908.6354166666665</v>
      </c>
      <c r="AM72" s="60">
        <f>IF(AM$5=$G72,-FV(Assumptions!$D$6,'Construction Schedule'!AM$2,,$E72/$H72),IF(AND($G72&lt;=AM$5,$I72&gt;=AM$5),-FV(Assumptions!$D$6,'Construction Schedule'!AM$2,,$E72/$H72),0))</f>
        <v>1908.6354166666665</v>
      </c>
      <c r="AN72" s="60">
        <f>IF(AN$5=$G72,-FV(Assumptions!$D$6,'Construction Schedule'!AN$2,,$E72/$H72),IF(AND($G72&lt;=AN$5,$I72&gt;=AN$5),-FV(Assumptions!$D$6,'Construction Schedule'!AN$2,,$E72/$H72),0))</f>
        <v>1908.6354166666665</v>
      </c>
      <c r="AO72" s="60">
        <f>IF(AO$5=$G72,-FV(Assumptions!$D$6,'Construction Schedule'!AO$2,,$E72/$H72),IF(AND($G72&lt;=AO$5,$I72&gt;=AO$5),-FV(Assumptions!$D$6,'Construction Schedule'!AO$2,,$E72/$H72),0))</f>
        <v>1908.6354166666665</v>
      </c>
      <c r="AP72" s="60">
        <f>IF(AP$5=$G72,-FV(Assumptions!$D$6,'Construction Schedule'!AP$2,,$E72/$H72),IF(AND($G72&lt;=AP$5,$I72&gt;=AP$5),-FV(Assumptions!$D$6,'Construction Schedule'!AP$2,,$E72/$H72),0))</f>
        <v>1908.6354166666665</v>
      </c>
      <c r="AQ72" s="60">
        <f>IF(AQ$5=$G72,-FV(Assumptions!$D$6,'Construction Schedule'!AQ$2,,$E72/$H72),IF(AND($G72&lt;=AQ$5,$I72&gt;=AQ$5),-FV(Assumptions!$D$6,'Construction Schedule'!AQ$2,,$E72/$H72),0))</f>
        <v>1908.6354166666665</v>
      </c>
      <c r="AR72" s="60">
        <f>IF(AR$5=$G72,-FV(Assumptions!$D$6,'Construction Schedule'!AR$2,,$E72/$H72),IF(AND($G72&lt;=AR$5,$I72&gt;=AR$5),-FV(Assumptions!$D$6,'Construction Schedule'!AR$2,,$E72/$H72),0))</f>
        <v>1908.6354166666665</v>
      </c>
      <c r="AS72" s="60">
        <f>IF(AS$5=$G72,-FV(Assumptions!$D$6,'Construction Schedule'!AS$2,,$E72/$H72),IF(AND($G72&lt;=AS$5,$I72&gt;=AS$5),-FV(Assumptions!$D$6,'Construction Schedule'!AS$2,,$E72/$H72),0))</f>
        <v>1908.6354166666665</v>
      </c>
      <c r="AT72" s="60">
        <f>IF(AT$5=$G72,-FV(Assumptions!$D$6,'Construction Schedule'!AT$2,,$E72/$H72),IF(AND($G72&lt;=AT$5,$I72&gt;=AT$5),-FV(Assumptions!$D$6,'Construction Schedule'!AT$2,,$E72/$H72),0))</f>
        <v>1908.6354166666665</v>
      </c>
      <c r="AU72" s="60">
        <f>IF(AU$5=$G72,-FV(Assumptions!$D$6,'Construction Schedule'!AU$2,,$E72/$H72),IF(AND($G72&lt;=AU$5,$I72&gt;=AU$5),-FV(Assumptions!$D$6,'Construction Schedule'!AU$2,,$E72/$H72),0))</f>
        <v>1908.6354166666665</v>
      </c>
      <c r="AV72" s="60">
        <f>IF(AV$5=$G72,-FV(Assumptions!$D$6,'Construction Schedule'!AV$2,,$E72/$H72),IF(AND($G72&lt;=AV$5,$I72&gt;=AV$5),-FV(Assumptions!$D$6,'Construction Schedule'!AV$2,,$E72/$H72),0))</f>
        <v>1956.3513020833332</v>
      </c>
      <c r="AW72" s="60">
        <f>IF(AW$5=$G72,-FV(Assumptions!$D$6,'Construction Schedule'!AW$2,,$E72/$H72),IF(AND($G72&lt;=AW$5,$I72&gt;=AW$5),-FV(Assumptions!$D$6,'Construction Schedule'!AW$2,,$E72/$H72),0))</f>
        <v>1956.3513020833332</v>
      </c>
      <c r="AX72" s="60">
        <f>IF(AX$5=$G72,-FV(Assumptions!$D$6,'Construction Schedule'!AX$2,,$E72/$H72),IF(AND($G72&lt;=AX$5,$I72&gt;=AX$5),-FV(Assumptions!$D$6,'Construction Schedule'!AX$2,,$E72/$H72),0))</f>
        <v>1956.3513020833332</v>
      </c>
      <c r="AY72" s="60">
        <f>IF(AY$5=$G72,-FV(Assumptions!$D$6,'Construction Schedule'!AY$2,,$E72/$H72),IF(AND($G72&lt;=AY$5,$I72&gt;=AY$5),-FV(Assumptions!$D$6,'Construction Schedule'!AY$2,,$E72/$H72),0))</f>
        <v>1956.3513020833332</v>
      </c>
      <c r="AZ72" s="60">
        <f>IF(AZ$5=$G72,-FV(Assumptions!$D$6,'Construction Schedule'!AZ$2,,$E72/$H72),IF(AND($G72&lt;=AZ$5,$I72&gt;=AZ$5),-FV(Assumptions!$D$6,'Construction Schedule'!AZ$2,,$E72/$H72),0))</f>
        <v>1956.3513020833332</v>
      </c>
      <c r="BA72" s="60">
        <f>IF(BA$5=$G72,-FV(Assumptions!$D$6,'Construction Schedule'!BA$2,,$E72/$H72),IF(AND($G72&lt;=BA$5,$I72&gt;=BA$5),-FV(Assumptions!$D$6,'Construction Schedule'!BA$2,,$E72/$H72),0))</f>
        <v>1956.3513020833332</v>
      </c>
      <c r="BB72" s="60">
        <f>IF(BB$5=$G72,-FV(Assumptions!$D$6,'Construction Schedule'!BB$2,,$E72/$H72),IF(AND($G72&lt;=BB$5,$I72&gt;=BB$5),-FV(Assumptions!$D$6,'Construction Schedule'!BB$2,,$E72/$H72),0))</f>
        <v>1956.3513020833332</v>
      </c>
      <c r="BC72" s="60">
        <f>IF(BC$5=$G72,-FV(Assumptions!$D$6,'Construction Schedule'!BC$2,,$E72/$H72),IF(AND($G72&lt;=BC$5,$I72&gt;=BC$5),-FV(Assumptions!$D$6,'Construction Schedule'!BC$2,,$E72/$H72),0))</f>
        <v>1956.3513020833332</v>
      </c>
      <c r="BD72" s="60">
        <f>IF(BD$5=$G72,-FV(Assumptions!$D$6,'Construction Schedule'!BD$2,,$E72/$H72),IF(AND($G72&lt;=BD$5,$I72&gt;=BD$5),-FV(Assumptions!$D$6,'Construction Schedule'!BD$2,,$E72/$H72),0))</f>
        <v>1956.3513020833332</v>
      </c>
      <c r="BE72" s="60">
        <f>IF(BE$5=$G72,-FV(Assumptions!$D$6,'Construction Schedule'!BE$2,,$E72/$H72),IF(AND($G72&lt;=BE$5,$I72&gt;=BE$5),-FV(Assumptions!$D$6,'Construction Schedule'!BE$2,,$E72/$H72),0))</f>
        <v>1956.3513020833332</v>
      </c>
      <c r="BF72" s="60">
        <f>IF(BF$5=$G72,-FV(Assumptions!$D$6,'Construction Schedule'!BF$2,,$E72/$H72),IF(AND($G72&lt;=BF$5,$I72&gt;=BF$5),-FV(Assumptions!$D$6,'Construction Schedule'!BF$2,,$E72/$H72),0))</f>
        <v>1956.3513020833332</v>
      </c>
      <c r="BG72" s="60">
        <f>IF(BG$5=$G72,-FV(Assumptions!$D$6,'Construction Schedule'!BG$2,,$E72/$H72),IF(AND($G72&lt;=BG$5,$I72&gt;=BG$5),-FV(Assumptions!$D$6,'Construction Schedule'!BG$2,,$E72/$H72),0))</f>
        <v>1956.3513020833332</v>
      </c>
      <c r="BH72" s="60">
        <f>IF(BH$5=$G72,-FV(Assumptions!$D$6,'Construction Schedule'!BH$2,,$E72/$H72),IF(AND($G72&lt;=BH$5,$I72&gt;=BH$5),-FV(Assumptions!$D$6,'Construction Schedule'!BH$2,,$E72/$H72),0))</f>
        <v>2005.2600846354164</v>
      </c>
      <c r="BI72" s="60">
        <f>IF(BI$5=$G72,-FV(Assumptions!$D$6,'Construction Schedule'!BI$2,,$E72/$H72),IF(AND($G72&lt;=BI$5,$I72&gt;=BI$5),-FV(Assumptions!$D$6,'Construction Schedule'!BI$2,,$E72/$H72),0))</f>
        <v>2005.2600846354164</v>
      </c>
      <c r="BJ72" s="60">
        <f>IF(BJ$5=$G72,-FV(Assumptions!$D$6,'Construction Schedule'!BJ$2,,$E72/$H72),IF(AND($G72&lt;=BJ$5,$I72&gt;=BJ$5),-FV(Assumptions!$D$6,'Construction Schedule'!BJ$2,,$E72/$H72),0))</f>
        <v>2005.2600846354164</v>
      </c>
      <c r="BK72" s="60">
        <f>IF(BK$5=$G72,-FV(Assumptions!$D$6,'Construction Schedule'!BK$2,,$E72/$H72),IF(AND($G72&lt;=BK$5,$I72&gt;=BK$5),-FV(Assumptions!$D$6,'Construction Schedule'!BK$2,,$E72/$H72),0))</f>
        <v>2005.2600846354164</v>
      </c>
      <c r="BL72" s="60">
        <f>IF(BL$5=$G72,-FV(Assumptions!$D$6,'Construction Schedule'!BL$2,,$E72/$H72),IF(AND($G72&lt;=BL$5,$I72&gt;=BL$5),-FV(Assumptions!$D$6,'Construction Schedule'!BL$2,,$E72/$H72),0))</f>
        <v>2005.2600846354164</v>
      </c>
      <c r="BM72" s="60">
        <f>IF(BM$5=$G72,-FV(Assumptions!$D$6,'Construction Schedule'!BM$2,,$E72/$H72),IF(AND($G72&lt;=BM$5,$I72&gt;=BM$5),-FV(Assumptions!$D$6,'Construction Schedule'!BM$2,,$E72/$H72),0))</f>
        <v>2005.2600846354164</v>
      </c>
      <c r="BN72" s="60">
        <f>IF(BN$5=$G72,-FV(Assumptions!$D$6,'Construction Schedule'!BN$2,,$E72/$H72),IF(AND($G72&lt;=BN$5,$I72&gt;=BN$5),-FV(Assumptions!$D$6,'Construction Schedule'!BN$2,,$E72/$H72),0))</f>
        <v>2005.2600846354164</v>
      </c>
      <c r="BO72" s="60">
        <f>IF(BO$5=$G72,-FV(Assumptions!$D$6,'Construction Schedule'!BO$2,,$E72/$H72),IF(AND($G72&lt;=BO$5,$I72&gt;=BO$5),-FV(Assumptions!$D$6,'Construction Schedule'!BO$2,,$E72/$H72),0))</f>
        <v>2005.2600846354164</v>
      </c>
      <c r="BP72" s="60">
        <f>IF(BP$5=$G72,-FV(Assumptions!$D$6,'Construction Schedule'!BP$2,,$E72/$H72),IF(AND($G72&lt;=BP$5,$I72&gt;=BP$5),-FV(Assumptions!$D$6,'Construction Schedule'!BP$2,,$E72/$H72),0))</f>
        <v>2005.2600846354164</v>
      </c>
      <c r="BQ72" s="60">
        <f>IF(BQ$5=$G72,-FV(Assumptions!$D$6,'Construction Schedule'!BQ$2,,$E72/$H72),IF(AND($G72&lt;=BQ$5,$I72&gt;=BQ$5),-FV(Assumptions!$D$6,'Construction Schedule'!BQ$2,,$E72/$H72),0))</f>
        <v>2005.2600846354164</v>
      </c>
      <c r="BR72" s="60">
        <f>IF(BR$5=$G72,-FV(Assumptions!$D$6,'Construction Schedule'!BR$2,,$E72/$H72),IF(AND($G72&lt;=BR$5,$I72&gt;=BR$5),-FV(Assumptions!$D$6,'Construction Schedule'!BR$2,,$E72/$H72),0))</f>
        <v>2005.2600846354164</v>
      </c>
      <c r="BS72" s="60">
        <f>IF(BS$5=$G72,-FV(Assumptions!$D$6,'Construction Schedule'!BS$2,,$E72/$H72),IF(AND($G72&lt;=BS$5,$I72&gt;=BS$5),-FV(Assumptions!$D$6,'Construction Schedule'!BS$2,,$E72/$H72),0))</f>
        <v>0</v>
      </c>
      <c r="BT72" s="60">
        <f>IF(BT$5=$G72,-FV(Assumptions!$D$6,'Construction Schedule'!BT$2,,$E72/$H72),IF(AND($G72&lt;=BT$5,$I72&gt;=BT$5),-FV(Assumptions!$D$6,'Construction Schedule'!BT$2,,$E72/$H72),0))</f>
        <v>0</v>
      </c>
      <c r="BU72" s="60">
        <f>IF(BU$5=$G72,-FV(Assumptions!$D$6,'Construction Schedule'!BU$2,,$E72/$H72),IF(AND($G72&lt;=BU$5,$I72&gt;=BU$5),-FV(Assumptions!$D$6,'Construction Schedule'!BU$2,,$E72/$H72),0))</f>
        <v>0</v>
      </c>
      <c r="BV72" s="60">
        <f>IF(BV$5=$G72,-FV(Assumptions!$D$6,'Construction Schedule'!BV$2,,$E72/$H72),IF(AND($G72&lt;=BV$5,$I72&gt;=BV$5),-FV(Assumptions!$D$6,'Construction Schedule'!BV$2,,$E72/$H72),0))</f>
        <v>0</v>
      </c>
      <c r="BW72" s="60">
        <f>IF(BW$5=$G72,-FV(Assumptions!$D$6,'Construction Schedule'!BW$2,,$E72/$H72),IF(AND($G72&lt;=BW$5,$I72&gt;=BW$5),-FV(Assumptions!$D$6,'Construction Schedule'!BW$2,,$E72/$H72),0))</f>
        <v>0</v>
      </c>
      <c r="BX72" s="60">
        <f>IF(BX$5=$G72,-FV(Assumptions!$D$6,'Construction Schedule'!BX$2,,$E72/$H72),IF(AND($G72&lt;=BX$5,$I72&gt;=BX$5),-FV(Assumptions!$D$6,'Construction Schedule'!BX$2,,$E72/$H72),0))</f>
        <v>0</v>
      </c>
      <c r="BY72" s="60">
        <f>IF(BY$5=$G72,-FV(Assumptions!$D$6,'Construction Schedule'!BY$2,,$E72/$H72),IF(AND($G72&lt;=BY$5,$I72&gt;=BY$5),-FV(Assumptions!$D$6,'Construction Schedule'!BY$2,,$E72/$H72),0))</f>
        <v>0</v>
      </c>
      <c r="BZ72" s="60">
        <f>IF(BZ$5=$G72,-FV(Assumptions!$D$6,'Construction Schedule'!BZ$2,,$E72/$H72),IF(AND($G72&lt;=BZ$5,$I72&gt;=BZ$5),-FV(Assumptions!$D$6,'Construction Schedule'!BZ$2,,$E72/$H72),0))</f>
        <v>0</v>
      </c>
      <c r="CA72" s="60">
        <f>IF(CA$5=$G72,-FV(Assumptions!$D$6,'Construction Schedule'!CA$2,,$E72/$H72),IF(AND($G72&lt;=CA$5,$I72&gt;=CA$5),-FV(Assumptions!$D$6,'Construction Schedule'!CA$2,,$E72/$H72),0))</f>
        <v>0</v>
      </c>
      <c r="CB72" s="60">
        <f>IF(CB$5=$G72,-FV(Assumptions!$D$6,'Construction Schedule'!CB$2,,$E72/$H72),IF(AND($G72&lt;=CB$5,$I72&gt;=CB$5),-FV(Assumptions!$D$6,'Construction Schedule'!CB$2,,$E72/$H72),0))</f>
        <v>0</v>
      </c>
      <c r="CC72" s="60">
        <f>IF(CC$5=$G72,-FV(Assumptions!$D$6,'Construction Schedule'!CC$2,,$E72/$H72),IF(AND($G72&lt;=CC$5,$I72&gt;=CC$5),-FV(Assumptions!$D$6,'Construction Schedule'!CC$2,,$E72/$H72),0))</f>
        <v>0</v>
      </c>
      <c r="CD72" s="60">
        <f>IF(CD$5=$G72,-FV(Assumptions!$D$6,'Construction Schedule'!CD$2,,$E72/$H72),IF(AND($G72&lt;=CD$5,$I72&gt;=CD$5),-FV(Assumptions!$D$6,'Construction Schedule'!CD$2,,$E72/$H72),0))</f>
        <v>0</v>
      </c>
      <c r="CE72" s="60">
        <f>IF(CE$5=$G72,-FV(Assumptions!$D$6,'Construction Schedule'!CE$2,,$E72/$H72),IF(AND($G72&lt;=CE$5,$I72&gt;=CE$5),-FV(Assumptions!$D$6,'Construction Schedule'!CE$2,,$E72/$H72),0))</f>
        <v>0</v>
      </c>
      <c r="CF72" s="60">
        <f>IF(CF$5=$G72,-FV(Assumptions!$D$6,'Construction Schedule'!CF$2,,$E72/$H72),IF(AND($G72&lt;=CF$5,$I72&gt;=CF$5),-FV(Assumptions!$D$6,'Construction Schedule'!CF$2,,$E72/$H72),0))</f>
        <v>0</v>
      </c>
      <c r="CG72" s="60">
        <f>IF(CG$5=$G72,-FV(Assumptions!$D$6,'Construction Schedule'!CG$2,,$E72/$H72),IF(AND($G72&lt;=CG$5,$I72&gt;=CG$5),-FV(Assumptions!$D$6,'Construction Schedule'!CG$2,,$E72/$H72),0))</f>
        <v>0</v>
      </c>
      <c r="CH72" s="60">
        <f>IF(CH$5=$G72,-FV(Assumptions!$D$6,'Construction Schedule'!CH$2,,$E72/$H72),IF(AND($G72&lt;=CH$5,$I72&gt;=CH$5),-FV(Assumptions!$D$6,'Construction Schedule'!CH$2,,$E72/$H72),0))</f>
        <v>0</v>
      </c>
      <c r="CI72" s="60">
        <f>IF(CI$5=$G72,-FV(Assumptions!$D$6,'Construction Schedule'!CI$2,,$E72/$H72),IF(AND($G72&lt;=CI$5,$I72&gt;=CI$5),-FV(Assumptions!$D$6,'Construction Schedule'!CI$2,,$E72/$H72),0))</f>
        <v>0</v>
      </c>
      <c r="CJ72" s="60">
        <f>IF(CJ$5=$G72,-FV(Assumptions!$D$6,'Construction Schedule'!CJ$2,,$E72/$H72),IF(AND($G72&lt;=CJ$5,$I72&gt;=CJ$5),-FV(Assumptions!$D$6,'Construction Schedule'!CJ$2,,$E72/$H72),0))</f>
        <v>0</v>
      </c>
      <c r="CK72" s="60">
        <f>IF(CK$5=$G72,-FV(Assumptions!$D$6,'Construction Schedule'!CK$2,,$E72/$H72),IF(AND($G72&lt;=CK$5,$I72&gt;=CK$5),-FV(Assumptions!$D$6,'Construction Schedule'!CK$2,,$E72/$H72),0))</f>
        <v>0</v>
      </c>
      <c r="CL72" s="60">
        <f>IF(CL$5=$G72,-FV(Assumptions!$D$6,'Construction Schedule'!CL$2,,$E72/$H72),IF(AND($G72&lt;=CL$5,$I72&gt;=CL$5),-FV(Assumptions!$D$6,'Construction Schedule'!CL$2,,$E72/$H72),0))</f>
        <v>0</v>
      </c>
      <c r="CM72" s="60">
        <f>IF(CM$5=$G72,-FV(Assumptions!$D$6,'Construction Schedule'!CM$2,,$E72/$H72),IF(AND($G72&lt;=CM$5,$I72&gt;=CM$5),-FV(Assumptions!$D$6,'Construction Schedule'!CM$2,,$E72/$H72),0))</f>
        <v>0</v>
      </c>
      <c r="CN72" s="60">
        <f>IF(CN$5=$G72,-FV(Assumptions!$D$6,'Construction Schedule'!CN$2,,$E72/$H72),IF(AND($G72&lt;=CN$5,$I72&gt;=CN$5),-FV(Assumptions!$D$6,'Construction Schedule'!CN$2,,$E72/$H72),0))</f>
        <v>0</v>
      </c>
      <c r="CO72" s="60">
        <f>IF(CO$5=$G72,-FV(Assumptions!$D$6,'Construction Schedule'!CO$2,,$E72/$H72),IF(AND($G72&lt;=CO$5,$I72&gt;=CO$5),-FV(Assumptions!$D$6,'Construction Schedule'!CO$2,,$E72/$H72),0))</f>
        <v>0</v>
      </c>
      <c r="CP72" s="60">
        <f>IF(CP$5=$G72,-FV(Assumptions!$D$6,'Construction Schedule'!CP$2,,$E72/$H72),IF(AND($G72&lt;=CP$5,$I72&gt;=CP$5),-FV(Assumptions!$D$6,'Construction Schedule'!CP$2,,$E72/$H72),0))</f>
        <v>0</v>
      </c>
      <c r="CQ72" s="60">
        <f>IF(CQ$5=$G72,-FV(Assumptions!$D$6,'Construction Schedule'!CQ$2,,$E72/$H72),IF(AND($G72&lt;=CQ$5,$I72&gt;=CQ$5),-FV(Assumptions!$D$6,'Construction Schedule'!CQ$2,,$E72/$H72),0))</f>
        <v>0</v>
      </c>
      <c r="CR72" s="60">
        <f>IF(CR$5=$G72,-FV(Assumptions!$D$6,'Construction Schedule'!CR$2,,$E72/$H72),IF(AND($G72&lt;=CR$5,$I72&gt;=CR$5),-FV(Assumptions!$D$6,'Construction Schedule'!CR$2,,$E72/$H72),0))</f>
        <v>0</v>
      </c>
      <c r="CS72" s="60">
        <f>IF(CS$5=$G72,-FV(Assumptions!$D$6,'Construction Schedule'!CS$2,,$E72/$H72),IF(AND($G72&lt;=CS$5,$I72&gt;=CS$5),-FV(Assumptions!$D$6,'Construction Schedule'!CS$2,,$E72/$H72),0))</f>
        <v>0</v>
      </c>
      <c r="CT72" s="60">
        <f>IF(CT$5=$G72,-FV(Assumptions!$D$6,'Construction Schedule'!CT$2,,$E72/$H72),IF(AND($G72&lt;=CT$5,$I72&gt;=CT$5),-FV(Assumptions!$D$6,'Construction Schedule'!CT$2,,$E72/$H72),0))</f>
        <v>0</v>
      </c>
      <c r="CU72" s="60">
        <f>IF(CU$5=$G72,-FV(Assumptions!$D$6,'Construction Schedule'!CU$2,,$E72/$H72),IF(AND($G72&lt;=CU$5,$I72&gt;=CU$5),-FV(Assumptions!$D$6,'Construction Schedule'!CU$2,,$E72/$H72),0))</f>
        <v>0</v>
      </c>
      <c r="CV72" s="60">
        <f>IF(CV$5=$G72,-FV(Assumptions!$D$6,'Construction Schedule'!CV$2,,$E72/$H72),IF(AND($G72&lt;=CV$5,$I72&gt;=CV$5),-FV(Assumptions!$D$6,'Construction Schedule'!CV$2,,$E72/$H72),0))</f>
        <v>0</v>
      </c>
      <c r="CW72" s="60">
        <f>IF(CW$5=$G72,-FV(Assumptions!$D$6,'Construction Schedule'!CW$2,,$E72/$H72),IF(AND($G72&lt;=CW$5,$I72&gt;=CW$5),-FV(Assumptions!$D$6,'Construction Schedule'!CW$2,,$E72/$H72),0))</f>
        <v>0</v>
      </c>
      <c r="CX72" s="60">
        <f>IF(CX$5=$G72,-FV(Assumptions!$D$6,'Construction Schedule'!CX$2,,$E72/$H72),IF(AND($G72&lt;=CX$5,$I72&gt;=CX$5),-FV(Assumptions!$D$6,'Construction Schedule'!CX$2,,$E72/$H72),0))</f>
        <v>0</v>
      </c>
      <c r="CY72" s="60">
        <f>IF(CY$5=$G72,-FV(Assumptions!$D$6,'Construction Schedule'!CY$2,,$E72/$H72),IF(AND($G72&lt;=CY$5,$I72&gt;=CY$5),-FV(Assumptions!$D$6,'Construction Schedule'!CY$2,,$E72/$H72),0))</f>
        <v>0</v>
      </c>
      <c r="CZ72" s="60">
        <f>IF(CZ$5=$G72,-FV(Assumptions!$D$6,'Construction Schedule'!CZ$2,,$E72/$H72),IF(AND($G72&lt;=CZ$5,$I72&gt;=CZ$5),-FV(Assumptions!$D$6,'Construction Schedule'!CZ$2,,$E72/$H72),0))</f>
        <v>0</v>
      </c>
      <c r="DA72" s="60">
        <f>IF(DA$5=$G72,-FV(Assumptions!$D$6,'Construction Schedule'!DA$2,,$E72/$H72),IF(AND($G72&lt;=DA$5,$I72&gt;=DA$5),-FV(Assumptions!$D$6,'Construction Schedule'!DA$2,,$E72/$H72),0))</f>
        <v>0</v>
      </c>
      <c r="DB72" s="60">
        <f>IF(DB$5=$G72,-FV(Assumptions!$D$6,'Construction Schedule'!DB$2,,$E72/$H72),IF(AND($G72&lt;=DB$5,$I72&gt;=DB$5),-FV(Assumptions!$D$6,'Construction Schedule'!DB$2,,$E72/$H72),0))</f>
        <v>0</v>
      </c>
      <c r="DC72" s="60">
        <f>IF(DC$5=$G72,-FV(Assumptions!$D$6,'Construction Schedule'!DC$2,,$E72/$H72),IF(AND($G72&lt;=DC$5,$I72&gt;=DC$5),-FV(Assumptions!$D$6,'Construction Schedule'!DC$2,,$E72/$H72),0))</f>
        <v>0</v>
      </c>
      <c r="DD72" s="60">
        <f>IF(DD$5=$G72,-FV(Assumptions!$D$6,'Construction Schedule'!DD$2,,$E72/$H72),IF(AND($G72&lt;=DD$5,$I72&gt;=DD$5),-FV(Assumptions!$D$6,'Construction Schedule'!DD$2,,$E72/$H72),0))</f>
        <v>0</v>
      </c>
      <c r="DE72" s="60">
        <f>IF(DE$5=$G72,-FV(Assumptions!$D$6,'Construction Schedule'!DE$2,,$E72/$H72),IF(AND($G72&lt;=DE$5,$I72&gt;=DE$5),-FV(Assumptions!$D$6,'Construction Schedule'!DE$2,,$E72/$H72),0))</f>
        <v>0</v>
      </c>
      <c r="DF72" s="60">
        <f>IF(DF$5=$G72,-FV(Assumptions!$D$6,'Construction Schedule'!DF$2,,$E72/$H72),IF(AND($G72&lt;=DF$5,$I72&gt;=DF$5),-FV(Assumptions!$D$6,'Construction Schedule'!DF$2,,$E72/$H72),0))</f>
        <v>0</v>
      </c>
      <c r="DG72" s="60">
        <f>IF(DG$5=$G72,-FV(Assumptions!$D$6,'Construction Schedule'!DG$2,,$E72/$H72),IF(AND($G72&lt;=DG$5,$I72&gt;=DG$5),-FV(Assumptions!$D$6,'Construction Schedule'!DG$2,,$E72/$H72),0))</f>
        <v>0</v>
      </c>
      <c r="DH72" s="60">
        <f>IF(DH$5=$G72,-FV(Assumptions!$D$6,'Construction Schedule'!DH$2,,$E72/$H72),IF(AND($G72&lt;=DH$5,$I72&gt;=DH$5),-FV(Assumptions!$D$6,'Construction Schedule'!DH$2,,$E72/$H72),0))</f>
        <v>0</v>
      </c>
      <c r="DI72" s="60">
        <f>IF(DI$5=$G72,-FV(Assumptions!$D$6,'Construction Schedule'!DI$2,,$E72/$H72),IF(AND($G72&lt;=DI$5,$I72&gt;=DI$5),-FV(Assumptions!$D$6,'Construction Schedule'!DI$2,,$E72/$H72),0))</f>
        <v>0</v>
      </c>
      <c r="DJ72" s="60">
        <f>IF(DJ$5=$G72,-FV(Assumptions!$D$6,'Construction Schedule'!DJ$2,,$E72/$H72),IF(AND($G72&lt;=DJ$5,$I72&gt;=DJ$5),-FV(Assumptions!$D$6,'Construction Schedule'!DJ$2,,$E72/$H72),0))</f>
        <v>0</v>
      </c>
      <c r="DK72" s="60">
        <f>IF(DK$5=$G72,-FV(Assumptions!$D$6,'Construction Schedule'!DK$2,,$E72/$H72),IF(AND($G72&lt;=DK$5,$I72&gt;=DK$5),-FV(Assumptions!$D$6,'Construction Schedule'!DK$2,,$E72/$H72),0))</f>
        <v>0</v>
      </c>
      <c r="DL72" s="60">
        <f>IF(DL$5=$G72,-FV(Assumptions!$D$6,'Construction Schedule'!DL$2,,$E72/$H72),IF(AND($G72&lt;=DL$5,$I72&gt;=DL$5),-FV(Assumptions!$D$6,'Construction Schedule'!DL$2,,$E72/$H72),0))</f>
        <v>0</v>
      </c>
      <c r="DM72" s="60">
        <f>IF(DM$5=$G72,-FV(Assumptions!$D$6,'Construction Schedule'!DM$2,,$E72/$H72),IF(AND($G72&lt;=DM$5,$I72&gt;=DM$5),-FV(Assumptions!$D$6,'Construction Schedule'!DM$2,,$E72/$H72),0))</f>
        <v>0</v>
      </c>
      <c r="DN72" s="60">
        <f>IF(DN$5=$G72,-FV(Assumptions!$D$6,'Construction Schedule'!DN$2,,$E72/$H72),IF(AND($G72&lt;=DN$5,$I72&gt;=DN$5),-FV(Assumptions!$D$6,'Construction Schedule'!DN$2,,$E72/$H72),0))</f>
        <v>0</v>
      </c>
      <c r="DO72" s="60">
        <f>IF(DO$5=$G72,-FV(Assumptions!$D$6,'Construction Schedule'!DO$2,,$E72/$H72),IF(AND($G72&lt;=DO$5,$I72&gt;=DO$5),-FV(Assumptions!$D$6,'Construction Schedule'!DO$2,,$E72/$H72),0))</f>
        <v>0</v>
      </c>
      <c r="DP72" s="60">
        <f>IF(DP$5=$G72,-FV(Assumptions!$D$6,'Construction Schedule'!DP$2,,$E72/$H72),IF(AND($G72&lt;=DP$5,$I72&gt;=DP$5),-FV(Assumptions!$D$6,'Construction Schedule'!DP$2,,$E72/$H72),0))</f>
        <v>0</v>
      </c>
      <c r="DQ72" s="60">
        <f>IF(DQ$5=$G72,-FV(Assumptions!$D$6,'Construction Schedule'!DQ$2,,$E72/$H72),IF(AND($G72&lt;=DQ$5,$I72&gt;=DQ$5),-FV(Assumptions!$D$6,'Construction Schedule'!DQ$2,,$E72/$H72),0))</f>
        <v>0</v>
      </c>
      <c r="DR72" s="60">
        <f>IF(DR$5=$G72,-FV(Assumptions!$D$6,'Construction Schedule'!DR$2,,$E72/$H72),IF(AND($G72&lt;=DR$5,$I72&gt;=DR$5),-FV(Assumptions!$D$6,'Construction Schedule'!DR$2,,$E72/$H72),0))</f>
        <v>0</v>
      </c>
      <c r="DS72" s="60">
        <f>IF(DS$5=$G72,-FV(Assumptions!$D$6,'Construction Schedule'!DS$2,,$E72/$H72),IF(AND($G72&lt;=DS$5,$I72&gt;=DS$5),-FV(Assumptions!$D$6,'Construction Schedule'!DS$2,,$E72/$H72),0))</f>
        <v>0</v>
      </c>
      <c r="DT72" s="60">
        <f>IF(DT$5=$G72,-FV(Assumptions!$D$6,'Construction Schedule'!DT$2,,$E72/$H72),IF(AND($G72&lt;=DT$5,$I72&gt;=DT$5),-FV(Assumptions!$D$6,'Construction Schedule'!DT$2,,$E72/$H72),0))</f>
        <v>0</v>
      </c>
      <c r="DU72" s="60">
        <f>IF(DU$5=$G72,-FV(Assumptions!$D$6,'Construction Schedule'!DU$2,,$E72/$H72),IF(AND($G72&lt;=DU$5,$I72&gt;=DU$5),-FV(Assumptions!$D$6,'Construction Schedule'!DU$2,,$E72/$H72),0))</f>
        <v>0</v>
      </c>
      <c r="DV72" s="60">
        <f>IF(DV$5=$G72,-FV(Assumptions!$D$6,'Construction Schedule'!DV$2,,$E72/$H72),IF(AND($G72&lt;=DV$5,$I72&gt;=DV$5),-FV(Assumptions!$D$6,'Construction Schedule'!DV$2,,$E72/$H72),0))</f>
        <v>0</v>
      </c>
      <c r="DW72" s="60">
        <f>IF(DW$5=$G72,-FV(Assumptions!$D$6,'Construction Schedule'!DW$2,,$E72/$H72),IF(AND($G72&lt;=DW$5,$I72&gt;=DW$5),-FV(Assumptions!$D$6,'Construction Schedule'!DW$2,,$E72/$H72),0))</f>
        <v>0</v>
      </c>
      <c r="DX72" s="60">
        <f>IF(DX$5=$G72,-FV(Assumptions!$D$6,'Construction Schedule'!DX$2,,$E72/$H72),IF(AND($G72&lt;=DX$5,$I72&gt;=DX$5),-FV(Assumptions!$D$6,'Construction Schedule'!DX$2,,$E72/$H72),0))</f>
        <v>0</v>
      </c>
      <c r="DY72" s="60">
        <f>IF(DY$5=$G72,-FV(Assumptions!$D$6,'Construction Schedule'!DY$2,,$E72/$H72),IF(AND($G72&lt;=DY$5,$I72&gt;=DY$5),-FV(Assumptions!$D$6,'Construction Schedule'!DY$2,,$E72/$H72),0))</f>
        <v>0</v>
      </c>
      <c r="DZ72" s="60">
        <f>IF(DZ$5=$G72,-FV(Assumptions!$D$6,'Construction Schedule'!DZ$2,,$E72/$H72),IF(AND($G72&lt;=DZ$5,$I72&gt;=DZ$5),-FV(Assumptions!$D$6,'Construction Schedule'!DZ$2,,$E72/$H72),0))</f>
        <v>0</v>
      </c>
      <c r="EA72" s="60">
        <f>IF(EA$5=$G72,-FV(Assumptions!$D$6,'Construction Schedule'!EA$2,,$E72/$H72),IF(AND($G72&lt;=EA$5,$I72&gt;=EA$5),-FV(Assumptions!$D$6,'Construction Schedule'!EA$2,,$E72/$H72),0))</f>
        <v>0</v>
      </c>
      <c r="EB72" s="51" t="s">
        <v>2</v>
      </c>
    </row>
    <row r="73" spans="2:132" x14ac:dyDescent="0.3">
      <c r="B73" s="51" t="s">
        <v>229</v>
      </c>
      <c r="E73" s="60">
        <v>28000000</v>
      </c>
      <c r="G73" s="56">
        <v>45352</v>
      </c>
      <c r="H73" s="129">
        <v>60</v>
      </c>
      <c r="I73" s="56">
        <f t="shared" si="10"/>
        <v>47150</v>
      </c>
      <c r="L73" s="60">
        <f>IF(L$5=$G73,-FV(Assumptions!$D$6,'Construction Schedule'!L$2,,$E73/$H73),IF(AND($G73&lt;=L$5,$I73&gt;=L$5),-FV(Assumptions!$D$6,'Construction Schedule'!L$2,,$E73/$H73),0))</f>
        <v>466666.66666666669</v>
      </c>
      <c r="M73" s="60">
        <f>IF(M$5=$G73,-FV(Assumptions!$D$6,'Construction Schedule'!M$2,,$E73/$H73),IF(AND($G73&lt;=M$5,$I73&gt;=M$5),-FV(Assumptions!$D$6,'Construction Schedule'!M$2,,$E73/$H73),0))</f>
        <v>466666.66666666669</v>
      </c>
      <c r="N73" s="60">
        <f>IF(N$5=$G73,-FV(Assumptions!$D$6,'Construction Schedule'!N$2,,$E73/$H73),IF(AND($G73&lt;=N$5,$I73&gt;=N$5),-FV(Assumptions!$D$6,'Construction Schedule'!N$2,,$E73/$H73),0))</f>
        <v>466666.66666666669</v>
      </c>
      <c r="O73" s="60">
        <f>IF(O$5=$G73,-FV(Assumptions!$D$6,'Construction Schedule'!O$2,,$E73/$H73),IF(AND($G73&lt;=O$5,$I73&gt;=O$5),-FV(Assumptions!$D$6,'Construction Schedule'!O$2,,$E73/$H73),0))</f>
        <v>466666.66666666669</v>
      </c>
      <c r="P73" s="60">
        <f>IF(P$5=$G73,-FV(Assumptions!$D$6,'Construction Schedule'!P$2,,$E73/$H73),IF(AND($G73&lt;=P$5,$I73&gt;=P$5),-FV(Assumptions!$D$6,'Construction Schedule'!P$2,,$E73/$H73),0))</f>
        <v>466666.66666666669</v>
      </c>
      <c r="Q73" s="60">
        <f>IF(Q$5=$G73,-FV(Assumptions!$D$6,'Construction Schedule'!Q$2,,$E73/$H73),IF(AND($G73&lt;=Q$5,$I73&gt;=Q$5),-FV(Assumptions!$D$6,'Construction Schedule'!Q$2,,$E73/$H73),0))</f>
        <v>466666.66666666669</v>
      </c>
      <c r="R73" s="60">
        <f>IF(R$5=$G73,-FV(Assumptions!$D$6,'Construction Schedule'!R$2,,$E73/$H73),IF(AND($G73&lt;=R$5,$I73&gt;=R$5),-FV(Assumptions!$D$6,'Construction Schedule'!R$2,,$E73/$H73),0))</f>
        <v>466666.66666666669</v>
      </c>
      <c r="S73" s="60">
        <f>IF(S$5=$G73,-FV(Assumptions!$D$6,'Construction Schedule'!S$2,,$E73/$H73),IF(AND($G73&lt;=S$5,$I73&gt;=S$5),-FV(Assumptions!$D$6,'Construction Schedule'!S$2,,$E73/$H73),0))</f>
        <v>466666.66666666669</v>
      </c>
      <c r="T73" s="60">
        <f>IF(T$5=$G73,-FV(Assumptions!$D$6,'Construction Schedule'!T$2,,$E73/$H73),IF(AND($G73&lt;=T$5,$I73&gt;=T$5),-FV(Assumptions!$D$6,'Construction Schedule'!T$2,,$E73/$H73),0))</f>
        <v>466666.66666666669</v>
      </c>
      <c r="U73" s="60">
        <f>IF(U$5=$G73,-FV(Assumptions!$D$6,'Construction Schedule'!U$2,,$E73/$H73),IF(AND($G73&lt;=U$5,$I73&gt;=U$5),-FV(Assumptions!$D$6,'Construction Schedule'!U$2,,$E73/$H73),0))</f>
        <v>466666.66666666669</v>
      </c>
      <c r="V73" s="60">
        <f>IF(V$5=$G73,-FV(Assumptions!$D$6,'Construction Schedule'!V$2,,$E73/$H73),IF(AND($G73&lt;=V$5,$I73&gt;=V$5),-FV(Assumptions!$D$6,'Construction Schedule'!V$2,,$E73/$H73),0))</f>
        <v>466666.66666666669</v>
      </c>
      <c r="W73" s="60">
        <f>IF(W$5=$G73,-FV(Assumptions!$D$6,'Construction Schedule'!W$2,,$E73/$H73),IF(AND($G73&lt;=W$5,$I73&gt;=W$5),-FV(Assumptions!$D$6,'Construction Schedule'!W$2,,$E73/$H73),0))</f>
        <v>466666.66666666669</v>
      </c>
      <c r="X73" s="60">
        <f>IF(X$5=$G73,-FV(Assumptions!$D$6,'Construction Schedule'!X$2,,$E73/$H73),IF(AND($G73&lt;=X$5,$I73&gt;=X$5),-FV(Assumptions!$D$6,'Construction Schedule'!X$2,,$E73/$H73),0))</f>
        <v>478333.33333333331</v>
      </c>
      <c r="Y73" s="60">
        <f>IF(Y$5=$G73,-FV(Assumptions!$D$6,'Construction Schedule'!Y$2,,$E73/$H73),IF(AND($G73&lt;=Y$5,$I73&gt;=Y$5),-FV(Assumptions!$D$6,'Construction Schedule'!Y$2,,$E73/$H73),0))</f>
        <v>478333.33333333331</v>
      </c>
      <c r="Z73" s="60">
        <f>IF(Z$5=$G73,-FV(Assumptions!$D$6,'Construction Schedule'!Z$2,,$E73/$H73),IF(AND($G73&lt;=Z$5,$I73&gt;=Z$5),-FV(Assumptions!$D$6,'Construction Schedule'!Z$2,,$E73/$H73),0))</f>
        <v>478333.33333333331</v>
      </c>
      <c r="AA73" s="60">
        <f>IF(AA$5=$G73,-FV(Assumptions!$D$6,'Construction Schedule'!AA$2,,$E73/$H73),IF(AND($G73&lt;=AA$5,$I73&gt;=AA$5),-FV(Assumptions!$D$6,'Construction Schedule'!AA$2,,$E73/$H73),0))</f>
        <v>478333.33333333331</v>
      </c>
      <c r="AB73" s="60">
        <f>IF(AB$5=$G73,-FV(Assumptions!$D$6,'Construction Schedule'!AB$2,,$E73/$H73),IF(AND($G73&lt;=AB$5,$I73&gt;=AB$5),-FV(Assumptions!$D$6,'Construction Schedule'!AB$2,,$E73/$H73),0))</f>
        <v>478333.33333333331</v>
      </c>
      <c r="AC73" s="60">
        <f>IF(AC$5=$G73,-FV(Assumptions!$D$6,'Construction Schedule'!AC$2,,$E73/$H73),IF(AND($G73&lt;=AC$5,$I73&gt;=AC$5),-FV(Assumptions!$D$6,'Construction Schedule'!AC$2,,$E73/$H73),0))</f>
        <v>478333.33333333331</v>
      </c>
      <c r="AD73" s="60">
        <f>IF(AD$5=$G73,-FV(Assumptions!$D$6,'Construction Schedule'!AD$2,,$E73/$H73),IF(AND($G73&lt;=AD$5,$I73&gt;=AD$5),-FV(Assumptions!$D$6,'Construction Schedule'!AD$2,,$E73/$H73),0))</f>
        <v>478333.33333333331</v>
      </c>
      <c r="AE73" s="60">
        <f>IF(AE$5=$G73,-FV(Assumptions!$D$6,'Construction Schedule'!AE$2,,$E73/$H73),IF(AND($G73&lt;=AE$5,$I73&gt;=AE$5),-FV(Assumptions!$D$6,'Construction Schedule'!AE$2,,$E73/$H73),0))</f>
        <v>478333.33333333331</v>
      </c>
      <c r="AF73" s="60">
        <f>IF(AF$5=$G73,-FV(Assumptions!$D$6,'Construction Schedule'!AF$2,,$E73/$H73),IF(AND($G73&lt;=AF$5,$I73&gt;=AF$5),-FV(Assumptions!$D$6,'Construction Schedule'!AF$2,,$E73/$H73),0))</f>
        <v>478333.33333333331</v>
      </c>
      <c r="AG73" s="60">
        <f>IF(AG$5=$G73,-FV(Assumptions!$D$6,'Construction Schedule'!AG$2,,$E73/$H73),IF(AND($G73&lt;=AG$5,$I73&gt;=AG$5),-FV(Assumptions!$D$6,'Construction Schedule'!AG$2,,$E73/$H73),0))</f>
        <v>478333.33333333331</v>
      </c>
      <c r="AH73" s="60">
        <f>IF(AH$5=$G73,-FV(Assumptions!$D$6,'Construction Schedule'!AH$2,,$E73/$H73),IF(AND($G73&lt;=AH$5,$I73&gt;=AH$5),-FV(Assumptions!$D$6,'Construction Schedule'!AH$2,,$E73/$H73),0))</f>
        <v>478333.33333333331</v>
      </c>
      <c r="AI73" s="60">
        <f>IF(AI$5=$G73,-FV(Assumptions!$D$6,'Construction Schedule'!AI$2,,$E73/$H73),IF(AND($G73&lt;=AI$5,$I73&gt;=AI$5),-FV(Assumptions!$D$6,'Construction Schedule'!AI$2,,$E73/$H73),0))</f>
        <v>478333.33333333331</v>
      </c>
      <c r="AJ73" s="60">
        <f>IF(AJ$5=$G73,-FV(Assumptions!$D$6,'Construction Schedule'!AJ$2,,$E73/$H73),IF(AND($G73&lt;=AJ$5,$I73&gt;=AJ$5),-FV(Assumptions!$D$6,'Construction Schedule'!AJ$2,,$E73/$H73),0))</f>
        <v>490291.66666666663</v>
      </c>
      <c r="AK73" s="60">
        <f>IF(AK$5=$G73,-FV(Assumptions!$D$6,'Construction Schedule'!AK$2,,$E73/$H73),IF(AND($G73&lt;=AK$5,$I73&gt;=AK$5),-FV(Assumptions!$D$6,'Construction Schedule'!AK$2,,$E73/$H73),0))</f>
        <v>490291.66666666663</v>
      </c>
      <c r="AL73" s="60">
        <f>IF(AL$5=$G73,-FV(Assumptions!$D$6,'Construction Schedule'!AL$2,,$E73/$H73),IF(AND($G73&lt;=AL$5,$I73&gt;=AL$5),-FV(Assumptions!$D$6,'Construction Schedule'!AL$2,,$E73/$H73),0))</f>
        <v>490291.66666666663</v>
      </c>
      <c r="AM73" s="60">
        <f>IF(AM$5=$G73,-FV(Assumptions!$D$6,'Construction Schedule'!AM$2,,$E73/$H73),IF(AND($G73&lt;=AM$5,$I73&gt;=AM$5),-FV(Assumptions!$D$6,'Construction Schedule'!AM$2,,$E73/$H73),0))</f>
        <v>490291.66666666663</v>
      </c>
      <c r="AN73" s="60">
        <f>IF(AN$5=$G73,-FV(Assumptions!$D$6,'Construction Schedule'!AN$2,,$E73/$H73),IF(AND($G73&lt;=AN$5,$I73&gt;=AN$5),-FV(Assumptions!$D$6,'Construction Schedule'!AN$2,,$E73/$H73),0))</f>
        <v>490291.66666666663</v>
      </c>
      <c r="AO73" s="60">
        <f>IF(AO$5=$G73,-FV(Assumptions!$D$6,'Construction Schedule'!AO$2,,$E73/$H73),IF(AND($G73&lt;=AO$5,$I73&gt;=AO$5),-FV(Assumptions!$D$6,'Construction Schedule'!AO$2,,$E73/$H73),0))</f>
        <v>490291.66666666663</v>
      </c>
      <c r="AP73" s="60">
        <f>IF(AP$5=$G73,-FV(Assumptions!$D$6,'Construction Schedule'!AP$2,,$E73/$H73),IF(AND($G73&lt;=AP$5,$I73&gt;=AP$5),-FV(Assumptions!$D$6,'Construction Schedule'!AP$2,,$E73/$H73),0))</f>
        <v>490291.66666666663</v>
      </c>
      <c r="AQ73" s="60">
        <f>IF(AQ$5=$G73,-FV(Assumptions!$D$6,'Construction Schedule'!AQ$2,,$E73/$H73),IF(AND($G73&lt;=AQ$5,$I73&gt;=AQ$5),-FV(Assumptions!$D$6,'Construction Schedule'!AQ$2,,$E73/$H73),0))</f>
        <v>490291.66666666663</v>
      </c>
      <c r="AR73" s="60">
        <f>IF(AR$5=$G73,-FV(Assumptions!$D$6,'Construction Schedule'!AR$2,,$E73/$H73),IF(AND($G73&lt;=AR$5,$I73&gt;=AR$5),-FV(Assumptions!$D$6,'Construction Schedule'!AR$2,,$E73/$H73),0))</f>
        <v>490291.66666666663</v>
      </c>
      <c r="AS73" s="60">
        <f>IF(AS$5=$G73,-FV(Assumptions!$D$6,'Construction Schedule'!AS$2,,$E73/$H73),IF(AND($G73&lt;=AS$5,$I73&gt;=AS$5),-FV(Assumptions!$D$6,'Construction Schedule'!AS$2,,$E73/$H73),0))</f>
        <v>490291.66666666663</v>
      </c>
      <c r="AT73" s="60">
        <f>IF(AT$5=$G73,-FV(Assumptions!$D$6,'Construction Schedule'!AT$2,,$E73/$H73),IF(AND($G73&lt;=AT$5,$I73&gt;=AT$5),-FV(Assumptions!$D$6,'Construction Schedule'!AT$2,,$E73/$H73),0))</f>
        <v>490291.66666666663</v>
      </c>
      <c r="AU73" s="60">
        <f>IF(AU$5=$G73,-FV(Assumptions!$D$6,'Construction Schedule'!AU$2,,$E73/$H73),IF(AND($G73&lt;=AU$5,$I73&gt;=AU$5),-FV(Assumptions!$D$6,'Construction Schedule'!AU$2,,$E73/$H73),0))</f>
        <v>490291.66666666663</v>
      </c>
      <c r="AV73" s="60">
        <f>IF(AV$5=$G73,-FV(Assumptions!$D$6,'Construction Schedule'!AV$2,,$E73/$H73),IF(AND($G73&lt;=AV$5,$I73&gt;=AV$5),-FV(Assumptions!$D$6,'Construction Schedule'!AV$2,,$E73/$H73),0))</f>
        <v>502548.95833333331</v>
      </c>
      <c r="AW73" s="60">
        <f>IF(AW$5=$G73,-FV(Assumptions!$D$6,'Construction Schedule'!AW$2,,$E73/$H73),IF(AND($G73&lt;=AW$5,$I73&gt;=AW$5),-FV(Assumptions!$D$6,'Construction Schedule'!AW$2,,$E73/$H73),0))</f>
        <v>502548.95833333331</v>
      </c>
      <c r="AX73" s="60">
        <f>IF(AX$5=$G73,-FV(Assumptions!$D$6,'Construction Schedule'!AX$2,,$E73/$H73),IF(AND($G73&lt;=AX$5,$I73&gt;=AX$5),-FV(Assumptions!$D$6,'Construction Schedule'!AX$2,,$E73/$H73),0))</f>
        <v>502548.95833333331</v>
      </c>
      <c r="AY73" s="60">
        <f>IF(AY$5=$G73,-FV(Assumptions!$D$6,'Construction Schedule'!AY$2,,$E73/$H73),IF(AND($G73&lt;=AY$5,$I73&gt;=AY$5),-FV(Assumptions!$D$6,'Construction Schedule'!AY$2,,$E73/$H73),0))</f>
        <v>502548.95833333331</v>
      </c>
      <c r="AZ73" s="60">
        <f>IF(AZ$5=$G73,-FV(Assumptions!$D$6,'Construction Schedule'!AZ$2,,$E73/$H73),IF(AND($G73&lt;=AZ$5,$I73&gt;=AZ$5),-FV(Assumptions!$D$6,'Construction Schedule'!AZ$2,,$E73/$H73),0))</f>
        <v>502548.95833333331</v>
      </c>
      <c r="BA73" s="60">
        <f>IF(BA$5=$G73,-FV(Assumptions!$D$6,'Construction Schedule'!BA$2,,$E73/$H73),IF(AND($G73&lt;=BA$5,$I73&gt;=BA$5),-FV(Assumptions!$D$6,'Construction Schedule'!BA$2,,$E73/$H73),0))</f>
        <v>502548.95833333331</v>
      </c>
      <c r="BB73" s="60">
        <f>IF(BB$5=$G73,-FV(Assumptions!$D$6,'Construction Schedule'!BB$2,,$E73/$H73),IF(AND($G73&lt;=BB$5,$I73&gt;=BB$5),-FV(Assumptions!$D$6,'Construction Schedule'!BB$2,,$E73/$H73),0))</f>
        <v>502548.95833333331</v>
      </c>
      <c r="BC73" s="60">
        <f>IF(BC$5=$G73,-FV(Assumptions!$D$6,'Construction Schedule'!BC$2,,$E73/$H73),IF(AND($G73&lt;=BC$5,$I73&gt;=BC$5),-FV(Assumptions!$D$6,'Construction Schedule'!BC$2,,$E73/$H73),0))</f>
        <v>502548.95833333331</v>
      </c>
      <c r="BD73" s="60">
        <f>IF(BD$5=$G73,-FV(Assumptions!$D$6,'Construction Schedule'!BD$2,,$E73/$H73),IF(AND($G73&lt;=BD$5,$I73&gt;=BD$5),-FV(Assumptions!$D$6,'Construction Schedule'!BD$2,,$E73/$H73),0))</f>
        <v>502548.95833333331</v>
      </c>
      <c r="BE73" s="60">
        <f>IF(BE$5=$G73,-FV(Assumptions!$D$6,'Construction Schedule'!BE$2,,$E73/$H73),IF(AND($G73&lt;=BE$5,$I73&gt;=BE$5),-FV(Assumptions!$D$6,'Construction Schedule'!BE$2,,$E73/$H73),0))</f>
        <v>502548.95833333331</v>
      </c>
      <c r="BF73" s="60">
        <f>IF(BF$5=$G73,-FV(Assumptions!$D$6,'Construction Schedule'!BF$2,,$E73/$H73),IF(AND($G73&lt;=BF$5,$I73&gt;=BF$5),-FV(Assumptions!$D$6,'Construction Schedule'!BF$2,,$E73/$H73),0))</f>
        <v>502548.95833333331</v>
      </c>
      <c r="BG73" s="60">
        <f>IF(BG$5=$G73,-FV(Assumptions!$D$6,'Construction Schedule'!BG$2,,$E73/$H73),IF(AND($G73&lt;=BG$5,$I73&gt;=BG$5),-FV(Assumptions!$D$6,'Construction Schedule'!BG$2,,$E73/$H73),0))</f>
        <v>502548.95833333331</v>
      </c>
      <c r="BH73" s="60">
        <f>IF(BH$5=$G73,-FV(Assumptions!$D$6,'Construction Schedule'!BH$2,,$E73/$H73),IF(AND($G73&lt;=BH$5,$I73&gt;=BH$5),-FV(Assumptions!$D$6,'Construction Schedule'!BH$2,,$E73/$H73),0))</f>
        <v>515112.68229166657</v>
      </c>
      <c r="BI73" s="60">
        <f>IF(BI$5=$G73,-FV(Assumptions!$D$6,'Construction Schedule'!BI$2,,$E73/$H73),IF(AND($G73&lt;=BI$5,$I73&gt;=BI$5),-FV(Assumptions!$D$6,'Construction Schedule'!BI$2,,$E73/$H73),0))</f>
        <v>515112.68229166657</v>
      </c>
      <c r="BJ73" s="60">
        <f>IF(BJ$5=$G73,-FV(Assumptions!$D$6,'Construction Schedule'!BJ$2,,$E73/$H73),IF(AND($G73&lt;=BJ$5,$I73&gt;=BJ$5),-FV(Assumptions!$D$6,'Construction Schedule'!BJ$2,,$E73/$H73),0))</f>
        <v>515112.68229166657</v>
      </c>
      <c r="BK73" s="60">
        <f>IF(BK$5=$G73,-FV(Assumptions!$D$6,'Construction Schedule'!BK$2,,$E73/$H73),IF(AND($G73&lt;=BK$5,$I73&gt;=BK$5),-FV(Assumptions!$D$6,'Construction Schedule'!BK$2,,$E73/$H73),0))</f>
        <v>515112.68229166657</v>
      </c>
      <c r="BL73" s="60">
        <f>IF(BL$5=$G73,-FV(Assumptions!$D$6,'Construction Schedule'!BL$2,,$E73/$H73),IF(AND($G73&lt;=BL$5,$I73&gt;=BL$5),-FV(Assumptions!$D$6,'Construction Schedule'!BL$2,,$E73/$H73),0))</f>
        <v>515112.68229166657</v>
      </c>
      <c r="BM73" s="60">
        <f>IF(BM$5=$G73,-FV(Assumptions!$D$6,'Construction Schedule'!BM$2,,$E73/$H73),IF(AND($G73&lt;=BM$5,$I73&gt;=BM$5),-FV(Assumptions!$D$6,'Construction Schedule'!BM$2,,$E73/$H73),0))</f>
        <v>515112.68229166657</v>
      </c>
      <c r="BN73" s="60">
        <f>IF(BN$5=$G73,-FV(Assumptions!$D$6,'Construction Schedule'!BN$2,,$E73/$H73),IF(AND($G73&lt;=BN$5,$I73&gt;=BN$5),-FV(Assumptions!$D$6,'Construction Schedule'!BN$2,,$E73/$H73),0))</f>
        <v>515112.68229166657</v>
      </c>
      <c r="BO73" s="60">
        <f>IF(BO$5=$G73,-FV(Assumptions!$D$6,'Construction Schedule'!BO$2,,$E73/$H73),IF(AND($G73&lt;=BO$5,$I73&gt;=BO$5),-FV(Assumptions!$D$6,'Construction Schedule'!BO$2,,$E73/$H73),0))</f>
        <v>515112.68229166657</v>
      </c>
      <c r="BP73" s="60">
        <f>IF(BP$5=$G73,-FV(Assumptions!$D$6,'Construction Schedule'!BP$2,,$E73/$H73),IF(AND($G73&lt;=BP$5,$I73&gt;=BP$5),-FV(Assumptions!$D$6,'Construction Schedule'!BP$2,,$E73/$H73),0))</f>
        <v>515112.68229166657</v>
      </c>
      <c r="BQ73" s="60">
        <f>IF(BQ$5=$G73,-FV(Assumptions!$D$6,'Construction Schedule'!BQ$2,,$E73/$H73),IF(AND($G73&lt;=BQ$5,$I73&gt;=BQ$5),-FV(Assumptions!$D$6,'Construction Schedule'!BQ$2,,$E73/$H73),0))</f>
        <v>515112.68229166657</v>
      </c>
      <c r="BR73" s="60">
        <f>IF(BR$5=$G73,-FV(Assumptions!$D$6,'Construction Schedule'!BR$2,,$E73/$H73),IF(AND($G73&lt;=BR$5,$I73&gt;=BR$5),-FV(Assumptions!$D$6,'Construction Schedule'!BR$2,,$E73/$H73),0))</f>
        <v>515112.68229166657</v>
      </c>
      <c r="BS73" s="60">
        <f>IF(BS$5=$G73,-FV(Assumptions!$D$6,'Construction Schedule'!BS$2,,$E73/$H73),IF(AND($G73&lt;=BS$5,$I73&gt;=BS$5),-FV(Assumptions!$D$6,'Construction Schedule'!BS$2,,$E73/$H73),0))</f>
        <v>0</v>
      </c>
      <c r="BT73" s="60">
        <f>IF(BT$5=$G73,-FV(Assumptions!$D$6,'Construction Schedule'!BT$2,,$E73/$H73),IF(AND($G73&lt;=BT$5,$I73&gt;=BT$5),-FV(Assumptions!$D$6,'Construction Schedule'!BT$2,,$E73/$H73),0))</f>
        <v>0</v>
      </c>
      <c r="BU73" s="60">
        <f>IF(BU$5=$G73,-FV(Assumptions!$D$6,'Construction Schedule'!BU$2,,$E73/$H73),IF(AND($G73&lt;=BU$5,$I73&gt;=BU$5),-FV(Assumptions!$D$6,'Construction Schedule'!BU$2,,$E73/$H73),0))</f>
        <v>0</v>
      </c>
      <c r="BV73" s="60">
        <f>IF(BV$5=$G73,-FV(Assumptions!$D$6,'Construction Schedule'!BV$2,,$E73/$H73),IF(AND($G73&lt;=BV$5,$I73&gt;=BV$5),-FV(Assumptions!$D$6,'Construction Schedule'!BV$2,,$E73/$H73),0))</f>
        <v>0</v>
      </c>
      <c r="BW73" s="60">
        <f>IF(BW$5=$G73,-FV(Assumptions!$D$6,'Construction Schedule'!BW$2,,$E73/$H73),IF(AND($G73&lt;=BW$5,$I73&gt;=BW$5),-FV(Assumptions!$D$6,'Construction Schedule'!BW$2,,$E73/$H73),0))</f>
        <v>0</v>
      </c>
      <c r="BX73" s="60">
        <f>IF(BX$5=$G73,-FV(Assumptions!$D$6,'Construction Schedule'!BX$2,,$E73/$H73),IF(AND($G73&lt;=BX$5,$I73&gt;=BX$5),-FV(Assumptions!$D$6,'Construction Schedule'!BX$2,,$E73/$H73),0))</f>
        <v>0</v>
      </c>
      <c r="BY73" s="60">
        <f>IF(BY$5=$G73,-FV(Assumptions!$D$6,'Construction Schedule'!BY$2,,$E73/$H73),IF(AND($G73&lt;=BY$5,$I73&gt;=BY$5),-FV(Assumptions!$D$6,'Construction Schedule'!BY$2,,$E73/$H73),0))</f>
        <v>0</v>
      </c>
      <c r="BZ73" s="60">
        <f>IF(BZ$5=$G73,-FV(Assumptions!$D$6,'Construction Schedule'!BZ$2,,$E73/$H73),IF(AND($G73&lt;=BZ$5,$I73&gt;=BZ$5),-FV(Assumptions!$D$6,'Construction Schedule'!BZ$2,,$E73/$H73),0))</f>
        <v>0</v>
      </c>
      <c r="CA73" s="60">
        <f>IF(CA$5=$G73,-FV(Assumptions!$D$6,'Construction Schedule'!CA$2,,$E73/$H73),IF(AND($G73&lt;=CA$5,$I73&gt;=CA$5),-FV(Assumptions!$D$6,'Construction Schedule'!CA$2,,$E73/$H73),0))</f>
        <v>0</v>
      </c>
      <c r="CB73" s="60">
        <f>IF(CB$5=$G73,-FV(Assumptions!$D$6,'Construction Schedule'!CB$2,,$E73/$H73),IF(AND($G73&lt;=CB$5,$I73&gt;=CB$5),-FV(Assumptions!$D$6,'Construction Schedule'!CB$2,,$E73/$H73),0))</f>
        <v>0</v>
      </c>
      <c r="CC73" s="60">
        <f>IF(CC$5=$G73,-FV(Assumptions!$D$6,'Construction Schedule'!CC$2,,$E73/$H73),IF(AND($G73&lt;=CC$5,$I73&gt;=CC$5),-FV(Assumptions!$D$6,'Construction Schedule'!CC$2,,$E73/$H73),0))</f>
        <v>0</v>
      </c>
      <c r="CD73" s="60">
        <f>IF(CD$5=$G73,-FV(Assumptions!$D$6,'Construction Schedule'!CD$2,,$E73/$H73),IF(AND($G73&lt;=CD$5,$I73&gt;=CD$5),-FV(Assumptions!$D$6,'Construction Schedule'!CD$2,,$E73/$H73),0))</f>
        <v>0</v>
      </c>
      <c r="CE73" s="60">
        <f>IF(CE$5=$G73,-FV(Assumptions!$D$6,'Construction Schedule'!CE$2,,$E73/$H73),IF(AND($G73&lt;=CE$5,$I73&gt;=CE$5),-FV(Assumptions!$D$6,'Construction Schedule'!CE$2,,$E73/$H73),0))</f>
        <v>0</v>
      </c>
      <c r="CF73" s="60">
        <f>IF(CF$5=$G73,-FV(Assumptions!$D$6,'Construction Schedule'!CF$2,,$E73/$H73),IF(AND($G73&lt;=CF$5,$I73&gt;=CF$5),-FV(Assumptions!$D$6,'Construction Schedule'!CF$2,,$E73/$H73),0))</f>
        <v>0</v>
      </c>
      <c r="CG73" s="60">
        <f>IF(CG$5=$G73,-FV(Assumptions!$D$6,'Construction Schedule'!CG$2,,$E73/$H73),IF(AND($G73&lt;=CG$5,$I73&gt;=CG$5),-FV(Assumptions!$D$6,'Construction Schedule'!CG$2,,$E73/$H73),0))</f>
        <v>0</v>
      </c>
      <c r="CH73" s="60">
        <f>IF(CH$5=$G73,-FV(Assumptions!$D$6,'Construction Schedule'!CH$2,,$E73/$H73),IF(AND($G73&lt;=CH$5,$I73&gt;=CH$5),-FV(Assumptions!$D$6,'Construction Schedule'!CH$2,,$E73/$H73),0))</f>
        <v>0</v>
      </c>
      <c r="CI73" s="60">
        <f>IF(CI$5=$G73,-FV(Assumptions!$D$6,'Construction Schedule'!CI$2,,$E73/$H73),IF(AND($G73&lt;=CI$5,$I73&gt;=CI$5),-FV(Assumptions!$D$6,'Construction Schedule'!CI$2,,$E73/$H73),0))</f>
        <v>0</v>
      </c>
      <c r="CJ73" s="60">
        <f>IF(CJ$5=$G73,-FV(Assumptions!$D$6,'Construction Schedule'!CJ$2,,$E73/$H73),IF(AND($G73&lt;=CJ$5,$I73&gt;=CJ$5),-FV(Assumptions!$D$6,'Construction Schedule'!CJ$2,,$E73/$H73),0))</f>
        <v>0</v>
      </c>
      <c r="CK73" s="60">
        <f>IF(CK$5=$G73,-FV(Assumptions!$D$6,'Construction Schedule'!CK$2,,$E73/$H73),IF(AND($G73&lt;=CK$5,$I73&gt;=CK$5),-FV(Assumptions!$D$6,'Construction Schedule'!CK$2,,$E73/$H73),0))</f>
        <v>0</v>
      </c>
      <c r="CL73" s="60">
        <f>IF(CL$5=$G73,-FV(Assumptions!$D$6,'Construction Schedule'!CL$2,,$E73/$H73),IF(AND($G73&lt;=CL$5,$I73&gt;=CL$5),-FV(Assumptions!$D$6,'Construction Schedule'!CL$2,,$E73/$H73),0))</f>
        <v>0</v>
      </c>
      <c r="CM73" s="60">
        <f>IF(CM$5=$G73,-FV(Assumptions!$D$6,'Construction Schedule'!CM$2,,$E73/$H73),IF(AND($G73&lt;=CM$5,$I73&gt;=CM$5),-FV(Assumptions!$D$6,'Construction Schedule'!CM$2,,$E73/$H73),0))</f>
        <v>0</v>
      </c>
      <c r="CN73" s="60">
        <f>IF(CN$5=$G73,-FV(Assumptions!$D$6,'Construction Schedule'!CN$2,,$E73/$H73),IF(AND($G73&lt;=CN$5,$I73&gt;=CN$5),-FV(Assumptions!$D$6,'Construction Schedule'!CN$2,,$E73/$H73),0))</f>
        <v>0</v>
      </c>
      <c r="CO73" s="60">
        <f>IF(CO$5=$G73,-FV(Assumptions!$D$6,'Construction Schedule'!CO$2,,$E73/$H73),IF(AND($G73&lt;=CO$5,$I73&gt;=CO$5),-FV(Assumptions!$D$6,'Construction Schedule'!CO$2,,$E73/$H73),0))</f>
        <v>0</v>
      </c>
      <c r="CP73" s="60">
        <f>IF(CP$5=$G73,-FV(Assumptions!$D$6,'Construction Schedule'!CP$2,,$E73/$H73),IF(AND($G73&lt;=CP$5,$I73&gt;=CP$5),-FV(Assumptions!$D$6,'Construction Schedule'!CP$2,,$E73/$H73),0))</f>
        <v>0</v>
      </c>
      <c r="CQ73" s="60">
        <f>IF(CQ$5=$G73,-FV(Assumptions!$D$6,'Construction Schedule'!CQ$2,,$E73/$H73),IF(AND($G73&lt;=CQ$5,$I73&gt;=CQ$5),-FV(Assumptions!$D$6,'Construction Schedule'!CQ$2,,$E73/$H73),0))</f>
        <v>0</v>
      </c>
      <c r="CR73" s="60">
        <f>IF(CR$5=$G73,-FV(Assumptions!$D$6,'Construction Schedule'!CR$2,,$E73/$H73),IF(AND($G73&lt;=CR$5,$I73&gt;=CR$5),-FV(Assumptions!$D$6,'Construction Schedule'!CR$2,,$E73/$H73),0))</f>
        <v>0</v>
      </c>
      <c r="CS73" s="60">
        <f>IF(CS$5=$G73,-FV(Assumptions!$D$6,'Construction Schedule'!CS$2,,$E73/$H73),IF(AND($G73&lt;=CS$5,$I73&gt;=CS$5),-FV(Assumptions!$D$6,'Construction Schedule'!CS$2,,$E73/$H73),0))</f>
        <v>0</v>
      </c>
      <c r="CT73" s="60">
        <f>IF(CT$5=$G73,-FV(Assumptions!$D$6,'Construction Schedule'!CT$2,,$E73/$H73),IF(AND($G73&lt;=CT$5,$I73&gt;=CT$5),-FV(Assumptions!$D$6,'Construction Schedule'!CT$2,,$E73/$H73),0))</f>
        <v>0</v>
      </c>
      <c r="CU73" s="60">
        <f>IF(CU$5=$G73,-FV(Assumptions!$D$6,'Construction Schedule'!CU$2,,$E73/$H73),IF(AND($G73&lt;=CU$5,$I73&gt;=CU$5),-FV(Assumptions!$D$6,'Construction Schedule'!CU$2,,$E73/$H73),0))</f>
        <v>0</v>
      </c>
      <c r="CV73" s="60">
        <f>IF(CV$5=$G73,-FV(Assumptions!$D$6,'Construction Schedule'!CV$2,,$E73/$H73),IF(AND($G73&lt;=CV$5,$I73&gt;=CV$5),-FV(Assumptions!$D$6,'Construction Schedule'!CV$2,,$E73/$H73),0))</f>
        <v>0</v>
      </c>
      <c r="CW73" s="60">
        <f>IF(CW$5=$G73,-FV(Assumptions!$D$6,'Construction Schedule'!CW$2,,$E73/$H73),IF(AND($G73&lt;=CW$5,$I73&gt;=CW$5),-FV(Assumptions!$D$6,'Construction Schedule'!CW$2,,$E73/$H73),0))</f>
        <v>0</v>
      </c>
      <c r="CX73" s="60">
        <f>IF(CX$5=$G73,-FV(Assumptions!$D$6,'Construction Schedule'!CX$2,,$E73/$H73),IF(AND($G73&lt;=CX$5,$I73&gt;=CX$5),-FV(Assumptions!$D$6,'Construction Schedule'!CX$2,,$E73/$H73),0))</f>
        <v>0</v>
      </c>
      <c r="CY73" s="60">
        <f>IF(CY$5=$G73,-FV(Assumptions!$D$6,'Construction Schedule'!CY$2,,$E73/$H73),IF(AND($G73&lt;=CY$5,$I73&gt;=CY$5),-FV(Assumptions!$D$6,'Construction Schedule'!CY$2,,$E73/$H73),0))</f>
        <v>0</v>
      </c>
      <c r="CZ73" s="60">
        <f>IF(CZ$5=$G73,-FV(Assumptions!$D$6,'Construction Schedule'!CZ$2,,$E73/$H73),IF(AND($G73&lt;=CZ$5,$I73&gt;=CZ$5),-FV(Assumptions!$D$6,'Construction Schedule'!CZ$2,,$E73/$H73),0))</f>
        <v>0</v>
      </c>
      <c r="DA73" s="60">
        <f>IF(DA$5=$G73,-FV(Assumptions!$D$6,'Construction Schedule'!DA$2,,$E73/$H73),IF(AND($G73&lt;=DA$5,$I73&gt;=DA$5),-FV(Assumptions!$D$6,'Construction Schedule'!DA$2,,$E73/$H73),0))</f>
        <v>0</v>
      </c>
      <c r="DB73" s="60">
        <f>IF(DB$5=$G73,-FV(Assumptions!$D$6,'Construction Schedule'!DB$2,,$E73/$H73),IF(AND($G73&lt;=DB$5,$I73&gt;=DB$5),-FV(Assumptions!$D$6,'Construction Schedule'!DB$2,,$E73/$H73),0))</f>
        <v>0</v>
      </c>
      <c r="DC73" s="60">
        <f>IF(DC$5=$G73,-FV(Assumptions!$D$6,'Construction Schedule'!DC$2,,$E73/$H73),IF(AND($G73&lt;=DC$5,$I73&gt;=DC$5),-FV(Assumptions!$D$6,'Construction Schedule'!DC$2,,$E73/$H73),0))</f>
        <v>0</v>
      </c>
      <c r="DD73" s="60">
        <f>IF(DD$5=$G73,-FV(Assumptions!$D$6,'Construction Schedule'!DD$2,,$E73/$H73),IF(AND($G73&lt;=DD$5,$I73&gt;=DD$5),-FV(Assumptions!$D$6,'Construction Schedule'!DD$2,,$E73/$H73),0))</f>
        <v>0</v>
      </c>
      <c r="DE73" s="60">
        <f>IF(DE$5=$G73,-FV(Assumptions!$D$6,'Construction Schedule'!DE$2,,$E73/$H73),IF(AND($G73&lt;=DE$5,$I73&gt;=DE$5),-FV(Assumptions!$D$6,'Construction Schedule'!DE$2,,$E73/$H73),0))</f>
        <v>0</v>
      </c>
      <c r="DF73" s="60">
        <f>IF(DF$5=$G73,-FV(Assumptions!$D$6,'Construction Schedule'!DF$2,,$E73/$H73),IF(AND($G73&lt;=DF$5,$I73&gt;=DF$5),-FV(Assumptions!$D$6,'Construction Schedule'!DF$2,,$E73/$H73),0))</f>
        <v>0</v>
      </c>
      <c r="DG73" s="60">
        <f>IF(DG$5=$G73,-FV(Assumptions!$D$6,'Construction Schedule'!DG$2,,$E73/$H73),IF(AND($G73&lt;=DG$5,$I73&gt;=DG$5),-FV(Assumptions!$D$6,'Construction Schedule'!DG$2,,$E73/$H73),0))</f>
        <v>0</v>
      </c>
      <c r="DH73" s="60">
        <f>IF(DH$5=$G73,-FV(Assumptions!$D$6,'Construction Schedule'!DH$2,,$E73/$H73),IF(AND($G73&lt;=DH$5,$I73&gt;=DH$5),-FV(Assumptions!$D$6,'Construction Schedule'!DH$2,,$E73/$H73),0))</f>
        <v>0</v>
      </c>
      <c r="DI73" s="60">
        <f>IF(DI$5=$G73,-FV(Assumptions!$D$6,'Construction Schedule'!DI$2,,$E73/$H73),IF(AND($G73&lt;=DI$5,$I73&gt;=DI$5),-FV(Assumptions!$D$6,'Construction Schedule'!DI$2,,$E73/$H73),0))</f>
        <v>0</v>
      </c>
      <c r="DJ73" s="60">
        <f>IF(DJ$5=$G73,-FV(Assumptions!$D$6,'Construction Schedule'!DJ$2,,$E73/$H73),IF(AND($G73&lt;=DJ$5,$I73&gt;=DJ$5),-FV(Assumptions!$D$6,'Construction Schedule'!DJ$2,,$E73/$H73),0))</f>
        <v>0</v>
      </c>
      <c r="DK73" s="60">
        <f>IF(DK$5=$G73,-FV(Assumptions!$D$6,'Construction Schedule'!DK$2,,$E73/$H73),IF(AND($G73&lt;=DK$5,$I73&gt;=DK$5),-FV(Assumptions!$D$6,'Construction Schedule'!DK$2,,$E73/$H73),0))</f>
        <v>0</v>
      </c>
      <c r="DL73" s="60">
        <f>IF(DL$5=$G73,-FV(Assumptions!$D$6,'Construction Schedule'!DL$2,,$E73/$H73),IF(AND($G73&lt;=DL$5,$I73&gt;=DL$5),-FV(Assumptions!$D$6,'Construction Schedule'!DL$2,,$E73/$H73),0))</f>
        <v>0</v>
      </c>
      <c r="DM73" s="60">
        <f>IF(DM$5=$G73,-FV(Assumptions!$D$6,'Construction Schedule'!DM$2,,$E73/$H73),IF(AND($G73&lt;=DM$5,$I73&gt;=DM$5),-FV(Assumptions!$D$6,'Construction Schedule'!DM$2,,$E73/$H73),0))</f>
        <v>0</v>
      </c>
      <c r="DN73" s="60">
        <f>IF(DN$5=$G73,-FV(Assumptions!$D$6,'Construction Schedule'!DN$2,,$E73/$H73),IF(AND($G73&lt;=DN$5,$I73&gt;=DN$5),-FV(Assumptions!$D$6,'Construction Schedule'!DN$2,,$E73/$H73),0))</f>
        <v>0</v>
      </c>
      <c r="DO73" s="60">
        <f>IF(DO$5=$G73,-FV(Assumptions!$D$6,'Construction Schedule'!DO$2,,$E73/$H73),IF(AND($G73&lt;=DO$5,$I73&gt;=DO$5),-FV(Assumptions!$D$6,'Construction Schedule'!DO$2,,$E73/$H73),0))</f>
        <v>0</v>
      </c>
      <c r="DP73" s="60">
        <f>IF(DP$5=$G73,-FV(Assumptions!$D$6,'Construction Schedule'!DP$2,,$E73/$H73),IF(AND($G73&lt;=DP$5,$I73&gt;=DP$5),-FV(Assumptions!$D$6,'Construction Schedule'!DP$2,,$E73/$H73),0))</f>
        <v>0</v>
      </c>
      <c r="DQ73" s="60">
        <f>IF(DQ$5=$G73,-FV(Assumptions!$D$6,'Construction Schedule'!DQ$2,,$E73/$H73),IF(AND($G73&lt;=DQ$5,$I73&gt;=DQ$5),-FV(Assumptions!$D$6,'Construction Schedule'!DQ$2,,$E73/$H73),0))</f>
        <v>0</v>
      </c>
      <c r="DR73" s="60">
        <f>IF(DR$5=$G73,-FV(Assumptions!$D$6,'Construction Schedule'!DR$2,,$E73/$H73),IF(AND($G73&lt;=DR$5,$I73&gt;=DR$5),-FV(Assumptions!$D$6,'Construction Schedule'!DR$2,,$E73/$H73),0))</f>
        <v>0</v>
      </c>
      <c r="DS73" s="60">
        <f>IF(DS$5=$G73,-FV(Assumptions!$D$6,'Construction Schedule'!DS$2,,$E73/$H73),IF(AND($G73&lt;=DS$5,$I73&gt;=DS$5),-FV(Assumptions!$D$6,'Construction Schedule'!DS$2,,$E73/$H73),0))</f>
        <v>0</v>
      </c>
      <c r="DT73" s="60">
        <f>IF(DT$5=$G73,-FV(Assumptions!$D$6,'Construction Schedule'!DT$2,,$E73/$H73),IF(AND($G73&lt;=DT$5,$I73&gt;=DT$5),-FV(Assumptions!$D$6,'Construction Schedule'!DT$2,,$E73/$H73),0))</f>
        <v>0</v>
      </c>
      <c r="DU73" s="60">
        <f>IF(DU$5=$G73,-FV(Assumptions!$D$6,'Construction Schedule'!DU$2,,$E73/$H73),IF(AND($G73&lt;=DU$5,$I73&gt;=DU$5),-FV(Assumptions!$D$6,'Construction Schedule'!DU$2,,$E73/$H73),0))</f>
        <v>0</v>
      </c>
      <c r="DV73" s="60">
        <f>IF(DV$5=$G73,-FV(Assumptions!$D$6,'Construction Schedule'!DV$2,,$E73/$H73),IF(AND($G73&lt;=DV$5,$I73&gt;=DV$5),-FV(Assumptions!$D$6,'Construction Schedule'!DV$2,,$E73/$H73),0))</f>
        <v>0</v>
      </c>
      <c r="DW73" s="60">
        <f>IF(DW$5=$G73,-FV(Assumptions!$D$6,'Construction Schedule'!DW$2,,$E73/$H73),IF(AND($G73&lt;=DW$5,$I73&gt;=DW$5),-FV(Assumptions!$D$6,'Construction Schedule'!DW$2,,$E73/$H73),0))</f>
        <v>0</v>
      </c>
      <c r="DX73" s="60">
        <f>IF(DX$5=$G73,-FV(Assumptions!$D$6,'Construction Schedule'!DX$2,,$E73/$H73),IF(AND($G73&lt;=DX$5,$I73&gt;=DX$5),-FV(Assumptions!$D$6,'Construction Schedule'!DX$2,,$E73/$H73),0))</f>
        <v>0</v>
      </c>
      <c r="DY73" s="60">
        <f>IF(DY$5=$G73,-FV(Assumptions!$D$6,'Construction Schedule'!DY$2,,$E73/$H73),IF(AND($G73&lt;=DY$5,$I73&gt;=DY$5),-FV(Assumptions!$D$6,'Construction Schedule'!DY$2,,$E73/$H73),0))</f>
        <v>0</v>
      </c>
      <c r="DZ73" s="60">
        <f>IF(DZ$5=$G73,-FV(Assumptions!$D$6,'Construction Schedule'!DZ$2,,$E73/$H73),IF(AND($G73&lt;=DZ$5,$I73&gt;=DZ$5),-FV(Assumptions!$D$6,'Construction Schedule'!DZ$2,,$E73/$H73),0))</f>
        <v>0</v>
      </c>
      <c r="EA73" s="60">
        <f>IF(EA$5=$G73,-FV(Assumptions!$D$6,'Construction Schedule'!EA$2,,$E73/$H73),IF(AND($G73&lt;=EA$5,$I73&gt;=EA$5),-FV(Assumptions!$D$6,'Construction Schedule'!EA$2,,$E73/$H73),0))</f>
        <v>0</v>
      </c>
      <c r="EB73" s="51" t="s">
        <v>2</v>
      </c>
    </row>
    <row r="74" spans="2:132" x14ac:dyDescent="0.3">
      <c r="B74" s="51" t="s">
        <v>230</v>
      </c>
      <c r="E74" s="60">
        <f>200000</f>
        <v>200000</v>
      </c>
      <c r="G74" s="56">
        <v>45352</v>
      </c>
      <c r="H74" s="129">
        <v>1</v>
      </c>
      <c r="I74" s="56">
        <f t="shared" si="10"/>
        <v>45352</v>
      </c>
      <c r="L74" s="60">
        <f>IF(L$5=$G74,-FV(Assumptions!$D$6,'Construction Schedule'!L$2,,$E74/$H74),IF(AND($G74&lt;=L$5,$I74&gt;=L$5),-FV(Assumptions!$D$6,'Construction Schedule'!L$2,,$E74/$H74),0))</f>
        <v>0</v>
      </c>
      <c r="M74" s="60">
        <f>IF(M$5=$G74,-FV(Assumptions!$D$6,'Construction Schedule'!M$2,,$E74/$H74),IF(AND($G74&lt;=M$5,$I74&gt;=M$5),-FV(Assumptions!$D$6,'Construction Schedule'!M$2,,$E74/$H74),0))</f>
        <v>0</v>
      </c>
      <c r="N74" s="60">
        <f>IF(N$5=$G74,-FV(Assumptions!$D$6,'Construction Schedule'!N$2,,$E74/$H74),IF(AND($G74&lt;=N$5,$I74&gt;=N$5),-FV(Assumptions!$D$6,'Construction Schedule'!N$2,,$E74/$H74),0))</f>
        <v>0</v>
      </c>
      <c r="O74" s="60">
        <f>IF(O$5=$G74,-FV(Assumptions!$D$6,'Construction Schedule'!O$2,,$E74/$H74),IF(AND($G74&lt;=O$5,$I74&gt;=O$5),-FV(Assumptions!$D$6,'Construction Schedule'!O$2,,$E74/$H74),0))</f>
        <v>0</v>
      </c>
      <c r="P74" s="60">
        <f>IF(P$5=$G74,-FV(Assumptions!$D$6,'Construction Schedule'!P$2,,$E74/$H74),IF(AND($G74&lt;=P$5,$I74&gt;=P$5),-FV(Assumptions!$D$6,'Construction Schedule'!P$2,,$E74/$H74),0))</f>
        <v>0</v>
      </c>
      <c r="Q74" s="60">
        <f>IF(Q$5=$G74,-FV(Assumptions!$D$6,'Construction Schedule'!Q$2,,$E74/$H74),IF(AND($G74&lt;=Q$5,$I74&gt;=Q$5),-FV(Assumptions!$D$6,'Construction Schedule'!Q$2,,$E74/$H74),0))</f>
        <v>0</v>
      </c>
      <c r="R74" s="60">
        <f>IF(R$5=$G74,-FV(Assumptions!$D$6,'Construction Schedule'!R$2,,$E74/$H74),IF(AND($G74&lt;=R$5,$I74&gt;=R$5),-FV(Assumptions!$D$6,'Construction Schedule'!R$2,,$E74/$H74),0))</f>
        <v>0</v>
      </c>
      <c r="S74" s="60">
        <f>IF(S$5=$G74,-FV(Assumptions!$D$6,'Construction Schedule'!S$2,,$E74/$H74),IF(AND($G74&lt;=S$5,$I74&gt;=S$5),-FV(Assumptions!$D$6,'Construction Schedule'!S$2,,$E74/$H74),0))</f>
        <v>0</v>
      </c>
      <c r="T74" s="60">
        <f>IF(T$5=$G74,-FV(Assumptions!$D$6,'Construction Schedule'!T$2,,$E74/$H74),IF(AND($G74&lt;=T$5,$I74&gt;=T$5),-FV(Assumptions!$D$6,'Construction Schedule'!T$2,,$E74/$H74),0))</f>
        <v>0</v>
      </c>
      <c r="U74" s="60">
        <f>IF(U$5=$G74,-FV(Assumptions!$D$6,'Construction Schedule'!U$2,,$E74/$H74),IF(AND($G74&lt;=U$5,$I74&gt;=U$5),-FV(Assumptions!$D$6,'Construction Schedule'!U$2,,$E74/$H74),0))</f>
        <v>0</v>
      </c>
      <c r="V74" s="60">
        <f>IF(V$5=$G74,-FV(Assumptions!$D$6,'Construction Schedule'!V$2,,$E74/$H74),IF(AND($G74&lt;=V$5,$I74&gt;=V$5),-FV(Assumptions!$D$6,'Construction Schedule'!V$2,,$E74/$H74),0))</f>
        <v>0</v>
      </c>
      <c r="W74" s="60">
        <f>IF(W$5=$G74,-FV(Assumptions!$D$6,'Construction Schedule'!W$2,,$E74/$H74),IF(AND($G74&lt;=W$5,$I74&gt;=W$5),-FV(Assumptions!$D$6,'Construction Schedule'!W$2,,$E74/$H74),0))</f>
        <v>0</v>
      </c>
      <c r="X74" s="60">
        <f>IF(X$5=$G74,-FV(Assumptions!$D$6,'Construction Schedule'!X$2,,$E74/$H74),IF(AND($G74&lt;=X$5,$I74&gt;=X$5),-FV(Assumptions!$D$6,'Construction Schedule'!X$2,,$E74/$H74),0))</f>
        <v>0</v>
      </c>
      <c r="Y74" s="60">
        <f>IF(Y$5=$G74,-FV(Assumptions!$D$6,'Construction Schedule'!Y$2,,$E74/$H74),IF(AND($G74&lt;=Y$5,$I74&gt;=Y$5),-FV(Assumptions!$D$6,'Construction Schedule'!Y$2,,$E74/$H74),0))</f>
        <v>0</v>
      </c>
      <c r="Z74" s="60">
        <f>IF(Z$5=$G74,-FV(Assumptions!$D$6,'Construction Schedule'!Z$2,,$E74/$H74),IF(AND($G74&lt;=Z$5,$I74&gt;=Z$5),-FV(Assumptions!$D$6,'Construction Schedule'!Z$2,,$E74/$H74),0))</f>
        <v>0</v>
      </c>
      <c r="AA74" s="60">
        <f>IF(AA$5=$G74,-FV(Assumptions!$D$6,'Construction Schedule'!AA$2,,$E74/$H74),IF(AND($G74&lt;=AA$5,$I74&gt;=AA$5),-FV(Assumptions!$D$6,'Construction Schedule'!AA$2,,$E74/$H74),0))</f>
        <v>0</v>
      </c>
      <c r="AB74" s="60">
        <f>IF(AB$5=$G74,-FV(Assumptions!$D$6,'Construction Schedule'!AB$2,,$E74/$H74),IF(AND($G74&lt;=AB$5,$I74&gt;=AB$5),-FV(Assumptions!$D$6,'Construction Schedule'!AB$2,,$E74/$H74),0))</f>
        <v>0</v>
      </c>
      <c r="AC74" s="60">
        <f>IF(AC$5=$G74,-FV(Assumptions!$D$6,'Construction Schedule'!AC$2,,$E74/$H74),IF(AND($G74&lt;=AC$5,$I74&gt;=AC$5),-FV(Assumptions!$D$6,'Construction Schedule'!AC$2,,$E74/$H74),0))</f>
        <v>0</v>
      </c>
      <c r="AD74" s="60">
        <f>IF(AD$5=$G74,-FV(Assumptions!$D$6,'Construction Schedule'!AD$2,,$E74/$H74),IF(AND($G74&lt;=AD$5,$I74&gt;=AD$5),-FV(Assumptions!$D$6,'Construction Schedule'!AD$2,,$E74/$H74),0))</f>
        <v>0</v>
      </c>
      <c r="AE74" s="60">
        <f>IF(AE$5=$G74,-FV(Assumptions!$D$6,'Construction Schedule'!AE$2,,$E74/$H74),IF(AND($G74&lt;=AE$5,$I74&gt;=AE$5),-FV(Assumptions!$D$6,'Construction Schedule'!AE$2,,$E74/$H74),0))</f>
        <v>0</v>
      </c>
      <c r="AF74" s="60">
        <f>IF(AF$5=$G74,-FV(Assumptions!$D$6,'Construction Schedule'!AF$2,,$E74/$H74),IF(AND($G74&lt;=AF$5,$I74&gt;=AF$5),-FV(Assumptions!$D$6,'Construction Schedule'!AF$2,,$E74/$H74),0))</f>
        <v>0</v>
      </c>
      <c r="AG74" s="60">
        <f>IF(AG$5=$G74,-FV(Assumptions!$D$6,'Construction Schedule'!AG$2,,$E74/$H74),IF(AND($G74&lt;=AG$5,$I74&gt;=AG$5),-FV(Assumptions!$D$6,'Construction Schedule'!AG$2,,$E74/$H74),0))</f>
        <v>0</v>
      </c>
      <c r="AH74" s="60">
        <f>IF(AH$5=$G74,-FV(Assumptions!$D$6,'Construction Schedule'!AH$2,,$E74/$H74),IF(AND($G74&lt;=AH$5,$I74&gt;=AH$5),-FV(Assumptions!$D$6,'Construction Schedule'!AH$2,,$E74/$H74),0))</f>
        <v>0</v>
      </c>
      <c r="AI74" s="60">
        <f>IF(AI$5=$G74,-FV(Assumptions!$D$6,'Construction Schedule'!AI$2,,$E74/$H74),IF(AND($G74&lt;=AI$5,$I74&gt;=AI$5),-FV(Assumptions!$D$6,'Construction Schedule'!AI$2,,$E74/$H74),0))</f>
        <v>0</v>
      </c>
      <c r="AJ74" s="60">
        <f>IF(AJ$5=$G74,-FV(Assumptions!$D$6,'Construction Schedule'!AJ$2,,$E74/$H74),IF(AND($G74&lt;=AJ$5,$I74&gt;=AJ$5),-FV(Assumptions!$D$6,'Construction Schedule'!AJ$2,,$E74/$H74),0))</f>
        <v>0</v>
      </c>
      <c r="AK74" s="60">
        <f>IF(AK$5=$G74,-FV(Assumptions!$D$6,'Construction Schedule'!AK$2,,$E74/$H74),IF(AND($G74&lt;=AK$5,$I74&gt;=AK$5),-FV(Assumptions!$D$6,'Construction Schedule'!AK$2,,$E74/$H74),0))</f>
        <v>0</v>
      </c>
      <c r="AL74" s="60">
        <f>IF(AL$5=$G74,-FV(Assumptions!$D$6,'Construction Schedule'!AL$2,,$E74/$H74),IF(AND($G74&lt;=AL$5,$I74&gt;=AL$5),-FV(Assumptions!$D$6,'Construction Schedule'!AL$2,,$E74/$H74),0))</f>
        <v>0</v>
      </c>
      <c r="AM74" s="60">
        <f>IF(AM$5=$G74,-FV(Assumptions!$D$6,'Construction Schedule'!AM$2,,$E74/$H74),IF(AND($G74&lt;=AM$5,$I74&gt;=AM$5),-FV(Assumptions!$D$6,'Construction Schedule'!AM$2,,$E74/$H74),0))</f>
        <v>0</v>
      </c>
      <c r="AN74" s="60">
        <f>IF(AN$5=$G74,-FV(Assumptions!$D$6,'Construction Schedule'!AN$2,,$E74/$H74),IF(AND($G74&lt;=AN$5,$I74&gt;=AN$5),-FV(Assumptions!$D$6,'Construction Schedule'!AN$2,,$E74/$H74),0))</f>
        <v>0</v>
      </c>
      <c r="AO74" s="60">
        <f>IF(AO$5=$G74,-FV(Assumptions!$D$6,'Construction Schedule'!AO$2,,$E74/$H74),IF(AND($G74&lt;=AO$5,$I74&gt;=AO$5),-FV(Assumptions!$D$6,'Construction Schedule'!AO$2,,$E74/$H74),0))</f>
        <v>0</v>
      </c>
      <c r="AP74" s="60">
        <f>IF(AP$5=$G74,-FV(Assumptions!$D$6,'Construction Schedule'!AP$2,,$E74/$H74),IF(AND($G74&lt;=AP$5,$I74&gt;=AP$5),-FV(Assumptions!$D$6,'Construction Schedule'!AP$2,,$E74/$H74),0))</f>
        <v>0</v>
      </c>
      <c r="AQ74" s="60">
        <f>IF(AQ$5=$G74,-FV(Assumptions!$D$6,'Construction Schedule'!AQ$2,,$E74/$H74),IF(AND($G74&lt;=AQ$5,$I74&gt;=AQ$5),-FV(Assumptions!$D$6,'Construction Schedule'!AQ$2,,$E74/$H74),0))</f>
        <v>0</v>
      </c>
      <c r="AR74" s="60">
        <f>IF(AR$5=$G74,-FV(Assumptions!$D$6,'Construction Schedule'!AR$2,,$E74/$H74),IF(AND($G74&lt;=AR$5,$I74&gt;=AR$5),-FV(Assumptions!$D$6,'Construction Schedule'!AR$2,,$E74/$H74),0))</f>
        <v>0</v>
      </c>
      <c r="AS74" s="60">
        <f>IF(AS$5=$G74,-FV(Assumptions!$D$6,'Construction Schedule'!AS$2,,$E74/$H74),IF(AND($G74&lt;=AS$5,$I74&gt;=AS$5),-FV(Assumptions!$D$6,'Construction Schedule'!AS$2,,$E74/$H74),0))</f>
        <v>0</v>
      </c>
      <c r="AT74" s="60">
        <f>IF(AT$5=$G74,-FV(Assumptions!$D$6,'Construction Schedule'!AT$2,,$E74/$H74),IF(AND($G74&lt;=AT$5,$I74&gt;=AT$5),-FV(Assumptions!$D$6,'Construction Schedule'!AT$2,,$E74/$H74),0))</f>
        <v>0</v>
      </c>
      <c r="AU74" s="60">
        <f>IF(AU$5=$G74,-FV(Assumptions!$D$6,'Construction Schedule'!AU$2,,$E74/$H74),IF(AND($G74&lt;=AU$5,$I74&gt;=AU$5),-FV(Assumptions!$D$6,'Construction Schedule'!AU$2,,$E74/$H74),0))</f>
        <v>0</v>
      </c>
      <c r="AV74" s="60">
        <f>IF(AV$5=$G74,-FV(Assumptions!$D$6,'Construction Schedule'!AV$2,,$E74/$H74),IF(AND($G74&lt;=AV$5,$I74&gt;=AV$5),-FV(Assumptions!$D$6,'Construction Schedule'!AV$2,,$E74/$H74),0))</f>
        <v>0</v>
      </c>
      <c r="AW74" s="60">
        <f>IF(AW$5=$G74,-FV(Assumptions!$D$6,'Construction Schedule'!AW$2,,$E74/$H74),IF(AND($G74&lt;=AW$5,$I74&gt;=AW$5),-FV(Assumptions!$D$6,'Construction Schedule'!AW$2,,$E74/$H74),0))</f>
        <v>0</v>
      </c>
      <c r="AX74" s="60">
        <f>IF(AX$5=$G74,-FV(Assumptions!$D$6,'Construction Schedule'!AX$2,,$E74/$H74),IF(AND($G74&lt;=AX$5,$I74&gt;=AX$5),-FV(Assumptions!$D$6,'Construction Schedule'!AX$2,,$E74/$H74),0))</f>
        <v>0</v>
      </c>
      <c r="AY74" s="60">
        <f>IF(AY$5=$G74,-FV(Assumptions!$D$6,'Construction Schedule'!AY$2,,$E74/$H74),IF(AND($G74&lt;=AY$5,$I74&gt;=AY$5),-FV(Assumptions!$D$6,'Construction Schedule'!AY$2,,$E74/$H74),0))</f>
        <v>0</v>
      </c>
      <c r="AZ74" s="60">
        <f>IF(AZ$5=$G74,-FV(Assumptions!$D$6,'Construction Schedule'!AZ$2,,$E74/$H74),IF(AND($G74&lt;=AZ$5,$I74&gt;=AZ$5),-FV(Assumptions!$D$6,'Construction Schedule'!AZ$2,,$E74/$H74),0))</f>
        <v>0</v>
      </c>
      <c r="BA74" s="60">
        <f>IF(BA$5=$G74,-FV(Assumptions!$D$6,'Construction Schedule'!BA$2,,$E74/$H74),IF(AND($G74&lt;=BA$5,$I74&gt;=BA$5),-FV(Assumptions!$D$6,'Construction Schedule'!BA$2,,$E74/$H74),0))</f>
        <v>0</v>
      </c>
      <c r="BB74" s="60">
        <f>IF(BB$5=$G74,-FV(Assumptions!$D$6,'Construction Schedule'!BB$2,,$E74/$H74),IF(AND($G74&lt;=BB$5,$I74&gt;=BB$5),-FV(Assumptions!$D$6,'Construction Schedule'!BB$2,,$E74/$H74),0))</f>
        <v>0</v>
      </c>
      <c r="BC74" s="60">
        <f>IF(BC$5=$G74,-FV(Assumptions!$D$6,'Construction Schedule'!BC$2,,$E74/$H74),IF(AND($G74&lt;=BC$5,$I74&gt;=BC$5),-FV(Assumptions!$D$6,'Construction Schedule'!BC$2,,$E74/$H74),0))</f>
        <v>0</v>
      </c>
      <c r="BD74" s="60">
        <f>IF(BD$5=$G74,-FV(Assumptions!$D$6,'Construction Schedule'!BD$2,,$E74/$H74),IF(AND($G74&lt;=BD$5,$I74&gt;=BD$5),-FV(Assumptions!$D$6,'Construction Schedule'!BD$2,,$E74/$H74),0))</f>
        <v>0</v>
      </c>
      <c r="BE74" s="60">
        <f>IF(BE$5=$G74,-FV(Assumptions!$D$6,'Construction Schedule'!BE$2,,$E74/$H74),IF(AND($G74&lt;=BE$5,$I74&gt;=BE$5),-FV(Assumptions!$D$6,'Construction Schedule'!BE$2,,$E74/$H74),0))</f>
        <v>0</v>
      </c>
      <c r="BF74" s="60">
        <f>IF(BF$5=$G74,-FV(Assumptions!$D$6,'Construction Schedule'!BF$2,,$E74/$H74),IF(AND($G74&lt;=BF$5,$I74&gt;=BF$5),-FV(Assumptions!$D$6,'Construction Schedule'!BF$2,,$E74/$H74),0))</f>
        <v>0</v>
      </c>
      <c r="BG74" s="60">
        <f>IF(BG$5=$G74,-FV(Assumptions!$D$6,'Construction Schedule'!BG$2,,$E74/$H74),IF(AND($G74&lt;=BG$5,$I74&gt;=BG$5),-FV(Assumptions!$D$6,'Construction Schedule'!BG$2,,$E74/$H74),0))</f>
        <v>0</v>
      </c>
      <c r="BH74" s="60">
        <f>IF(BH$5=$G74,-FV(Assumptions!$D$6,'Construction Schedule'!BH$2,,$E74/$H74),IF(AND($G74&lt;=BH$5,$I74&gt;=BH$5),-FV(Assumptions!$D$6,'Construction Schedule'!BH$2,,$E74/$H74),0))</f>
        <v>0</v>
      </c>
      <c r="BI74" s="60">
        <f>IF(BI$5=$G74,-FV(Assumptions!$D$6,'Construction Schedule'!BI$2,,$E74/$H74),IF(AND($G74&lt;=BI$5,$I74&gt;=BI$5),-FV(Assumptions!$D$6,'Construction Schedule'!BI$2,,$E74/$H74),0))</f>
        <v>0</v>
      </c>
      <c r="BJ74" s="60">
        <f>IF(BJ$5=$G74,-FV(Assumptions!$D$6,'Construction Schedule'!BJ$2,,$E74/$H74),IF(AND($G74&lt;=BJ$5,$I74&gt;=BJ$5),-FV(Assumptions!$D$6,'Construction Schedule'!BJ$2,,$E74/$H74),0))</f>
        <v>0</v>
      </c>
      <c r="BK74" s="60">
        <f>IF(BK$5=$G74,-FV(Assumptions!$D$6,'Construction Schedule'!BK$2,,$E74/$H74),IF(AND($G74&lt;=BK$5,$I74&gt;=BK$5),-FV(Assumptions!$D$6,'Construction Schedule'!BK$2,,$E74/$H74),0))</f>
        <v>0</v>
      </c>
      <c r="BL74" s="60">
        <f>IF(BL$5=$G74,-FV(Assumptions!$D$6,'Construction Schedule'!BL$2,,$E74/$H74),IF(AND($G74&lt;=BL$5,$I74&gt;=BL$5),-FV(Assumptions!$D$6,'Construction Schedule'!BL$2,,$E74/$H74),0))</f>
        <v>0</v>
      </c>
      <c r="BM74" s="60">
        <f>IF(BM$5=$G74,-FV(Assumptions!$D$6,'Construction Schedule'!BM$2,,$E74/$H74),IF(AND($G74&lt;=BM$5,$I74&gt;=BM$5),-FV(Assumptions!$D$6,'Construction Schedule'!BM$2,,$E74/$H74),0))</f>
        <v>0</v>
      </c>
      <c r="BN74" s="60">
        <f>IF(BN$5=$G74,-FV(Assumptions!$D$6,'Construction Schedule'!BN$2,,$E74/$H74),IF(AND($G74&lt;=BN$5,$I74&gt;=BN$5),-FV(Assumptions!$D$6,'Construction Schedule'!BN$2,,$E74/$H74),0))</f>
        <v>0</v>
      </c>
      <c r="BO74" s="60">
        <f>IF(BO$5=$G74,-FV(Assumptions!$D$6,'Construction Schedule'!BO$2,,$E74/$H74),IF(AND($G74&lt;=BO$5,$I74&gt;=BO$5),-FV(Assumptions!$D$6,'Construction Schedule'!BO$2,,$E74/$H74),0))</f>
        <v>0</v>
      </c>
      <c r="BP74" s="60">
        <f>IF(BP$5=$G74,-FV(Assumptions!$D$6,'Construction Schedule'!BP$2,,$E74/$H74),IF(AND($G74&lt;=BP$5,$I74&gt;=BP$5),-FV(Assumptions!$D$6,'Construction Schedule'!BP$2,,$E74/$H74),0))</f>
        <v>0</v>
      </c>
      <c r="BQ74" s="60">
        <f>IF(BQ$5=$G74,-FV(Assumptions!$D$6,'Construction Schedule'!BQ$2,,$E74/$H74),IF(AND($G74&lt;=BQ$5,$I74&gt;=BQ$5),-FV(Assumptions!$D$6,'Construction Schedule'!BQ$2,,$E74/$H74),0))</f>
        <v>0</v>
      </c>
      <c r="BR74" s="60">
        <f>IF(BR$5=$G74,-FV(Assumptions!$D$6,'Construction Schedule'!BR$2,,$E74/$H74),IF(AND($G74&lt;=BR$5,$I74&gt;=BR$5),-FV(Assumptions!$D$6,'Construction Schedule'!BR$2,,$E74/$H74),0))</f>
        <v>0</v>
      </c>
      <c r="BS74" s="60">
        <f>IF(BS$5=$G74,-FV(Assumptions!$D$6,'Construction Schedule'!BS$2,,$E74/$H74),IF(AND($G74&lt;=BS$5,$I74&gt;=BS$5),-FV(Assumptions!$D$6,'Construction Schedule'!BS$2,,$E74/$H74),0))</f>
        <v>0</v>
      </c>
      <c r="BT74" s="60">
        <f>IF(BT$5=$G74,-FV(Assumptions!$D$6,'Construction Schedule'!BT$2,,$E74/$H74),IF(AND($G74&lt;=BT$5,$I74&gt;=BT$5),-FV(Assumptions!$D$6,'Construction Schedule'!BT$2,,$E74/$H74),0))</f>
        <v>0</v>
      </c>
      <c r="BU74" s="60">
        <f>IF(BU$5=$G74,-FV(Assumptions!$D$6,'Construction Schedule'!BU$2,,$E74/$H74),IF(AND($G74&lt;=BU$5,$I74&gt;=BU$5),-FV(Assumptions!$D$6,'Construction Schedule'!BU$2,,$E74/$H74),0))</f>
        <v>0</v>
      </c>
      <c r="BV74" s="60">
        <f>IF(BV$5=$G74,-FV(Assumptions!$D$6,'Construction Schedule'!BV$2,,$E74/$H74),IF(AND($G74&lt;=BV$5,$I74&gt;=BV$5),-FV(Assumptions!$D$6,'Construction Schedule'!BV$2,,$E74/$H74),0))</f>
        <v>0</v>
      </c>
      <c r="BW74" s="60">
        <f>IF(BW$5=$G74,-FV(Assumptions!$D$6,'Construction Schedule'!BW$2,,$E74/$H74),IF(AND($G74&lt;=BW$5,$I74&gt;=BW$5),-FV(Assumptions!$D$6,'Construction Schedule'!BW$2,,$E74/$H74),0))</f>
        <v>0</v>
      </c>
      <c r="BX74" s="60">
        <f>IF(BX$5=$G74,-FV(Assumptions!$D$6,'Construction Schedule'!BX$2,,$E74/$H74),IF(AND($G74&lt;=BX$5,$I74&gt;=BX$5),-FV(Assumptions!$D$6,'Construction Schedule'!BX$2,,$E74/$H74),0))</f>
        <v>0</v>
      </c>
      <c r="BY74" s="60">
        <f>IF(BY$5=$G74,-FV(Assumptions!$D$6,'Construction Schedule'!BY$2,,$E74/$H74),IF(AND($G74&lt;=BY$5,$I74&gt;=BY$5),-FV(Assumptions!$D$6,'Construction Schedule'!BY$2,,$E74/$H74),0))</f>
        <v>0</v>
      </c>
      <c r="BZ74" s="60">
        <f>IF(BZ$5=$G74,-FV(Assumptions!$D$6,'Construction Schedule'!BZ$2,,$E74/$H74),IF(AND($G74&lt;=BZ$5,$I74&gt;=BZ$5),-FV(Assumptions!$D$6,'Construction Schedule'!BZ$2,,$E74/$H74),0))</f>
        <v>0</v>
      </c>
      <c r="CA74" s="60">
        <f>IF(CA$5=$G74,-FV(Assumptions!$D$6,'Construction Schedule'!CA$2,,$E74/$H74),IF(AND($G74&lt;=CA$5,$I74&gt;=CA$5),-FV(Assumptions!$D$6,'Construction Schedule'!CA$2,,$E74/$H74),0))</f>
        <v>0</v>
      </c>
      <c r="CB74" s="60">
        <f>IF(CB$5=$G74,-FV(Assumptions!$D$6,'Construction Schedule'!CB$2,,$E74/$H74),IF(AND($G74&lt;=CB$5,$I74&gt;=CB$5),-FV(Assumptions!$D$6,'Construction Schedule'!CB$2,,$E74/$H74),0))</f>
        <v>0</v>
      </c>
      <c r="CC74" s="60">
        <f>IF(CC$5=$G74,-FV(Assumptions!$D$6,'Construction Schedule'!CC$2,,$E74/$H74),IF(AND($G74&lt;=CC$5,$I74&gt;=CC$5),-FV(Assumptions!$D$6,'Construction Schedule'!CC$2,,$E74/$H74),0))</f>
        <v>0</v>
      </c>
      <c r="CD74" s="60">
        <f>IF(CD$5=$G74,-FV(Assumptions!$D$6,'Construction Schedule'!CD$2,,$E74/$H74),IF(AND($G74&lt;=CD$5,$I74&gt;=CD$5),-FV(Assumptions!$D$6,'Construction Schedule'!CD$2,,$E74/$H74),0))</f>
        <v>0</v>
      </c>
      <c r="CE74" s="60">
        <f>IF(CE$5=$G74,-FV(Assumptions!$D$6,'Construction Schedule'!CE$2,,$E74/$H74),IF(AND($G74&lt;=CE$5,$I74&gt;=CE$5),-FV(Assumptions!$D$6,'Construction Schedule'!CE$2,,$E74/$H74),0))</f>
        <v>0</v>
      </c>
      <c r="CF74" s="60">
        <f>IF(CF$5=$G74,-FV(Assumptions!$D$6,'Construction Schedule'!CF$2,,$E74/$H74),IF(AND($G74&lt;=CF$5,$I74&gt;=CF$5),-FV(Assumptions!$D$6,'Construction Schedule'!CF$2,,$E74/$H74),0))</f>
        <v>0</v>
      </c>
      <c r="CG74" s="60">
        <f>IF(CG$5=$G74,-FV(Assumptions!$D$6,'Construction Schedule'!CG$2,,$E74/$H74),IF(AND($G74&lt;=CG$5,$I74&gt;=CG$5),-FV(Assumptions!$D$6,'Construction Schedule'!CG$2,,$E74/$H74),0))</f>
        <v>0</v>
      </c>
      <c r="CH74" s="60">
        <f>IF(CH$5=$G74,-FV(Assumptions!$D$6,'Construction Schedule'!CH$2,,$E74/$H74),IF(AND($G74&lt;=CH$5,$I74&gt;=CH$5),-FV(Assumptions!$D$6,'Construction Schedule'!CH$2,,$E74/$H74),0))</f>
        <v>0</v>
      </c>
      <c r="CI74" s="60">
        <f>IF(CI$5=$G74,-FV(Assumptions!$D$6,'Construction Schedule'!CI$2,,$E74/$H74),IF(AND($G74&lt;=CI$5,$I74&gt;=CI$5),-FV(Assumptions!$D$6,'Construction Schedule'!CI$2,,$E74/$H74),0))</f>
        <v>0</v>
      </c>
      <c r="CJ74" s="60">
        <f>IF(CJ$5=$G74,-FV(Assumptions!$D$6,'Construction Schedule'!CJ$2,,$E74/$H74),IF(AND($G74&lt;=CJ$5,$I74&gt;=CJ$5),-FV(Assumptions!$D$6,'Construction Schedule'!CJ$2,,$E74/$H74),0))</f>
        <v>0</v>
      </c>
      <c r="CK74" s="60">
        <f>IF(CK$5=$G74,-FV(Assumptions!$D$6,'Construction Schedule'!CK$2,,$E74/$H74),IF(AND($G74&lt;=CK$5,$I74&gt;=CK$5),-FV(Assumptions!$D$6,'Construction Schedule'!CK$2,,$E74/$H74),0))</f>
        <v>0</v>
      </c>
      <c r="CL74" s="60">
        <f>IF(CL$5=$G74,-FV(Assumptions!$D$6,'Construction Schedule'!CL$2,,$E74/$H74),IF(AND($G74&lt;=CL$5,$I74&gt;=CL$5),-FV(Assumptions!$D$6,'Construction Schedule'!CL$2,,$E74/$H74),0))</f>
        <v>0</v>
      </c>
      <c r="CM74" s="60">
        <f>IF(CM$5=$G74,-FV(Assumptions!$D$6,'Construction Schedule'!CM$2,,$E74/$H74),IF(AND($G74&lt;=CM$5,$I74&gt;=CM$5),-FV(Assumptions!$D$6,'Construction Schedule'!CM$2,,$E74/$H74),0))</f>
        <v>0</v>
      </c>
      <c r="CN74" s="60">
        <f>IF(CN$5=$G74,-FV(Assumptions!$D$6,'Construction Schedule'!CN$2,,$E74/$H74),IF(AND($G74&lt;=CN$5,$I74&gt;=CN$5),-FV(Assumptions!$D$6,'Construction Schedule'!CN$2,,$E74/$H74),0))</f>
        <v>0</v>
      </c>
      <c r="CO74" s="60">
        <f>IF(CO$5=$G74,-FV(Assumptions!$D$6,'Construction Schedule'!CO$2,,$E74/$H74),IF(AND($G74&lt;=CO$5,$I74&gt;=CO$5),-FV(Assumptions!$D$6,'Construction Schedule'!CO$2,,$E74/$H74),0))</f>
        <v>0</v>
      </c>
      <c r="CP74" s="60">
        <f>IF(CP$5=$G74,-FV(Assumptions!$D$6,'Construction Schedule'!CP$2,,$E74/$H74),IF(AND($G74&lt;=CP$5,$I74&gt;=CP$5),-FV(Assumptions!$D$6,'Construction Schedule'!CP$2,,$E74/$H74),0))</f>
        <v>0</v>
      </c>
      <c r="CQ74" s="60">
        <f>IF(CQ$5=$G74,-FV(Assumptions!$D$6,'Construction Schedule'!CQ$2,,$E74/$H74),IF(AND($G74&lt;=CQ$5,$I74&gt;=CQ$5),-FV(Assumptions!$D$6,'Construction Schedule'!CQ$2,,$E74/$H74),0))</f>
        <v>0</v>
      </c>
      <c r="CR74" s="60">
        <f>IF(CR$5=$G74,-FV(Assumptions!$D$6,'Construction Schedule'!CR$2,,$E74/$H74),IF(AND($G74&lt;=CR$5,$I74&gt;=CR$5),-FV(Assumptions!$D$6,'Construction Schedule'!CR$2,,$E74/$H74),0))</f>
        <v>0</v>
      </c>
      <c r="CS74" s="60">
        <f>IF(CS$5=$G74,-FV(Assumptions!$D$6,'Construction Schedule'!CS$2,,$E74/$H74),IF(AND($G74&lt;=CS$5,$I74&gt;=CS$5),-FV(Assumptions!$D$6,'Construction Schedule'!CS$2,,$E74/$H74),0))</f>
        <v>0</v>
      </c>
      <c r="CT74" s="60">
        <f>IF(CT$5=$G74,-FV(Assumptions!$D$6,'Construction Schedule'!CT$2,,$E74/$H74),IF(AND($G74&lt;=CT$5,$I74&gt;=CT$5),-FV(Assumptions!$D$6,'Construction Schedule'!CT$2,,$E74/$H74),0))</f>
        <v>0</v>
      </c>
      <c r="CU74" s="60">
        <f>IF(CU$5=$G74,-FV(Assumptions!$D$6,'Construction Schedule'!CU$2,,$E74/$H74),IF(AND($G74&lt;=CU$5,$I74&gt;=CU$5),-FV(Assumptions!$D$6,'Construction Schedule'!CU$2,,$E74/$H74),0))</f>
        <v>0</v>
      </c>
      <c r="CV74" s="60">
        <f>IF(CV$5=$G74,-FV(Assumptions!$D$6,'Construction Schedule'!CV$2,,$E74/$H74),IF(AND($G74&lt;=CV$5,$I74&gt;=CV$5),-FV(Assumptions!$D$6,'Construction Schedule'!CV$2,,$E74/$H74),0))</f>
        <v>0</v>
      </c>
      <c r="CW74" s="60">
        <f>IF(CW$5=$G74,-FV(Assumptions!$D$6,'Construction Schedule'!CW$2,,$E74/$H74),IF(AND($G74&lt;=CW$5,$I74&gt;=CW$5),-FV(Assumptions!$D$6,'Construction Schedule'!CW$2,,$E74/$H74),0))</f>
        <v>0</v>
      </c>
      <c r="CX74" s="60">
        <f>IF(CX$5=$G74,-FV(Assumptions!$D$6,'Construction Schedule'!CX$2,,$E74/$H74),IF(AND($G74&lt;=CX$5,$I74&gt;=CX$5),-FV(Assumptions!$D$6,'Construction Schedule'!CX$2,,$E74/$H74),0))</f>
        <v>0</v>
      </c>
      <c r="CY74" s="60">
        <f>IF(CY$5=$G74,-FV(Assumptions!$D$6,'Construction Schedule'!CY$2,,$E74/$H74),IF(AND($G74&lt;=CY$5,$I74&gt;=CY$5),-FV(Assumptions!$D$6,'Construction Schedule'!CY$2,,$E74/$H74),0))</f>
        <v>0</v>
      </c>
      <c r="CZ74" s="60">
        <f>IF(CZ$5=$G74,-FV(Assumptions!$D$6,'Construction Schedule'!CZ$2,,$E74/$H74),IF(AND($G74&lt;=CZ$5,$I74&gt;=CZ$5),-FV(Assumptions!$D$6,'Construction Schedule'!CZ$2,,$E74/$H74),0))</f>
        <v>0</v>
      </c>
      <c r="DA74" s="60">
        <f>IF(DA$5=$G74,-FV(Assumptions!$D$6,'Construction Schedule'!DA$2,,$E74/$H74),IF(AND($G74&lt;=DA$5,$I74&gt;=DA$5),-FV(Assumptions!$D$6,'Construction Schedule'!DA$2,,$E74/$H74),0))</f>
        <v>0</v>
      </c>
      <c r="DB74" s="60">
        <f>IF(DB$5=$G74,-FV(Assumptions!$D$6,'Construction Schedule'!DB$2,,$E74/$H74),IF(AND($G74&lt;=DB$5,$I74&gt;=DB$5),-FV(Assumptions!$D$6,'Construction Schedule'!DB$2,,$E74/$H74),0))</f>
        <v>0</v>
      </c>
      <c r="DC74" s="60">
        <f>IF(DC$5=$G74,-FV(Assumptions!$D$6,'Construction Schedule'!DC$2,,$E74/$H74),IF(AND($G74&lt;=DC$5,$I74&gt;=DC$5),-FV(Assumptions!$D$6,'Construction Schedule'!DC$2,,$E74/$H74),0))</f>
        <v>0</v>
      </c>
      <c r="DD74" s="60">
        <f>IF(DD$5=$G74,-FV(Assumptions!$D$6,'Construction Schedule'!DD$2,,$E74/$H74),IF(AND($G74&lt;=DD$5,$I74&gt;=DD$5),-FV(Assumptions!$D$6,'Construction Schedule'!DD$2,,$E74/$H74),0))</f>
        <v>0</v>
      </c>
      <c r="DE74" s="60">
        <f>IF(DE$5=$G74,-FV(Assumptions!$D$6,'Construction Schedule'!DE$2,,$E74/$H74),IF(AND($G74&lt;=DE$5,$I74&gt;=DE$5),-FV(Assumptions!$D$6,'Construction Schedule'!DE$2,,$E74/$H74),0))</f>
        <v>0</v>
      </c>
      <c r="DF74" s="60">
        <f>IF(DF$5=$G74,-FV(Assumptions!$D$6,'Construction Schedule'!DF$2,,$E74/$H74),IF(AND($G74&lt;=DF$5,$I74&gt;=DF$5),-FV(Assumptions!$D$6,'Construction Schedule'!DF$2,,$E74/$H74),0))</f>
        <v>0</v>
      </c>
      <c r="DG74" s="60">
        <f>IF(DG$5=$G74,-FV(Assumptions!$D$6,'Construction Schedule'!DG$2,,$E74/$H74),IF(AND($G74&lt;=DG$5,$I74&gt;=DG$5),-FV(Assumptions!$D$6,'Construction Schedule'!DG$2,,$E74/$H74),0))</f>
        <v>0</v>
      </c>
      <c r="DH74" s="60">
        <f>IF(DH$5=$G74,-FV(Assumptions!$D$6,'Construction Schedule'!DH$2,,$E74/$H74),IF(AND($G74&lt;=DH$5,$I74&gt;=DH$5),-FV(Assumptions!$D$6,'Construction Schedule'!DH$2,,$E74/$H74),0))</f>
        <v>0</v>
      </c>
      <c r="DI74" s="60">
        <f>IF(DI$5=$G74,-FV(Assumptions!$D$6,'Construction Schedule'!DI$2,,$E74/$H74),IF(AND($G74&lt;=DI$5,$I74&gt;=DI$5),-FV(Assumptions!$D$6,'Construction Schedule'!DI$2,,$E74/$H74),0))</f>
        <v>0</v>
      </c>
      <c r="DJ74" s="60">
        <f>IF(DJ$5=$G74,-FV(Assumptions!$D$6,'Construction Schedule'!DJ$2,,$E74/$H74),IF(AND($G74&lt;=DJ$5,$I74&gt;=DJ$5),-FV(Assumptions!$D$6,'Construction Schedule'!DJ$2,,$E74/$H74),0))</f>
        <v>0</v>
      </c>
      <c r="DK74" s="60">
        <f>IF(DK$5=$G74,-FV(Assumptions!$D$6,'Construction Schedule'!DK$2,,$E74/$H74),IF(AND($G74&lt;=DK$5,$I74&gt;=DK$5),-FV(Assumptions!$D$6,'Construction Schedule'!DK$2,,$E74/$H74),0))</f>
        <v>0</v>
      </c>
      <c r="DL74" s="60">
        <f>IF(DL$5=$G74,-FV(Assumptions!$D$6,'Construction Schedule'!DL$2,,$E74/$H74),IF(AND($G74&lt;=DL$5,$I74&gt;=DL$5),-FV(Assumptions!$D$6,'Construction Schedule'!DL$2,,$E74/$H74),0))</f>
        <v>0</v>
      </c>
      <c r="DM74" s="60">
        <f>IF(DM$5=$G74,-FV(Assumptions!$D$6,'Construction Schedule'!DM$2,,$E74/$H74),IF(AND($G74&lt;=DM$5,$I74&gt;=DM$5),-FV(Assumptions!$D$6,'Construction Schedule'!DM$2,,$E74/$H74),0))</f>
        <v>0</v>
      </c>
      <c r="DN74" s="60">
        <f>IF(DN$5=$G74,-FV(Assumptions!$D$6,'Construction Schedule'!DN$2,,$E74/$H74),IF(AND($G74&lt;=DN$5,$I74&gt;=DN$5),-FV(Assumptions!$D$6,'Construction Schedule'!DN$2,,$E74/$H74),0))</f>
        <v>0</v>
      </c>
      <c r="DO74" s="60">
        <f>IF(DO$5=$G74,-FV(Assumptions!$D$6,'Construction Schedule'!DO$2,,$E74/$H74),IF(AND($G74&lt;=DO$5,$I74&gt;=DO$5),-FV(Assumptions!$D$6,'Construction Schedule'!DO$2,,$E74/$H74),0))</f>
        <v>0</v>
      </c>
      <c r="DP74" s="60">
        <f>IF(DP$5=$G74,-FV(Assumptions!$D$6,'Construction Schedule'!DP$2,,$E74/$H74),IF(AND($G74&lt;=DP$5,$I74&gt;=DP$5),-FV(Assumptions!$D$6,'Construction Schedule'!DP$2,,$E74/$H74),0))</f>
        <v>0</v>
      </c>
      <c r="DQ74" s="60">
        <f>IF(DQ$5=$G74,-FV(Assumptions!$D$6,'Construction Schedule'!DQ$2,,$E74/$H74),IF(AND($G74&lt;=DQ$5,$I74&gt;=DQ$5),-FV(Assumptions!$D$6,'Construction Schedule'!DQ$2,,$E74/$H74),0))</f>
        <v>0</v>
      </c>
      <c r="DR74" s="60">
        <f>IF(DR$5=$G74,-FV(Assumptions!$D$6,'Construction Schedule'!DR$2,,$E74/$H74),IF(AND($G74&lt;=DR$5,$I74&gt;=DR$5),-FV(Assumptions!$D$6,'Construction Schedule'!DR$2,,$E74/$H74),0))</f>
        <v>0</v>
      </c>
      <c r="DS74" s="60">
        <f>IF(DS$5=$G74,-FV(Assumptions!$D$6,'Construction Schedule'!DS$2,,$E74/$H74),IF(AND($G74&lt;=DS$5,$I74&gt;=DS$5),-FV(Assumptions!$D$6,'Construction Schedule'!DS$2,,$E74/$H74),0))</f>
        <v>0</v>
      </c>
      <c r="DT74" s="60">
        <f>IF(DT$5=$G74,-FV(Assumptions!$D$6,'Construction Schedule'!DT$2,,$E74/$H74),IF(AND($G74&lt;=DT$5,$I74&gt;=DT$5),-FV(Assumptions!$D$6,'Construction Schedule'!DT$2,,$E74/$H74),0))</f>
        <v>0</v>
      </c>
      <c r="DU74" s="60">
        <f>IF(DU$5=$G74,-FV(Assumptions!$D$6,'Construction Schedule'!DU$2,,$E74/$H74),IF(AND($G74&lt;=DU$5,$I74&gt;=DU$5),-FV(Assumptions!$D$6,'Construction Schedule'!DU$2,,$E74/$H74),0))</f>
        <v>0</v>
      </c>
      <c r="DV74" s="60">
        <f>IF(DV$5=$G74,-FV(Assumptions!$D$6,'Construction Schedule'!DV$2,,$E74/$H74),IF(AND($G74&lt;=DV$5,$I74&gt;=DV$5),-FV(Assumptions!$D$6,'Construction Schedule'!DV$2,,$E74/$H74),0))</f>
        <v>0</v>
      </c>
      <c r="DW74" s="60">
        <f>IF(DW$5=$G74,-FV(Assumptions!$D$6,'Construction Schedule'!DW$2,,$E74/$H74),IF(AND($G74&lt;=DW$5,$I74&gt;=DW$5),-FV(Assumptions!$D$6,'Construction Schedule'!DW$2,,$E74/$H74),0))</f>
        <v>0</v>
      </c>
      <c r="DX74" s="60">
        <f>IF(DX$5=$G74,-FV(Assumptions!$D$6,'Construction Schedule'!DX$2,,$E74/$H74),IF(AND($G74&lt;=DX$5,$I74&gt;=DX$5),-FV(Assumptions!$D$6,'Construction Schedule'!DX$2,,$E74/$H74),0))</f>
        <v>0</v>
      </c>
      <c r="DY74" s="60">
        <f>IF(DY$5=$G74,-FV(Assumptions!$D$6,'Construction Schedule'!DY$2,,$E74/$H74),IF(AND($G74&lt;=DY$5,$I74&gt;=DY$5),-FV(Assumptions!$D$6,'Construction Schedule'!DY$2,,$E74/$H74),0))</f>
        <v>0</v>
      </c>
      <c r="DZ74" s="60">
        <f>IF(DZ$5=$G74,-FV(Assumptions!$D$6,'Construction Schedule'!DZ$2,,$E74/$H74),IF(AND($G74&lt;=DZ$5,$I74&gt;=DZ$5),-FV(Assumptions!$D$6,'Construction Schedule'!DZ$2,,$E74/$H74),0))</f>
        <v>0</v>
      </c>
      <c r="EA74" s="60">
        <f>IF(EA$5=$G74,-FV(Assumptions!$D$6,'Construction Schedule'!EA$2,,$E74/$H74),IF(AND($G74&lt;=EA$5,$I74&gt;=EA$5),-FV(Assumptions!$D$6,'Construction Schedule'!EA$2,,$E74/$H74),0))</f>
        <v>0</v>
      </c>
      <c r="EB74" s="51" t="s">
        <v>2</v>
      </c>
    </row>
    <row r="75" spans="2:132" x14ac:dyDescent="0.3">
      <c r="B75" s="51" t="s">
        <v>231</v>
      </c>
      <c r="E75" s="60">
        <f xml:space="preserve"> 29011</f>
        <v>29011</v>
      </c>
      <c r="G75" s="56">
        <v>45352</v>
      </c>
      <c r="H75" s="129">
        <v>1</v>
      </c>
      <c r="I75" s="56">
        <f t="shared" si="10"/>
        <v>45352</v>
      </c>
      <c r="L75" s="60">
        <f>IF(L$5=$G75,-FV(Assumptions!$D$6,'Construction Schedule'!L$2,,$E75/$H75),IF(AND($G75&lt;=L$5,$I75&gt;=L$5),-FV(Assumptions!$D$6,'Construction Schedule'!L$2,,$E75/$H75),0))</f>
        <v>0</v>
      </c>
      <c r="M75" s="60">
        <f>IF(M$5=$G75,-FV(Assumptions!$D$6,'Construction Schedule'!M$2,,$E75/$H75),IF(AND($G75&lt;=M$5,$I75&gt;=M$5),-FV(Assumptions!$D$6,'Construction Schedule'!M$2,,$E75/$H75),0))</f>
        <v>0</v>
      </c>
      <c r="N75" s="60">
        <f>IF(N$5=$G75,-FV(Assumptions!$D$6,'Construction Schedule'!N$2,,$E75/$H75),IF(AND($G75&lt;=N$5,$I75&gt;=N$5),-FV(Assumptions!$D$6,'Construction Schedule'!N$2,,$E75/$H75),0))</f>
        <v>0</v>
      </c>
      <c r="O75" s="60">
        <f>IF(O$5=$G75,-FV(Assumptions!$D$6,'Construction Schedule'!O$2,,$E75/$H75),IF(AND($G75&lt;=O$5,$I75&gt;=O$5),-FV(Assumptions!$D$6,'Construction Schedule'!O$2,,$E75/$H75),0))</f>
        <v>0</v>
      </c>
      <c r="P75" s="60">
        <f>IF(P$5=$G75,-FV(Assumptions!$D$6,'Construction Schedule'!P$2,,$E75/$H75),IF(AND($G75&lt;=P$5,$I75&gt;=P$5),-FV(Assumptions!$D$6,'Construction Schedule'!P$2,,$E75/$H75),0))</f>
        <v>0</v>
      </c>
      <c r="Q75" s="60">
        <f>IF(Q$5=$G75,-FV(Assumptions!$D$6,'Construction Schedule'!Q$2,,$E75/$H75),IF(AND($G75&lt;=Q$5,$I75&gt;=Q$5),-FV(Assumptions!$D$6,'Construction Schedule'!Q$2,,$E75/$H75),0))</f>
        <v>0</v>
      </c>
      <c r="R75" s="60">
        <f>IF(R$5=$G75,-FV(Assumptions!$D$6,'Construction Schedule'!R$2,,$E75/$H75),IF(AND($G75&lt;=R$5,$I75&gt;=R$5),-FV(Assumptions!$D$6,'Construction Schedule'!R$2,,$E75/$H75),0))</f>
        <v>0</v>
      </c>
      <c r="S75" s="60">
        <f>IF(S$5=$G75,-FV(Assumptions!$D$6,'Construction Schedule'!S$2,,$E75/$H75),IF(AND($G75&lt;=S$5,$I75&gt;=S$5),-FV(Assumptions!$D$6,'Construction Schedule'!S$2,,$E75/$H75),0))</f>
        <v>0</v>
      </c>
      <c r="T75" s="60">
        <f>IF(T$5=$G75,-FV(Assumptions!$D$6,'Construction Schedule'!T$2,,$E75/$H75),IF(AND($G75&lt;=T$5,$I75&gt;=T$5),-FV(Assumptions!$D$6,'Construction Schedule'!T$2,,$E75/$H75),0))</f>
        <v>0</v>
      </c>
      <c r="U75" s="60">
        <f>IF(U$5=$G75,-FV(Assumptions!$D$6,'Construction Schedule'!U$2,,$E75/$H75),IF(AND($G75&lt;=U$5,$I75&gt;=U$5),-FV(Assumptions!$D$6,'Construction Schedule'!U$2,,$E75/$H75),0))</f>
        <v>0</v>
      </c>
      <c r="V75" s="60">
        <f>IF(V$5=$G75,-FV(Assumptions!$D$6,'Construction Schedule'!V$2,,$E75/$H75),IF(AND($G75&lt;=V$5,$I75&gt;=V$5),-FV(Assumptions!$D$6,'Construction Schedule'!V$2,,$E75/$H75),0))</f>
        <v>0</v>
      </c>
      <c r="W75" s="60">
        <f>IF(W$5=$G75,-FV(Assumptions!$D$6,'Construction Schedule'!W$2,,$E75/$H75),IF(AND($G75&lt;=W$5,$I75&gt;=W$5),-FV(Assumptions!$D$6,'Construction Schedule'!W$2,,$E75/$H75),0))</f>
        <v>0</v>
      </c>
      <c r="X75" s="60">
        <f>IF(X$5=$G75,-FV(Assumptions!$D$6,'Construction Schedule'!X$2,,$E75/$H75),IF(AND($G75&lt;=X$5,$I75&gt;=X$5),-FV(Assumptions!$D$6,'Construction Schedule'!X$2,,$E75/$H75),0))</f>
        <v>0</v>
      </c>
      <c r="Y75" s="60">
        <f>IF(Y$5=$G75,-FV(Assumptions!$D$6,'Construction Schedule'!Y$2,,$E75/$H75),IF(AND($G75&lt;=Y$5,$I75&gt;=Y$5),-FV(Assumptions!$D$6,'Construction Schedule'!Y$2,,$E75/$H75),0))</f>
        <v>0</v>
      </c>
      <c r="Z75" s="60">
        <f>IF(Z$5=$G75,-FV(Assumptions!$D$6,'Construction Schedule'!Z$2,,$E75/$H75),IF(AND($G75&lt;=Z$5,$I75&gt;=Z$5),-FV(Assumptions!$D$6,'Construction Schedule'!Z$2,,$E75/$H75),0))</f>
        <v>0</v>
      </c>
      <c r="AA75" s="60">
        <f>IF(AA$5=$G75,-FV(Assumptions!$D$6,'Construction Schedule'!AA$2,,$E75/$H75),IF(AND($G75&lt;=AA$5,$I75&gt;=AA$5),-FV(Assumptions!$D$6,'Construction Schedule'!AA$2,,$E75/$H75),0))</f>
        <v>0</v>
      </c>
      <c r="AB75" s="60">
        <f>IF(AB$5=$G75,-FV(Assumptions!$D$6,'Construction Schedule'!AB$2,,$E75/$H75),IF(AND($G75&lt;=AB$5,$I75&gt;=AB$5),-FV(Assumptions!$D$6,'Construction Schedule'!AB$2,,$E75/$H75),0))</f>
        <v>0</v>
      </c>
      <c r="AC75" s="60">
        <f>IF(AC$5=$G75,-FV(Assumptions!$D$6,'Construction Schedule'!AC$2,,$E75/$H75),IF(AND($G75&lt;=AC$5,$I75&gt;=AC$5),-FV(Assumptions!$D$6,'Construction Schedule'!AC$2,,$E75/$H75),0))</f>
        <v>0</v>
      </c>
      <c r="AD75" s="60">
        <f>IF(AD$5=$G75,-FV(Assumptions!$D$6,'Construction Schedule'!AD$2,,$E75/$H75),IF(AND($G75&lt;=AD$5,$I75&gt;=AD$5),-FV(Assumptions!$D$6,'Construction Schedule'!AD$2,,$E75/$H75),0))</f>
        <v>0</v>
      </c>
      <c r="AE75" s="60">
        <f>IF(AE$5=$G75,-FV(Assumptions!$D$6,'Construction Schedule'!AE$2,,$E75/$H75),IF(AND($G75&lt;=AE$5,$I75&gt;=AE$5),-FV(Assumptions!$D$6,'Construction Schedule'!AE$2,,$E75/$H75),0))</f>
        <v>0</v>
      </c>
      <c r="AF75" s="60">
        <f>IF(AF$5=$G75,-FV(Assumptions!$D$6,'Construction Schedule'!AF$2,,$E75/$H75),IF(AND($G75&lt;=AF$5,$I75&gt;=AF$5),-FV(Assumptions!$D$6,'Construction Schedule'!AF$2,,$E75/$H75),0))</f>
        <v>0</v>
      </c>
      <c r="AG75" s="60">
        <f>IF(AG$5=$G75,-FV(Assumptions!$D$6,'Construction Schedule'!AG$2,,$E75/$H75),IF(AND($G75&lt;=AG$5,$I75&gt;=AG$5),-FV(Assumptions!$D$6,'Construction Schedule'!AG$2,,$E75/$H75),0))</f>
        <v>0</v>
      </c>
      <c r="AH75" s="60">
        <f>IF(AH$5=$G75,-FV(Assumptions!$D$6,'Construction Schedule'!AH$2,,$E75/$H75),IF(AND($G75&lt;=AH$5,$I75&gt;=AH$5),-FV(Assumptions!$D$6,'Construction Schedule'!AH$2,,$E75/$H75),0))</f>
        <v>0</v>
      </c>
      <c r="AI75" s="60">
        <f>IF(AI$5=$G75,-FV(Assumptions!$D$6,'Construction Schedule'!AI$2,,$E75/$H75),IF(AND($G75&lt;=AI$5,$I75&gt;=AI$5),-FV(Assumptions!$D$6,'Construction Schedule'!AI$2,,$E75/$H75),0))</f>
        <v>0</v>
      </c>
      <c r="AJ75" s="60">
        <f>IF(AJ$5=$G75,-FV(Assumptions!$D$6,'Construction Schedule'!AJ$2,,$E75/$H75),IF(AND($G75&lt;=AJ$5,$I75&gt;=AJ$5),-FV(Assumptions!$D$6,'Construction Schedule'!AJ$2,,$E75/$H75),0))</f>
        <v>0</v>
      </c>
      <c r="AK75" s="60">
        <f>IF(AK$5=$G75,-FV(Assumptions!$D$6,'Construction Schedule'!AK$2,,$E75/$H75),IF(AND($G75&lt;=AK$5,$I75&gt;=AK$5),-FV(Assumptions!$D$6,'Construction Schedule'!AK$2,,$E75/$H75),0))</f>
        <v>0</v>
      </c>
      <c r="AL75" s="60">
        <f>IF(AL$5=$G75,-FV(Assumptions!$D$6,'Construction Schedule'!AL$2,,$E75/$H75),IF(AND($G75&lt;=AL$5,$I75&gt;=AL$5),-FV(Assumptions!$D$6,'Construction Schedule'!AL$2,,$E75/$H75),0))</f>
        <v>0</v>
      </c>
      <c r="AM75" s="60">
        <f>IF(AM$5=$G75,-FV(Assumptions!$D$6,'Construction Schedule'!AM$2,,$E75/$H75),IF(AND($G75&lt;=AM$5,$I75&gt;=AM$5),-FV(Assumptions!$D$6,'Construction Schedule'!AM$2,,$E75/$H75),0))</f>
        <v>0</v>
      </c>
      <c r="AN75" s="60">
        <f>IF(AN$5=$G75,-FV(Assumptions!$D$6,'Construction Schedule'!AN$2,,$E75/$H75),IF(AND($G75&lt;=AN$5,$I75&gt;=AN$5),-FV(Assumptions!$D$6,'Construction Schedule'!AN$2,,$E75/$H75),0))</f>
        <v>0</v>
      </c>
      <c r="AO75" s="60">
        <f>IF(AO$5=$G75,-FV(Assumptions!$D$6,'Construction Schedule'!AO$2,,$E75/$H75),IF(AND($G75&lt;=AO$5,$I75&gt;=AO$5),-FV(Assumptions!$D$6,'Construction Schedule'!AO$2,,$E75/$H75),0))</f>
        <v>0</v>
      </c>
      <c r="AP75" s="60">
        <f>IF(AP$5=$G75,-FV(Assumptions!$D$6,'Construction Schedule'!AP$2,,$E75/$H75),IF(AND($G75&lt;=AP$5,$I75&gt;=AP$5),-FV(Assumptions!$D$6,'Construction Schedule'!AP$2,,$E75/$H75),0))</f>
        <v>0</v>
      </c>
      <c r="AQ75" s="60">
        <f>IF(AQ$5=$G75,-FV(Assumptions!$D$6,'Construction Schedule'!AQ$2,,$E75/$H75),IF(AND($G75&lt;=AQ$5,$I75&gt;=AQ$5),-FV(Assumptions!$D$6,'Construction Schedule'!AQ$2,,$E75/$H75),0))</f>
        <v>0</v>
      </c>
      <c r="AR75" s="60">
        <f>IF(AR$5=$G75,-FV(Assumptions!$D$6,'Construction Schedule'!AR$2,,$E75/$H75),IF(AND($G75&lt;=AR$5,$I75&gt;=AR$5),-FV(Assumptions!$D$6,'Construction Schedule'!AR$2,,$E75/$H75),0))</f>
        <v>0</v>
      </c>
      <c r="AS75" s="60">
        <f>IF(AS$5=$G75,-FV(Assumptions!$D$6,'Construction Schedule'!AS$2,,$E75/$H75),IF(AND($G75&lt;=AS$5,$I75&gt;=AS$5),-FV(Assumptions!$D$6,'Construction Schedule'!AS$2,,$E75/$H75),0))</f>
        <v>0</v>
      </c>
      <c r="AT75" s="60">
        <f>IF(AT$5=$G75,-FV(Assumptions!$D$6,'Construction Schedule'!AT$2,,$E75/$H75),IF(AND($G75&lt;=AT$5,$I75&gt;=AT$5),-FV(Assumptions!$D$6,'Construction Schedule'!AT$2,,$E75/$H75),0))</f>
        <v>0</v>
      </c>
      <c r="AU75" s="60">
        <f>IF(AU$5=$G75,-FV(Assumptions!$D$6,'Construction Schedule'!AU$2,,$E75/$H75),IF(AND($G75&lt;=AU$5,$I75&gt;=AU$5),-FV(Assumptions!$D$6,'Construction Schedule'!AU$2,,$E75/$H75),0))</f>
        <v>0</v>
      </c>
      <c r="AV75" s="60">
        <f>IF(AV$5=$G75,-FV(Assumptions!$D$6,'Construction Schedule'!AV$2,,$E75/$H75),IF(AND($G75&lt;=AV$5,$I75&gt;=AV$5),-FV(Assumptions!$D$6,'Construction Schedule'!AV$2,,$E75/$H75),0))</f>
        <v>0</v>
      </c>
      <c r="AW75" s="60">
        <f>IF(AW$5=$G75,-FV(Assumptions!$D$6,'Construction Schedule'!AW$2,,$E75/$H75),IF(AND($G75&lt;=AW$5,$I75&gt;=AW$5),-FV(Assumptions!$D$6,'Construction Schedule'!AW$2,,$E75/$H75),0))</f>
        <v>0</v>
      </c>
      <c r="AX75" s="60">
        <f>IF(AX$5=$G75,-FV(Assumptions!$D$6,'Construction Schedule'!AX$2,,$E75/$H75),IF(AND($G75&lt;=AX$5,$I75&gt;=AX$5),-FV(Assumptions!$D$6,'Construction Schedule'!AX$2,,$E75/$H75),0))</f>
        <v>0</v>
      </c>
      <c r="AY75" s="60">
        <f>IF(AY$5=$G75,-FV(Assumptions!$D$6,'Construction Schedule'!AY$2,,$E75/$H75),IF(AND($G75&lt;=AY$5,$I75&gt;=AY$5),-FV(Assumptions!$D$6,'Construction Schedule'!AY$2,,$E75/$H75),0))</f>
        <v>0</v>
      </c>
      <c r="AZ75" s="60">
        <f>IF(AZ$5=$G75,-FV(Assumptions!$D$6,'Construction Schedule'!AZ$2,,$E75/$H75),IF(AND($G75&lt;=AZ$5,$I75&gt;=AZ$5),-FV(Assumptions!$D$6,'Construction Schedule'!AZ$2,,$E75/$H75),0))</f>
        <v>0</v>
      </c>
      <c r="BA75" s="60">
        <f>IF(BA$5=$G75,-FV(Assumptions!$D$6,'Construction Schedule'!BA$2,,$E75/$H75),IF(AND($G75&lt;=BA$5,$I75&gt;=BA$5),-FV(Assumptions!$D$6,'Construction Schedule'!BA$2,,$E75/$H75),0))</f>
        <v>0</v>
      </c>
      <c r="BB75" s="60">
        <f>IF(BB$5=$G75,-FV(Assumptions!$D$6,'Construction Schedule'!BB$2,,$E75/$H75),IF(AND($G75&lt;=BB$5,$I75&gt;=BB$5),-FV(Assumptions!$D$6,'Construction Schedule'!BB$2,,$E75/$H75),0))</f>
        <v>0</v>
      </c>
      <c r="BC75" s="60">
        <f>IF(BC$5=$G75,-FV(Assumptions!$D$6,'Construction Schedule'!BC$2,,$E75/$H75),IF(AND($G75&lt;=BC$5,$I75&gt;=BC$5),-FV(Assumptions!$D$6,'Construction Schedule'!BC$2,,$E75/$H75),0))</f>
        <v>0</v>
      </c>
      <c r="BD75" s="60">
        <f>IF(BD$5=$G75,-FV(Assumptions!$D$6,'Construction Schedule'!BD$2,,$E75/$H75),IF(AND($G75&lt;=BD$5,$I75&gt;=BD$5),-FV(Assumptions!$D$6,'Construction Schedule'!BD$2,,$E75/$H75),0))</f>
        <v>0</v>
      </c>
      <c r="BE75" s="60">
        <f>IF(BE$5=$G75,-FV(Assumptions!$D$6,'Construction Schedule'!BE$2,,$E75/$H75),IF(AND($G75&lt;=BE$5,$I75&gt;=BE$5),-FV(Assumptions!$D$6,'Construction Schedule'!BE$2,,$E75/$H75),0))</f>
        <v>0</v>
      </c>
      <c r="BF75" s="60">
        <f>IF(BF$5=$G75,-FV(Assumptions!$D$6,'Construction Schedule'!BF$2,,$E75/$H75),IF(AND($G75&lt;=BF$5,$I75&gt;=BF$5),-FV(Assumptions!$D$6,'Construction Schedule'!BF$2,,$E75/$H75),0))</f>
        <v>0</v>
      </c>
      <c r="BG75" s="60">
        <f>IF(BG$5=$G75,-FV(Assumptions!$D$6,'Construction Schedule'!BG$2,,$E75/$H75),IF(AND($G75&lt;=BG$5,$I75&gt;=BG$5),-FV(Assumptions!$D$6,'Construction Schedule'!BG$2,,$E75/$H75),0))</f>
        <v>0</v>
      </c>
      <c r="BH75" s="60">
        <f>IF(BH$5=$G75,-FV(Assumptions!$D$6,'Construction Schedule'!BH$2,,$E75/$H75),IF(AND($G75&lt;=BH$5,$I75&gt;=BH$5),-FV(Assumptions!$D$6,'Construction Schedule'!BH$2,,$E75/$H75),0))</f>
        <v>0</v>
      </c>
      <c r="BI75" s="60">
        <f>IF(BI$5=$G75,-FV(Assumptions!$D$6,'Construction Schedule'!BI$2,,$E75/$H75),IF(AND($G75&lt;=BI$5,$I75&gt;=BI$5),-FV(Assumptions!$D$6,'Construction Schedule'!BI$2,,$E75/$H75),0))</f>
        <v>0</v>
      </c>
      <c r="BJ75" s="60">
        <f>IF(BJ$5=$G75,-FV(Assumptions!$D$6,'Construction Schedule'!BJ$2,,$E75/$H75),IF(AND($G75&lt;=BJ$5,$I75&gt;=BJ$5),-FV(Assumptions!$D$6,'Construction Schedule'!BJ$2,,$E75/$H75),0))</f>
        <v>0</v>
      </c>
      <c r="BK75" s="60">
        <f>IF(BK$5=$G75,-FV(Assumptions!$D$6,'Construction Schedule'!BK$2,,$E75/$H75),IF(AND($G75&lt;=BK$5,$I75&gt;=BK$5),-FV(Assumptions!$D$6,'Construction Schedule'!BK$2,,$E75/$H75),0))</f>
        <v>0</v>
      </c>
      <c r="BL75" s="60">
        <f>IF(BL$5=$G75,-FV(Assumptions!$D$6,'Construction Schedule'!BL$2,,$E75/$H75),IF(AND($G75&lt;=BL$5,$I75&gt;=BL$5),-FV(Assumptions!$D$6,'Construction Schedule'!BL$2,,$E75/$H75),0))</f>
        <v>0</v>
      </c>
      <c r="BM75" s="60">
        <f>IF(BM$5=$G75,-FV(Assumptions!$D$6,'Construction Schedule'!BM$2,,$E75/$H75),IF(AND($G75&lt;=BM$5,$I75&gt;=BM$5),-FV(Assumptions!$D$6,'Construction Schedule'!BM$2,,$E75/$H75),0))</f>
        <v>0</v>
      </c>
      <c r="BN75" s="60">
        <f>IF(BN$5=$G75,-FV(Assumptions!$D$6,'Construction Schedule'!BN$2,,$E75/$H75),IF(AND($G75&lt;=BN$5,$I75&gt;=BN$5),-FV(Assumptions!$D$6,'Construction Schedule'!BN$2,,$E75/$H75),0))</f>
        <v>0</v>
      </c>
      <c r="BO75" s="60">
        <f>IF(BO$5=$G75,-FV(Assumptions!$D$6,'Construction Schedule'!BO$2,,$E75/$H75),IF(AND($G75&lt;=BO$5,$I75&gt;=BO$5),-FV(Assumptions!$D$6,'Construction Schedule'!BO$2,,$E75/$H75),0))</f>
        <v>0</v>
      </c>
      <c r="BP75" s="60">
        <f>IF(BP$5=$G75,-FV(Assumptions!$D$6,'Construction Schedule'!BP$2,,$E75/$H75),IF(AND($G75&lt;=BP$5,$I75&gt;=BP$5),-FV(Assumptions!$D$6,'Construction Schedule'!BP$2,,$E75/$H75),0))</f>
        <v>0</v>
      </c>
      <c r="BQ75" s="60">
        <f>IF(BQ$5=$G75,-FV(Assumptions!$D$6,'Construction Schedule'!BQ$2,,$E75/$H75),IF(AND($G75&lt;=BQ$5,$I75&gt;=BQ$5),-FV(Assumptions!$D$6,'Construction Schedule'!BQ$2,,$E75/$H75),0))</f>
        <v>0</v>
      </c>
      <c r="BR75" s="60">
        <f>IF(BR$5=$G75,-FV(Assumptions!$D$6,'Construction Schedule'!BR$2,,$E75/$H75),IF(AND($G75&lt;=BR$5,$I75&gt;=BR$5),-FV(Assumptions!$D$6,'Construction Schedule'!BR$2,,$E75/$H75),0))</f>
        <v>0</v>
      </c>
      <c r="BS75" s="60">
        <f>IF(BS$5=$G75,-FV(Assumptions!$D$6,'Construction Schedule'!BS$2,,$E75/$H75),IF(AND($G75&lt;=BS$5,$I75&gt;=BS$5),-FV(Assumptions!$D$6,'Construction Schedule'!BS$2,,$E75/$H75),0))</f>
        <v>0</v>
      </c>
      <c r="BT75" s="60">
        <f>IF(BT$5=$G75,-FV(Assumptions!$D$6,'Construction Schedule'!BT$2,,$E75/$H75),IF(AND($G75&lt;=BT$5,$I75&gt;=BT$5),-FV(Assumptions!$D$6,'Construction Schedule'!BT$2,,$E75/$H75),0))</f>
        <v>0</v>
      </c>
      <c r="BU75" s="60">
        <f>IF(BU$5=$G75,-FV(Assumptions!$D$6,'Construction Schedule'!BU$2,,$E75/$H75),IF(AND($G75&lt;=BU$5,$I75&gt;=BU$5),-FV(Assumptions!$D$6,'Construction Schedule'!BU$2,,$E75/$H75),0))</f>
        <v>0</v>
      </c>
      <c r="BV75" s="60">
        <f>IF(BV$5=$G75,-FV(Assumptions!$D$6,'Construction Schedule'!BV$2,,$E75/$H75),IF(AND($G75&lt;=BV$5,$I75&gt;=BV$5),-FV(Assumptions!$D$6,'Construction Schedule'!BV$2,,$E75/$H75),0))</f>
        <v>0</v>
      </c>
      <c r="BW75" s="60">
        <f>IF(BW$5=$G75,-FV(Assumptions!$D$6,'Construction Schedule'!BW$2,,$E75/$H75),IF(AND($G75&lt;=BW$5,$I75&gt;=BW$5),-FV(Assumptions!$D$6,'Construction Schedule'!BW$2,,$E75/$H75),0))</f>
        <v>0</v>
      </c>
      <c r="BX75" s="60">
        <f>IF(BX$5=$G75,-FV(Assumptions!$D$6,'Construction Schedule'!BX$2,,$E75/$H75),IF(AND($G75&lt;=BX$5,$I75&gt;=BX$5),-FV(Assumptions!$D$6,'Construction Schedule'!BX$2,,$E75/$H75),0))</f>
        <v>0</v>
      </c>
      <c r="BY75" s="60">
        <f>IF(BY$5=$G75,-FV(Assumptions!$D$6,'Construction Schedule'!BY$2,,$E75/$H75),IF(AND($G75&lt;=BY$5,$I75&gt;=BY$5),-FV(Assumptions!$D$6,'Construction Schedule'!BY$2,,$E75/$H75),0))</f>
        <v>0</v>
      </c>
      <c r="BZ75" s="60">
        <f>IF(BZ$5=$G75,-FV(Assumptions!$D$6,'Construction Schedule'!BZ$2,,$E75/$H75),IF(AND($G75&lt;=BZ$5,$I75&gt;=BZ$5),-FV(Assumptions!$D$6,'Construction Schedule'!BZ$2,,$E75/$H75),0))</f>
        <v>0</v>
      </c>
      <c r="CA75" s="60">
        <f>IF(CA$5=$G75,-FV(Assumptions!$D$6,'Construction Schedule'!CA$2,,$E75/$H75),IF(AND($G75&lt;=CA$5,$I75&gt;=CA$5),-FV(Assumptions!$D$6,'Construction Schedule'!CA$2,,$E75/$H75),0))</f>
        <v>0</v>
      </c>
      <c r="CB75" s="60">
        <f>IF(CB$5=$G75,-FV(Assumptions!$D$6,'Construction Schedule'!CB$2,,$E75/$H75),IF(AND($G75&lt;=CB$5,$I75&gt;=CB$5),-FV(Assumptions!$D$6,'Construction Schedule'!CB$2,,$E75/$H75),0))</f>
        <v>0</v>
      </c>
      <c r="CC75" s="60">
        <f>IF(CC$5=$G75,-FV(Assumptions!$D$6,'Construction Schedule'!CC$2,,$E75/$H75),IF(AND($G75&lt;=CC$5,$I75&gt;=CC$5),-FV(Assumptions!$D$6,'Construction Schedule'!CC$2,,$E75/$H75),0))</f>
        <v>0</v>
      </c>
      <c r="CD75" s="60">
        <f>IF(CD$5=$G75,-FV(Assumptions!$D$6,'Construction Schedule'!CD$2,,$E75/$H75),IF(AND($G75&lt;=CD$5,$I75&gt;=CD$5),-FV(Assumptions!$D$6,'Construction Schedule'!CD$2,,$E75/$H75),0))</f>
        <v>0</v>
      </c>
      <c r="CE75" s="60">
        <f>IF(CE$5=$G75,-FV(Assumptions!$D$6,'Construction Schedule'!CE$2,,$E75/$H75),IF(AND($G75&lt;=CE$5,$I75&gt;=CE$5),-FV(Assumptions!$D$6,'Construction Schedule'!CE$2,,$E75/$H75),0))</f>
        <v>0</v>
      </c>
      <c r="CF75" s="60">
        <f>IF(CF$5=$G75,-FV(Assumptions!$D$6,'Construction Schedule'!CF$2,,$E75/$H75),IF(AND($G75&lt;=CF$5,$I75&gt;=CF$5),-FV(Assumptions!$D$6,'Construction Schedule'!CF$2,,$E75/$H75),0))</f>
        <v>0</v>
      </c>
      <c r="CG75" s="60">
        <f>IF(CG$5=$G75,-FV(Assumptions!$D$6,'Construction Schedule'!CG$2,,$E75/$H75),IF(AND($G75&lt;=CG$5,$I75&gt;=CG$5),-FV(Assumptions!$D$6,'Construction Schedule'!CG$2,,$E75/$H75),0))</f>
        <v>0</v>
      </c>
      <c r="CH75" s="60">
        <f>IF(CH$5=$G75,-FV(Assumptions!$D$6,'Construction Schedule'!CH$2,,$E75/$H75),IF(AND($G75&lt;=CH$5,$I75&gt;=CH$5),-FV(Assumptions!$D$6,'Construction Schedule'!CH$2,,$E75/$H75),0))</f>
        <v>0</v>
      </c>
      <c r="CI75" s="60">
        <f>IF(CI$5=$G75,-FV(Assumptions!$D$6,'Construction Schedule'!CI$2,,$E75/$H75),IF(AND($G75&lt;=CI$5,$I75&gt;=CI$5),-FV(Assumptions!$D$6,'Construction Schedule'!CI$2,,$E75/$H75),0))</f>
        <v>0</v>
      </c>
      <c r="CJ75" s="60">
        <f>IF(CJ$5=$G75,-FV(Assumptions!$D$6,'Construction Schedule'!CJ$2,,$E75/$H75),IF(AND($G75&lt;=CJ$5,$I75&gt;=CJ$5),-FV(Assumptions!$D$6,'Construction Schedule'!CJ$2,,$E75/$H75),0))</f>
        <v>0</v>
      </c>
      <c r="CK75" s="60">
        <f>IF(CK$5=$G75,-FV(Assumptions!$D$6,'Construction Schedule'!CK$2,,$E75/$H75),IF(AND($G75&lt;=CK$5,$I75&gt;=CK$5),-FV(Assumptions!$D$6,'Construction Schedule'!CK$2,,$E75/$H75),0))</f>
        <v>0</v>
      </c>
      <c r="CL75" s="60">
        <f>IF(CL$5=$G75,-FV(Assumptions!$D$6,'Construction Schedule'!CL$2,,$E75/$H75),IF(AND($G75&lt;=CL$5,$I75&gt;=CL$5),-FV(Assumptions!$D$6,'Construction Schedule'!CL$2,,$E75/$H75),0))</f>
        <v>0</v>
      </c>
      <c r="CM75" s="60">
        <f>IF(CM$5=$G75,-FV(Assumptions!$D$6,'Construction Schedule'!CM$2,,$E75/$H75),IF(AND($G75&lt;=CM$5,$I75&gt;=CM$5),-FV(Assumptions!$D$6,'Construction Schedule'!CM$2,,$E75/$H75),0))</f>
        <v>0</v>
      </c>
      <c r="CN75" s="60">
        <f>IF(CN$5=$G75,-FV(Assumptions!$D$6,'Construction Schedule'!CN$2,,$E75/$H75),IF(AND($G75&lt;=CN$5,$I75&gt;=CN$5),-FV(Assumptions!$D$6,'Construction Schedule'!CN$2,,$E75/$H75),0))</f>
        <v>0</v>
      </c>
      <c r="CO75" s="60">
        <f>IF(CO$5=$G75,-FV(Assumptions!$D$6,'Construction Schedule'!CO$2,,$E75/$H75),IF(AND($G75&lt;=CO$5,$I75&gt;=CO$5),-FV(Assumptions!$D$6,'Construction Schedule'!CO$2,,$E75/$H75),0))</f>
        <v>0</v>
      </c>
      <c r="CP75" s="60">
        <f>IF(CP$5=$G75,-FV(Assumptions!$D$6,'Construction Schedule'!CP$2,,$E75/$H75),IF(AND($G75&lt;=CP$5,$I75&gt;=CP$5),-FV(Assumptions!$D$6,'Construction Schedule'!CP$2,,$E75/$H75),0))</f>
        <v>0</v>
      </c>
      <c r="CQ75" s="60">
        <f>IF(CQ$5=$G75,-FV(Assumptions!$D$6,'Construction Schedule'!CQ$2,,$E75/$H75),IF(AND($G75&lt;=CQ$5,$I75&gt;=CQ$5),-FV(Assumptions!$D$6,'Construction Schedule'!CQ$2,,$E75/$H75),0))</f>
        <v>0</v>
      </c>
      <c r="CR75" s="60">
        <f>IF(CR$5=$G75,-FV(Assumptions!$D$6,'Construction Schedule'!CR$2,,$E75/$H75),IF(AND($G75&lt;=CR$5,$I75&gt;=CR$5),-FV(Assumptions!$D$6,'Construction Schedule'!CR$2,,$E75/$H75),0))</f>
        <v>0</v>
      </c>
      <c r="CS75" s="60">
        <f>IF(CS$5=$G75,-FV(Assumptions!$D$6,'Construction Schedule'!CS$2,,$E75/$H75),IF(AND($G75&lt;=CS$5,$I75&gt;=CS$5),-FV(Assumptions!$D$6,'Construction Schedule'!CS$2,,$E75/$H75),0))</f>
        <v>0</v>
      </c>
      <c r="CT75" s="60">
        <f>IF(CT$5=$G75,-FV(Assumptions!$D$6,'Construction Schedule'!CT$2,,$E75/$H75),IF(AND($G75&lt;=CT$5,$I75&gt;=CT$5),-FV(Assumptions!$D$6,'Construction Schedule'!CT$2,,$E75/$H75),0))</f>
        <v>0</v>
      </c>
      <c r="CU75" s="60">
        <f>IF(CU$5=$G75,-FV(Assumptions!$D$6,'Construction Schedule'!CU$2,,$E75/$H75),IF(AND($G75&lt;=CU$5,$I75&gt;=CU$5),-FV(Assumptions!$D$6,'Construction Schedule'!CU$2,,$E75/$H75),0))</f>
        <v>0</v>
      </c>
      <c r="CV75" s="60">
        <f>IF(CV$5=$G75,-FV(Assumptions!$D$6,'Construction Schedule'!CV$2,,$E75/$H75),IF(AND($G75&lt;=CV$5,$I75&gt;=CV$5),-FV(Assumptions!$D$6,'Construction Schedule'!CV$2,,$E75/$H75),0))</f>
        <v>0</v>
      </c>
      <c r="CW75" s="60">
        <f>IF(CW$5=$G75,-FV(Assumptions!$D$6,'Construction Schedule'!CW$2,,$E75/$H75),IF(AND($G75&lt;=CW$5,$I75&gt;=CW$5),-FV(Assumptions!$D$6,'Construction Schedule'!CW$2,,$E75/$H75),0))</f>
        <v>0</v>
      </c>
      <c r="CX75" s="60">
        <f>IF(CX$5=$G75,-FV(Assumptions!$D$6,'Construction Schedule'!CX$2,,$E75/$H75),IF(AND($G75&lt;=CX$5,$I75&gt;=CX$5),-FV(Assumptions!$D$6,'Construction Schedule'!CX$2,,$E75/$H75),0))</f>
        <v>0</v>
      </c>
      <c r="CY75" s="60">
        <f>IF(CY$5=$G75,-FV(Assumptions!$D$6,'Construction Schedule'!CY$2,,$E75/$H75),IF(AND($G75&lt;=CY$5,$I75&gt;=CY$5),-FV(Assumptions!$D$6,'Construction Schedule'!CY$2,,$E75/$H75),0))</f>
        <v>0</v>
      </c>
      <c r="CZ75" s="60">
        <f>IF(CZ$5=$G75,-FV(Assumptions!$D$6,'Construction Schedule'!CZ$2,,$E75/$H75),IF(AND($G75&lt;=CZ$5,$I75&gt;=CZ$5),-FV(Assumptions!$D$6,'Construction Schedule'!CZ$2,,$E75/$H75),0))</f>
        <v>0</v>
      </c>
      <c r="DA75" s="60">
        <f>IF(DA$5=$G75,-FV(Assumptions!$D$6,'Construction Schedule'!DA$2,,$E75/$H75),IF(AND($G75&lt;=DA$5,$I75&gt;=DA$5),-FV(Assumptions!$D$6,'Construction Schedule'!DA$2,,$E75/$H75),0))</f>
        <v>0</v>
      </c>
      <c r="DB75" s="60">
        <f>IF(DB$5=$G75,-FV(Assumptions!$D$6,'Construction Schedule'!DB$2,,$E75/$H75),IF(AND($G75&lt;=DB$5,$I75&gt;=DB$5),-FV(Assumptions!$D$6,'Construction Schedule'!DB$2,,$E75/$H75),0))</f>
        <v>0</v>
      </c>
      <c r="DC75" s="60">
        <f>IF(DC$5=$G75,-FV(Assumptions!$D$6,'Construction Schedule'!DC$2,,$E75/$H75),IF(AND($G75&lt;=DC$5,$I75&gt;=DC$5),-FV(Assumptions!$D$6,'Construction Schedule'!DC$2,,$E75/$H75),0))</f>
        <v>0</v>
      </c>
      <c r="DD75" s="60">
        <f>IF(DD$5=$G75,-FV(Assumptions!$D$6,'Construction Schedule'!DD$2,,$E75/$H75),IF(AND($G75&lt;=DD$5,$I75&gt;=DD$5),-FV(Assumptions!$D$6,'Construction Schedule'!DD$2,,$E75/$H75),0))</f>
        <v>0</v>
      </c>
      <c r="DE75" s="60">
        <f>IF(DE$5=$G75,-FV(Assumptions!$D$6,'Construction Schedule'!DE$2,,$E75/$H75),IF(AND($G75&lt;=DE$5,$I75&gt;=DE$5),-FV(Assumptions!$D$6,'Construction Schedule'!DE$2,,$E75/$H75),0))</f>
        <v>0</v>
      </c>
      <c r="DF75" s="60">
        <f>IF(DF$5=$G75,-FV(Assumptions!$D$6,'Construction Schedule'!DF$2,,$E75/$H75),IF(AND($G75&lt;=DF$5,$I75&gt;=DF$5),-FV(Assumptions!$D$6,'Construction Schedule'!DF$2,,$E75/$H75),0))</f>
        <v>0</v>
      </c>
      <c r="DG75" s="60">
        <f>IF(DG$5=$G75,-FV(Assumptions!$D$6,'Construction Schedule'!DG$2,,$E75/$H75),IF(AND($G75&lt;=DG$5,$I75&gt;=DG$5),-FV(Assumptions!$D$6,'Construction Schedule'!DG$2,,$E75/$H75),0))</f>
        <v>0</v>
      </c>
      <c r="DH75" s="60">
        <f>IF(DH$5=$G75,-FV(Assumptions!$D$6,'Construction Schedule'!DH$2,,$E75/$H75),IF(AND($G75&lt;=DH$5,$I75&gt;=DH$5),-FV(Assumptions!$D$6,'Construction Schedule'!DH$2,,$E75/$H75),0))</f>
        <v>0</v>
      </c>
      <c r="DI75" s="60">
        <f>IF(DI$5=$G75,-FV(Assumptions!$D$6,'Construction Schedule'!DI$2,,$E75/$H75),IF(AND($G75&lt;=DI$5,$I75&gt;=DI$5),-FV(Assumptions!$D$6,'Construction Schedule'!DI$2,,$E75/$H75),0))</f>
        <v>0</v>
      </c>
      <c r="DJ75" s="60">
        <f>IF(DJ$5=$G75,-FV(Assumptions!$D$6,'Construction Schedule'!DJ$2,,$E75/$H75),IF(AND($G75&lt;=DJ$5,$I75&gt;=DJ$5),-FV(Assumptions!$D$6,'Construction Schedule'!DJ$2,,$E75/$H75),0))</f>
        <v>0</v>
      </c>
      <c r="DK75" s="60">
        <f>IF(DK$5=$G75,-FV(Assumptions!$D$6,'Construction Schedule'!DK$2,,$E75/$H75),IF(AND($G75&lt;=DK$5,$I75&gt;=DK$5),-FV(Assumptions!$D$6,'Construction Schedule'!DK$2,,$E75/$H75),0))</f>
        <v>0</v>
      </c>
      <c r="DL75" s="60">
        <f>IF(DL$5=$G75,-FV(Assumptions!$D$6,'Construction Schedule'!DL$2,,$E75/$H75),IF(AND($G75&lt;=DL$5,$I75&gt;=DL$5),-FV(Assumptions!$D$6,'Construction Schedule'!DL$2,,$E75/$H75),0))</f>
        <v>0</v>
      </c>
      <c r="DM75" s="60">
        <f>IF(DM$5=$G75,-FV(Assumptions!$D$6,'Construction Schedule'!DM$2,,$E75/$H75),IF(AND($G75&lt;=DM$5,$I75&gt;=DM$5),-FV(Assumptions!$D$6,'Construction Schedule'!DM$2,,$E75/$H75),0))</f>
        <v>0</v>
      </c>
      <c r="DN75" s="60">
        <f>IF(DN$5=$G75,-FV(Assumptions!$D$6,'Construction Schedule'!DN$2,,$E75/$H75),IF(AND($G75&lt;=DN$5,$I75&gt;=DN$5),-FV(Assumptions!$D$6,'Construction Schedule'!DN$2,,$E75/$H75),0))</f>
        <v>0</v>
      </c>
      <c r="DO75" s="60">
        <f>IF(DO$5=$G75,-FV(Assumptions!$D$6,'Construction Schedule'!DO$2,,$E75/$H75),IF(AND($G75&lt;=DO$5,$I75&gt;=DO$5),-FV(Assumptions!$D$6,'Construction Schedule'!DO$2,,$E75/$H75),0))</f>
        <v>0</v>
      </c>
      <c r="DP75" s="60">
        <f>IF(DP$5=$G75,-FV(Assumptions!$D$6,'Construction Schedule'!DP$2,,$E75/$H75),IF(AND($G75&lt;=DP$5,$I75&gt;=DP$5),-FV(Assumptions!$D$6,'Construction Schedule'!DP$2,,$E75/$H75),0))</f>
        <v>0</v>
      </c>
      <c r="DQ75" s="60">
        <f>IF(DQ$5=$G75,-FV(Assumptions!$D$6,'Construction Schedule'!DQ$2,,$E75/$H75),IF(AND($G75&lt;=DQ$5,$I75&gt;=DQ$5),-FV(Assumptions!$D$6,'Construction Schedule'!DQ$2,,$E75/$H75),0))</f>
        <v>0</v>
      </c>
      <c r="DR75" s="60">
        <f>IF(DR$5=$G75,-FV(Assumptions!$D$6,'Construction Schedule'!DR$2,,$E75/$H75),IF(AND($G75&lt;=DR$5,$I75&gt;=DR$5),-FV(Assumptions!$D$6,'Construction Schedule'!DR$2,,$E75/$H75),0))</f>
        <v>0</v>
      </c>
      <c r="DS75" s="60">
        <f>IF(DS$5=$G75,-FV(Assumptions!$D$6,'Construction Schedule'!DS$2,,$E75/$H75),IF(AND($G75&lt;=DS$5,$I75&gt;=DS$5),-FV(Assumptions!$D$6,'Construction Schedule'!DS$2,,$E75/$H75),0))</f>
        <v>0</v>
      </c>
      <c r="DT75" s="60">
        <f>IF(DT$5=$G75,-FV(Assumptions!$D$6,'Construction Schedule'!DT$2,,$E75/$H75),IF(AND($G75&lt;=DT$5,$I75&gt;=DT$5),-FV(Assumptions!$D$6,'Construction Schedule'!DT$2,,$E75/$H75),0))</f>
        <v>0</v>
      </c>
      <c r="DU75" s="60">
        <f>IF(DU$5=$G75,-FV(Assumptions!$D$6,'Construction Schedule'!DU$2,,$E75/$H75),IF(AND($G75&lt;=DU$5,$I75&gt;=DU$5),-FV(Assumptions!$D$6,'Construction Schedule'!DU$2,,$E75/$H75),0))</f>
        <v>0</v>
      </c>
      <c r="DV75" s="60">
        <f>IF(DV$5=$G75,-FV(Assumptions!$D$6,'Construction Schedule'!DV$2,,$E75/$H75),IF(AND($G75&lt;=DV$5,$I75&gt;=DV$5),-FV(Assumptions!$D$6,'Construction Schedule'!DV$2,,$E75/$H75),0))</f>
        <v>0</v>
      </c>
      <c r="DW75" s="60">
        <f>IF(DW$5=$G75,-FV(Assumptions!$D$6,'Construction Schedule'!DW$2,,$E75/$H75),IF(AND($G75&lt;=DW$5,$I75&gt;=DW$5),-FV(Assumptions!$D$6,'Construction Schedule'!DW$2,,$E75/$H75),0))</f>
        <v>0</v>
      </c>
      <c r="DX75" s="60">
        <f>IF(DX$5=$G75,-FV(Assumptions!$D$6,'Construction Schedule'!DX$2,,$E75/$H75),IF(AND($G75&lt;=DX$5,$I75&gt;=DX$5),-FV(Assumptions!$D$6,'Construction Schedule'!DX$2,,$E75/$H75),0))</f>
        <v>0</v>
      </c>
      <c r="DY75" s="60">
        <f>IF(DY$5=$G75,-FV(Assumptions!$D$6,'Construction Schedule'!DY$2,,$E75/$H75),IF(AND($G75&lt;=DY$5,$I75&gt;=DY$5),-FV(Assumptions!$D$6,'Construction Schedule'!DY$2,,$E75/$H75),0))</f>
        <v>0</v>
      </c>
      <c r="DZ75" s="60">
        <f>IF(DZ$5=$G75,-FV(Assumptions!$D$6,'Construction Schedule'!DZ$2,,$E75/$H75),IF(AND($G75&lt;=DZ$5,$I75&gt;=DZ$5),-FV(Assumptions!$D$6,'Construction Schedule'!DZ$2,,$E75/$H75),0))</f>
        <v>0</v>
      </c>
      <c r="EA75" s="60">
        <f>IF(EA$5=$G75,-FV(Assumptions!$D$6,'Construction Schedule'!EA$2,,$E75/$H75),IF(AND($G75&lt;=EA$5,$I75&gt;=EA$5),-FV(Assumptions!$D$6,'Construction Schedule'!EA$2,,$E75/$H75),0))</f>
        <v>0</v>
      </c>
      <c r="EB75" s="51" t="s">
        <v>2</v>
      </c>
    </row>
    <row r="76" spans="2:132" x14ac:dyDescent="0.3">
      <c r="B76" s="51" t="s">
        <v>232</v>
      </c>
      <c r="E76" s="60">
        <f xml:space="preserve"> 1980935</f>
        <v>1980935</v>
      </c>
      <c r="G76" s="56">
        <v>45352</v>
      </c>
      <c r="H76" s="129">
        <v>60</v>
      </c>
      <c r="I76" s="56">
        <f t="shared" si="10"/>
        <v>47150</v>
      </c>
      <c r="L76" s="60">
        <f>IF(L$5=$G76,-FV(Assumptions!$D$6,'Construction Schedule'!L$2,,$E76/$H76),IF(AND($G76&lt;=L$5,$I76&gt;=L$5),-FV(Assumptions!$D$6,'Construction Schedule'!L$2,,$E76/$H76),0))</f>
        <v>33015.583333333336</v>
      </c>
      <c r="M76" s="60">
        <f>IF(M$5=$G76,-FV(Assumptions!$D$6,'Construction Schedule'!M$2,,$E76/$H76),IF(AND($G76&lt;=M$5,$I76&gt;=M$5),-FV(Assumptions!$D$6,'Construction Schedule'!M$2,,$E76/$H76),0))</f>
        <v>33015.583333333336</v>
      </c>
      <c r="N76" s="60">
        <f>IF(N$5=$G76,-FV(Assumptions!$D$6,'Construction Schedule'!N$2,,$E76/$H76),IF(AND($G76&lt;=N$5,$I76&gt;=N$5),-FV(Assumptions!$D$6,'Construction Schedule'!N$2,,$E76/$H76),0))</f>
        <v>33015.583333333336</v>
      </c>
      <c r="O76" s="60">
        <f>IF(O$5=$G76,-FV(Assumptions!$D$6,'Construction Schedule'!O$2,,$E76/$H76),IF(AND($G76&lt;=O$5,$I76&gt;=O$5),-FV(Assumptions!$D$6,'Construction Schedule'!O$2,,$E76/$H76),0))</f>
        <v>33015.583333333336</v>
      </c>
      <c r="P76" s="60">
        <f>IF(P$5=$G76,-FV(Assumptions!$D$6,'Construction Schedule'!P$2,,$E76/$H76),IF(AND($G76&lt;=P$5,$I76&gt;=P$5),-FV(Assumptions!$D$6,'Construction Schedule'!P$2,,$E76/$H76),0))</f>
        <v>33015.583333333336</v>
      </c>
      <c r="Q76" s="60">
        <f>IF(Q$5=$G76,-FV(Assumptions!$D$6,'Construction Schedule'!Q$2,,$E76/$H76),IF(AND($G76&lt;=Q$5,$I76&gt;=Q$5),-FV(Assumptions!$D$6,'Construction Schedule'!Q$2,,$E76/$H76),0))</f>
        <v>33015.583333333336</v>
      </c>
      <c r="R76" s="60">
        <f>IF(R$5=$G76,-FV(Assumptions!$D$6,'Construction Schedule'!R$2,,$E76/$H76),IF(AND($G76&lt;=R$5,$I76&gt;=R$5),-FV(Assumptions!$D$6,'Construction Schedule'!R$2,,$E76/$H76),0))</f>
        <v>33015.583333333336</v>
      </c>
      <c r="S76" s="60">
        <f>IF(S$5=$G76,-FV(Assumptions!$D$6,'Construction Schedule'!S$2,,$E76/$H76),IF(AND($G76&lt;=S$5,$I76&gt;=S$5),-FV(Assumptions!$D$6,'Construction Schedule'!S$2,,$E76/$H76),0))</f>
        <v>33015.583333333336</v>
      </c>
      <c r="T76" s="60">
        <f>IF(T$5=$G76,-FV(Assumptions!$D$6,'Construction Schedule'!T$2,,$E76/$H76),IF(AND($G76&lt;=T$5,$I76&gt;=T$5),-FV(Assumptions!$D$6,'Construction Schedule'!T$2,,$E76/$H76),0))</f>
        <v>33015.583333333336</v>
      </c>
      <c r="U76" s="60">
        <f>IF(U$5=$G76,-FV(Assumptions!$D$6,'Construction Schedule'!U$2,,$E76/$H76),IF(AND($G76&lt;=U$5,$I76&gt;=U$5),-FV(Assumptions!$D$6,'Construction Schedule'!U$2,,$E76/$H76),0))</f>
        <v>33015.583333333336</v>
      </c>
      <c r="V76" s="60">
        <f>IF(V$5=$G76,-FV(Assumptions!$D$6,'Construction Schedule'!V$2,,$E76/$H76),IF(AND($G76&lt;=V$5,$I76&gt;=V$5),-FV(Assumptions!$D$6,'Construction Schedule'!V$2,,$E76/$H76),0))</f>
        <v>33015.583333333336</v>
      </c>
      <c r="W76" s="60">
        <f>IF(W$5=$G76,-FV(Assumptions!$D$6,'Construction Schedule'!W$2,,$E76/$H76),IF(AND($G76&lt;=W$5,$I76&gt;=W$5),-FV(Assumptions!$D$6,'Construction Schedule'!W$2,,$E76/$H76),0))</f>
        <v>33015.583333333336</v>
      </c>
      <c r="X76" s="60">
        <f>IF(X$5=$G76,-FV(Assumptions!$D$6,'Construction Schedule'!X$2,,$E76/$H76),IF(AND($G76&lt;=X$5,$I76&gt;=X$5),-FV(Assumptions!$D$6,'Construction Schedule'!X$2,,$E76/$H76),0))</f>
        <v>33840.972916666666</v>
      </c>
      <c r="Y76" s="60">
        <f>IF(Y$5=$G76,-FV(Assumptions!$D$6,'Construction Schedule'!Y$2,,$E76/$H76),IF(AND($G76&lt;=Y$5,$I76&gt;=Y$5),-FV(Assumptions!$D$6,'Construction Schedule'!Y$2,,$E76/$H76),0))</f>
        <v>33840.972916666666</v>
      </c>
      <c r="Z76" s="60">
        <f>IF(Z$5=$G76,-FV(Assumptions!$D$6,'Construction Schedule'!Z$2,,$E76/$H76),IF(AND($G76&lt;=Z$5,$I76&gt;=Z$5),-FV(Assumptions!$D$6,'Construction Schedule'!Z$2,,$E76/$H76),0))</f>
        <v>33840.972916666666</v>
      </c>
      <c r="AA76" s="60">
        <f>IF(AA$5=$G76,-FV(Assumptions!$D$6,'Construction Schedule'!AA$2,,$E76/$H76),IF(AND($G76&lt;=AA$5,$I76&gt;=AA$5),-FV(Assumptions!$D$6,'Construction Schedule'!AA$2,,$E76/$H76),0))</f>
        <v>33840.972916666666</v>
      </c>
      <c r="AB76" s="60">
        <f>IF(AB$5=$G76,-FV(Assumptions!$D$6,'Construction Schedule'!AB$2,,$E76/$H76),IF(AND($G76&lt;=AB$5,$I76&gt;=AB$5),-FV(Assumptions!$D$6,'Construction Schedule'!AB$2,,$E76/$H76),0))</f>
        <v>33840.972916666666</v>
      </c>
      <c r="AC76" s="60">
        <f>IF(AC$5=$G76,-FV(Assumptions!$D$6,'Construction Schedule'!AC$2,,$E76/$H76),IF(AND($G76&lt;=AC$5,$I76&gt;=AC$5),-FV(Assumptions!$D$6,'Construction Schedule'!AC$2,,$E76/$H76),0))</f>
        <v>33840.972916666666</v>
      </c>
      <c r="AD76" s="60">
        <f>IF(AD$5=$G76,-FV(Assumptions!$D$6,'Construction Schedule'!AD$2,,$E76/$H76),IF(AND($G76&lt;=AD$5,$I76&gt;=AD$5),-FV(Assumptions!$D$6,'Construction Schedule'!AD$2,,$E76/$H76),0))</f>
        <v>33840.972916666666</v>
      </c>
      <c r="AE76" s="60">
        <f>IF(AE$5=$G76,-FV(Assumptions!$D$6,'Construction Schedule'!AE$2,,$E76/$H76),IF(AND($G76&lt;=AE$5,$I76&gt;=AE$5),-FV(Assumptions!$D$6,'Construction Schedule'!AE$2,,$E76/$H76),0))</f>
        <v>33840.972916666666</v>
      </c>
      <c r="AF76" s="60">
        <f>IF(AF$5=$G76,-FV(Assumptions!$D$6,'Construction Schedule'!AF$2,,$E76/$H76),IF(AND($G76&lt;=AF$5,$I76&gt;=AF$5),-FV(Assumptions!$D$6,'Construction Schedule'!AF$2,,$E76/$H76),0))</f>
        <v>33840.972916666666</v>
      </c>
      <c r="AG76" s="60">
        <f>IF(AG$5=$G76,-FV(Assumptions!$D$6,'Construction Schedule'!AG$2,,$E76/$H76),IF(AND($G76&lt;=AG$5,$I76&gt;=AG$5),-FV(Assumptions!$D$6,'Construction Schedule'!AG$2,,$E76/$H76),0))</f>
        <v>33840.972916666666</v>
      </c>
      <c r="AH76" s="60">
        <f>IF(AH$5=$G76,-FV(Assumptions!$D$6,'Construction Schedule'!AH$2,,$E76/$H76),IF(AND($G76&lt;=AH$5,$I76&gt;=AH$5),-FV(Assumptions!$D$6,'Construction Schedule'!AH$2,,$E76/$H76),0))</f>
        <v>33840.972916666666</v>
      </c>
      <c r="AI76" s="60">
        <f>IF(AI$5=$G76,-FV(Assumptions!$D$6,'Construction Schedule'!AI$2,,$E76/$H76),IF(AND($G76&lt;=AI$5,$I76&gt;=AI$5),-FV(Assumptions!$D$6,'Construction Schedule'!AI$2,,$E76/$H76),0))</f>
        <v>33840.972916666666</v>
      </c>
      <c r="AJ76" s="60">
        <f>IF(AJ$5=$G76,-FV(Assumptions!$D$6,'Construction Schedule'!AJ$2,,$E76/$H76),IF(AND($G76&lt;=AJ$5,$I76&gt;=AJ$5),-FV(Assumptions!$D$6,'Construction Schedule'!AJ$2,,$E76/$H76),0))</f>
        <v>34686.997239583332</v>
      </c>
      <c r="AK76" s="60">
        <f>IF(AK$5=$G76,-FV(Assumptions!$D$6,'Construction Schedule'!AK$2,,$E76/$H76),IF(AND($G76&lt;=AK$5,$I76&gt;=AK$5),-FV(Assumptions!$D$6,'Construction Schedule'!AK$2,,$E76/$H76),0))</f>
        <v>34686.997239583332</v>
      </c>
      <c r="AL76" s="60">
        <f>IF(AL$5=$G76,-FV(Assumptions!$D$6,'Construction Schedule'!AL$2,,$E76/$H76),IF(AND($G76&lt;=AL$5,$I76&gt;=AL$5),-FV(Assumptions!$D$6,'Construction Schedule'!AL$2,,$E76/$H76),0))</f>
        <v>34686.997239583332</v>
      </c>
      <c r="AM76" s="60">
        <f>IF(AM$5=$G76,-FV(Assumptions!$D$6,'Construction Schedule'!AM$2,,$E76/$H76),IF(AND($G76&lt;=AM$5,$I76&gt;=AM$5),-FV(Assumptions!$D$6,'Construction Schedule'!AM$2,,$E76/$H76),0))</f>
        <v>34686.997239583332</v>
      </c>
      <c r="AN76" s="60">
        <f>IF(AN$5=$G76,-FV(Assumptions!$D$6,'Construction Schedule'!AN$2,,$E76/$H76),IF(AND($G76&lt;=AN$5,$I76&gt;=AN$5),-FV(Assumptions!$D$6,'Construction Schedule'!AN$2,,$E76/$H76),0))</f>
        <v>34686.997239583332</v>
      </c>
      <c r="AO76" s="60">
        <f>IF(AO$5=$G76,-FV(Assumptions!$D$6,'Construction Schedule'!AO$2,,$E76/$H76),IF(AND($G76&lt;=AO$5,$I76&gt;=AO$5),-FV(Assumptions!$D$6,'Construction Schedule'!AO$2,,$E76/$H76),0))</f>
        <v>34686.997239583332</v>
      </c>
      <c r="AP76" s="60">
        <f>IF(AP$5=$G76,-FV(Assumptions!$D$6,'Construction Schedule'!AP$2,,$E76/$H76),IF(AND($G76&lt;=AP$5,$I76&gt;=AP$5),-FV(Assumptions!$D$6,'Construction Schedule'!AP$2,,$E76/$H76),0))</f>
        <v>34686.997239583332</v>
      </c>
      <c r="AQ76" s="60">
        <f>IF(AQ$5=$G76,-FV(Assumptions!$D$6,'Construction Schedule'!AQ$2,,$E76/$H76),IF(AND($G76&lt;=AQ$5,$I76&gt;=AQ$5),-FV(Assumptions!$D$6,'Construction Schedule'!AQ$2,,$E76/$H76),0))</f>
        <v>34686.997239583332</v>
      </c>
      <c r="AR76" s="60">
        <f>IF(AR$5=$G76,-FV(Assumptions!$D$6,'Construction Schedule'!AR$2,,$E76/$H76),IF(AND($G76&lt;=AR$5,$I76&gt;=AR$5),-FV(Assumptions!$D$6,'Construction Schedule'!AR$2,,$E76/$H76),0))</f>
        <v>34686.997239583332</v>
      </c>
      <c r="AS76" s="60">
        <f>IF(AS$5=$G76,-FV(Assumptions!$D$6,'Construction Schedule'!AS$2,,$E76/$H76),IF(AND($G76&lt;=AS$5,$I76&gt;=AS$5),-FV(Assumptions!$D$6,'Construction Schedule'!AS$2,,$E76/$H76),0))</f>
        <v>34686.997239583332</v>
      </c>
      <c r="AT76" s="60">
        <f>IF(AT$5=$G76,-FV(Assumptions!$D$6,'Construction Schedule'!AT$2,,$E76/$H76),IF(AND($G76&lt;=AT$5,$I76&gt;=AT$5),-FV(Assumptions!$D$6,'Construction Schedule'!AT$2,,$E76/$H76),0))</f>
        <v>34686.997239583332</v>
      </c>
      <c r="AU76" s="60">
        <f>IF(AU$5=$G76,-FV(Assumptions!$D$6,'Construction Schedule'!AU$2,,$E76/$H76),IF(AND($G76&lt;=AU$5,$I76&gt;=AU$5),-FV(Assumptions!$D$6,'Construction Schedule'!AU$2,,$E76/$H76),0))</f>
        <v>34686.997239583332</v>
      </c>
      <c r="AV76" s="60">
        <f>IF(AV$5=$G76,-FV(Assumptions!$D$6,'Construction Schedule'!AV$2,,$E76/$H76),IF(AND($G76&lt;=AV$5,$I76&gt;=AV$5),-FV(Assumptions!$D$6,'Construction Schedule'!AV$2,,$E76/$H76),0))</f>
        <v>35554.172170572914</v>
      </c>
      <c r="AW76" s="60">
        <f>IF(AW$5=$G76,-FV(Assumptions!$D$6,'Construction Schedule'!AW$2,,$E76/$H76),IF(AND($G76&lt;=AW$5,$I76&gt;=AW$5),-FV(Assumptions!$D$6,'Construction Schedule'!AW$2,,$E76/$H76),0))</f>
        <v>35554.172170572914</v>
      </c>
      <c r="AX76" s="60">
        <f>IF(AX$5=$G76,-FV(Assumptions!$D$6,'Construction Schedule'!AX$2,,$E76/$H76),IF(AND($G76&lt;=AX$5,$I76&gt;=AX$5),-FV(Assumptions!$D$6,'Construction Schedule'!AX$2,,$E76/$H76),0))</f>
        <v>35554.172170572914</v>
      </c>
      <c r="AY76" s="60">
        <f>IF(AY$5=$G76,-FV(Assumptions!$D$6,'Construction Schedule'!AY$2,,$E76/$H76),IF(AND($G76&lt;=AY$5,$I76&gt;=AY$5),-FV(Assumptions!$D$6,'Construction Schedule'!AY$2,,$E76/$H76),0))</f>
        <v>35554.172170572914</v>
      </c>
      <c r="AZ76" s="60">
        <f>IF(AZ$5=$G76,-FV(Assumptions!$D$6,'Construction Schedule'!AZ$2,,$E76/$H76),IF(AND($G76&lt;=AZ$5,$I76&gt;=AZ$5),-FV(Assumptions!$D$6,'Construction Schedule'!AZ$2,,$E76/$H76),0))</f>
        <v>35554.172170572914</v>
      </c>
      <c r="BA76" s="60">
        <f>IF(BA$5=$G76,-FV(Assumptions!$D$6,'Construction Schedule'!BA$2,,$E76/$H76),IF(AND($G76&lt;=BA$5,$I76&gt;=BA$5),-FV(Assumptions!$D$6,'Construction Schedule'!BA$2,,$E76/$H76),0))</f>
        <v>35554.172170572914</v>
      </c>
      <c r="BB76" s="60">
        <f>IF(BB$5=$G76,-FV(Assumptions!$D$6,'Construction Schedule'!BB$2,,$E76/$H76),IF(AND($G76&lt;=BB$5,$I76&gt;=BB$5),-FV(Assumptions!$D$6,'Construction Schedule'!BB$2,,$E76/$H76),0))</f>
        <v>35554.172170572914</v>
      </c>
      <c r="BC76" s="60">
        <f>IF(BC$5=$G76,-FV(Assumptions!$D$6,'Construction Schedule'!BC$2,,$E76/$H76),IF(AND($G76&lt;=BC$5,$I76&gt;=BC$5),-FV(Assumptions!$D$6,'Construction Schedule'!BC$2,,$E76/$H76),0))</f>
        <v>35554.172170572914</v>
      </c>
      <c r="BD76" s="60">
        <f>IF(BD$5=$G76,-FV(Assumptions!$D$6,'Construction Schedule'!BD$2,,$E76/$H76),IF(AND($G76&lt;=BD$5,$I76&gt;=BD$5),-FV(Assumptions!$D$6,'Construction Schedule'!BD$2,,$E76/$H76),0))</f>
        <v>35554.172170572914</v>
      </c>
      <c r="BE76" s="60">
        <f>IF(BE$5=$G76,-FV(Assumptions!$D$6,'Construction Schedule'!BE$2,,$E76/$H76),IF(AND($G76&lt;=BE$5,$I76&gt;=BE$5),-FV(Assumptions!$D$6,'Construction Schedule'!BE$2,,$E76/$H76),0))</f>
        <v>35554.172170572914</v>
      </c>
      <c r="BF76" s="60">
        <f>IF(BF$5=$G76,-FV(Assumptions!$D$6,'Construction Schedule'!BF$2,,$E76/$H76),IF(AND($G76&lt;=BF$5,$I76&gt;=BF$5),-FV(Assumptions!$D$6,'Construction Schedule'!BF$2,,$E76/$H76),0))</f>
        <v>35554.172170572914</v>
      </c>
      <c r="BG76" s="60">
        <f>IF(BG$5=$G76,-FV(Assumptions!$D$6,'Construction Schedule'!BG$2,,$E76/$H76),IF(AND($G76&lt;=BG$5,$I76&gt;=BG$5),-FV(Assumptions!$D$6,'Construction Schedule'!BG$2,,$E76/$H76),0))</f>
        <v>35554.172170572914</v>
      </c>
      <c r="BH76" s="60">
        <f>IF(BH$5=$G76,-FV(Assumptions!$D$6,'Construction Schedule'!BH$2,,$E76/$H76),IF(AND($G76&lt;=BH$5,$I76&gt;=BH$5),-FV(Assumptions!$D$6,'Construction Schedule'!BH$2,,$E76/$H76),0))</f>
        <v>36443.026474837236</v>
      </c>
      <c r="BI76" s="60">
        <f>IF(BI$5=$G76,-FV(Assumptions!$D$6,'Construction Schedule'!BI$2,,$E76/$H76),IF(AND($G76&lt;=BI$5,$I76&gt;=BI$5),-FV(Assumptions!$D$6,'Construction Schedule'!BI$2,,$E76/$H76),0))</f>
        <v>36443.026474837236</v>
      </c>
      <c r="BJ76" s="60">
        <f>IF(BJ$5=$G76,-FV(Assumptions!$D$6,'Construction Schedule'!BJ$2,,$E76/$H76),IF(AND($G76&lt;=BJ$5,$I76&gt;=BJ$5),-FV(Assumptions!$D$6,'Construction Schedule'!BJ$2,,$E76/$H76),0))</f>
        <v>36443.026474837236</v>
      </c>
      <c r="BK76" s="60">
        <f>IF(BK$5=$G76,-FV(Assumptions!$D$6,'Construction Schedule'!BK$2,,$E76/$H76),IF(AND($G76&lt;=BK$5,$I76&gt;=BK$5),-FV(Assumptions!$D$6,'Construction Schedule'!BK$2,,$E76/$H76),0))</f>
        <v>36443.026474837236</v>
      </c>
      <c r="BL76" s="60">
        <f>IF(BL$5=$G76,-FV(Assumptions!$D$6,'Construction Schedule'!BL$2,,$E76/$H76),IF(AND($G76&lt;=BL$5,$I76&gt;=BL$5),-FV(Assumptions!$D$6,'Construction Schedule'!BL$2,,$E76/$H76),0))</f>
        <v>36443.026474837236</v>
      </c>
      <c r="BM76" s="60">
        <f>IF(BM$5=$G76,-FV(Assumptions!$D$6,'Construction Schedule'!BM$2,,$E76/$H76),IF(AND($G76&lt;=BM$5,$I76&gt;=BM$5),-FV(Assumptions!$D$6,'Construction Schedule'!BM$2,,$E76/$H76),0))</f>
        <v>36443.026474837236</v>
      </c>
      <c r="BN76" s="60">
        <f>IF(BN$5=$G76,-FV(Assumptions!$D$6,'Construction Schedule'!BN$2,,$E76/$H76),IF(AND($G76&lt;=BN$5,$I76&gt;=BN$5),-FV(Assumptions!$D$6,'Construction Schedule'!BN$2,,$E76/$H76),0))</f>
        <v>36443.026474837236</v>
      </c>
      <c r="BO76" s="60">
        <f>IF(BO$5=$G76,-FV(Assumptions!$D$6,'Construction Schedule'!BO$2,,$E76/$H76),IF(AND($G76&lt;=BO$5,$I76&gt;=BO$5),-FV(Assumptions!$D$6,'Construction Schedule'!BO$2,,$E76/$H76),0))</f>
        <v>36443.026474837236</v>
      </c>
      <c r="BP76" s="60">
        <f>IF(BP$5=$G76,-FV(Assumptions!$D$6,'Construction Schedule'!BP$2,,$E76/$H76),IF(AND($G76&lt;=BP$5,$I76&gt;=BP$5),-FV(Assumptions!$D$6,'Construction Schedule'!BP$2,,$E76/$H76),0))</f>
        <v>36443.026474837236</v>
      </c>
      <c r="BQ76" s="60">
        <f>IF(BQ$5=$G76,-FV(Assumptions!$D$6,'Construction Schedule'!BQ$2,,$E76/$H76),IF(AND($G76&lt;=BQ$5,$I76&gt;=BQ$5),-FV(Assumptions!$D$6,'Construction Schedule'!BQ$2,,$E76/$H76),0))</f>
        <v>36443.026474837236</v>
      </c>
      <c r="BR76" s="60">
        <f>IF(BR$5=$G76,-FV(Assumptions!$D$6,'Construction Schedule'!BR$2,,$E76/$H76),IF(AND($G76&lt;=BR$5,$I76&gt;=BR$5),-FV(Assumptions!$D$6,'Construction Schedule'!BR$2,,$E76/$H76),0))</f>
        <v>36443.026474837236</v>
      </c>
      <c r="BS76" s="60">
        <f>IF(BS$5=$G76,-FV(Assumptions!$D$6,'Construction Schedule'!BS$2,,$E76/$H76),IF(AND($G76&lt;=BS$5,$I76&gt;=BS$5),-FV(Assumptions!$D$6,'Construction Schedule'!BS$2,,$E76/$H76),0))</f>
        <v>0</v>
      </c>
      <c r="BT76" s="60">
        <f>IF(BT$5=$G76,-FV(Assumptions!$D$6,'Construction Schedule'!BT$2,,$E76/$H76),IF(AND($G76&lt;=BT$5,$I76&gt;=BT$5),-FV(Assumptions!$D$6,'Construction Schedule'!BT$2,,$E76/$H76),0))</f>
        <v>0</v>
      </c>
      <c r="BU76" s="60">
        <f>IF(BU$5=$G76,-FV(Assumptions!$D$6,'Construction Schedule'!BU$2,,$E76/$H76),IF(AND($G76&lt;=BU$5,$I76&gt;=BU$5),-FV(Assumptions!$D$6,'Construction Schedule'!BU$2,,$E76/$H76),0))</f>
        <v>0</v>
      </c>
      <c r="BV76" s="60">
        <f>IF(BV$5=$G76,-FV(Assumptions!$D$6,'Construction Schedule'!BV$2,,$E76/$H76),IF(AND($G76&lt;=BV$5,$I76&gt;=BV$5),-FV(Assumptions!$D$6,'Construction Schedule'!BV$2,,$E76/$H76),0))</f>
        <v>0</v>
      </c>
      <c r="BW76" s="60">
        <f>IF(BW$5=$G76,-FV(Assumptions!$D$6,'Construction Schedule'!BW$2,,$E76/$H76),IF(AND($G76&lt;=BW$5,$I76&gt;=BW$5),-FV(Assumptions!$D$6,'Construction Schedule'!BW$2,,$E76/$H76),0))</f>
        <v>0</v>
      </c>
      <c r="BX76" s="60">
        <f>IF(BX$5=$G76,-FV(Assumptions!$D$6,'Construction Schedule'!BX$2,,$E76/$H76),IF(AND($G76&lt;=BX$5,$I76&gt;=BX$5),-FV(Assumptions!$D$6,'Construction Schedule'!BX$2,,$E76/$H76),0))</f>
        <v>0</v>
      </c>
      <c r="BY76" s="60">
        <f>IF(BY$5=$G76,-FV(Assumptions!$D$6,'Construction Schedule'!BY$2,,$E76/$H76),IF(AND($G76&lt;=BY$5,$I76&gt;=BY$5),-FV(Assumptions!$D$6,'Construction Schedule'!BY$2,,$E76/$H76),0))</f>
        <v>0</v>
      </c>
      <c r="BZ76" s="60">
        <f>IF(BZ$5=$G76,-FV(Assumptions!$D$6,'Construction Schedule'!BZ$2,,$E76/$H76),IF(AND($G76&lt;=BZ$5,$I76&gt;=BZ$5),-FV(Assumptions!$D$6,'Construction Schedule'!BZ$2,,$E76/$H76),0))</f>
        <v>0</v>
      </c>
      <c r="CA76" s="60">
        <f>IF(CA$5=$G76,-FV(Assumptions!$D$6,'Construction Schedule'!CA$2,,$E76/$H76),IF(AND($G76&lt;=CA$5,$I76&gt;=CA$5),-FV(Assumptions!$D$6,'Construction Schedule'!CA$2,,$E76/$H76),0))</f>
        <v>0</v>
      </c>
      <c r="CB76" s="60">
        <f>IF(CB$5=$G76,-FV(Assumptions!$D$6,'Construction Schedule'!CB$2,,$E76/$H76),IF(AND($G76&lt;=CB$5,$I76&gt;=CB$5),-FV(Assumptions!$D$6,'Construction Schedule'!CB$2,,$E76/$H76),0))</f>
        <v>0</v>
      </c>
      <c r="CC76" s="60">
        <f>IF(CC$5=$G76,-FV(Assumptions!$D$6,'Construction Schedule'!CC$2,,$E76/$H76),IF(AND($G76&lt;=CC$5,$I76&gt;=CC$5),-FV(Assumptions!$D$6,'Construction Schedule'!CC$2,,$E76/$H76),0))</f>
        <v>0</v>
      </c>
      <c r="CD76" s="60">
        <f>IF(CD$5=$G76,-FV(Assumptions!$D$6,'Construction Schedule'!CD$2,,$E76/$H76),IF(AND($G76&lt;=CD$5,$I76&gt;=CD$5),-FV(Assumptions!$D$6,'Construction Schedule'!CD$2,,$E76/$H76),0))</f>
        <v>0</v>
      </c>
      <c r="CE76" s="60">
        <f>IF(CE$5=$G76,-FV(Assumptions!$D$6,'Construction Schedule'!CE$2,,$E76/$H76),IF(AND($G76&lt;=CE$5,$I76&gt;=CE$5),-FV(Assumptions!$D$6,'Construction Schedule'!CE$2,,$E76/$H76),0))</f>
        <v>0</v>
      </c>
      <c r="CF76" s="60">
        <f>IF(CF$5=$G76,-FV(Assumptions!$D$6,'Construction Schedule'!CF$2,,$E76/$H76),IF(AND($G76&lt;=CF$5,$I76&gt;=CF$5),-FV(Assumptions!$D$6,'Construction Schedule'!CF$2,,$E76/$H76),0))</f>
        <v>0</v>
      </c>
      <c r="CG76" s="60">
        <f>IF(CG$5=$G76,-FV(Assumptions!$D$6,'Construction Schedule'!CG$2,,$E76/$H76),IF(AND($G76&lt;=CG$5,$I76&gt;=CG$5),-FV(Assumptions!$D$6,'Construction Schedule'!CG$2,,$E76/$H76),0))</f>
        <v>0</v>
      </c>
      <c r="CH76" s="60">
        <f>IF(CH$5=$G76,-FV(Assumptions!$D$6,'Construction Schedule'!CH$2,,$E76/$H76),IF(AND($G76&lt;=CH$5,$I76&gt;=CH$5),-FV(Assumptions!$D$6,'Construction Schedule'!CH$2,,$E76/$H76),0))</f>
        <v>0</v>
      </c>
      <c r="CI76" s="60">
        <f>IF(CI$5=$G76,-FV(Assumptions!$D$6,'Construction Schedule'!CI$2,,$E76/$H76),IF(AND($G76&lt;=CI$5,$I76&gt;=CI$5),-FV(Assumptions!$D$6,'Construction Schedule'!CI$2,,$E76/$H76),0))</f>
        <v>0</v>
      </c>
      <c r="CJ76" s="60">
        <f>IF(CJ$5=$G76,-FV(Assumptions!$D$6,'Construction Schedule'!CJ$2,,$E76/$H76),IF(AND($G76&lt;=CJ$5,$I76&gt;=CJ$5),-FV(Assumptions!$D$6,'Construction Schedule'!CJ$2,,$E76/$H76),0))</f>
        <v>0</v>
      </c>
      <c r="CK76" s="60">
        <f>IF(CK$5=$G76,-FV(Assumptions!$D$6,'Construction Schedule'!CK$2,,$E76/$H76),IF(AND($G76&lt;=CK$5,$I76&gt;=CK$5),-FV(Assumptions!$D$6,'Construction Schedule'!CK$2,,$E76/$H76),0))</f>
        <v>0</v>
      </c>
      <c r="CL76" s="60">
        <f>IF(CL$5=$G76,-FV(Assumptions!$D$6,'Construction Schedule'!CL$2,,$E76/$H76),IF(AND($G76&lt;=CL$5,$I76&gt;=CL$5),-FV(Assumptions!$D$6,'Construction Schedule'!CL$2,,$E76/$H76),0))</f>
        <v>0</v>
      </c>
      <c r="CM76" s="60">
        <f>IF(CM$5=$G76,-FV(Assumptions!$D$6,'Construction Schedule'!CM$2,,$E76/$H76),IF(AND($G76&lt;=CM$5,$I76&gt;=CM$5),-FV(Assumptions!$D$6,'Construction Schedule'!CM$2,,$E76/$H76),0))</f>
        <v>0</v>
      </c>
      <c r="CN76" s="60">
        <f>IF(CN$5=$G76,-FV(Assumptions!$D$6,'Construction Schedule'!CN$2,,$E76/$H76),IF(AND($G76&lt;=CN$5,$I76&gt;=CN$5),-FV(Assumptions!$D$6,'Construction Schedule'!CN$2,,$E76/$H76),0))</f>
        <v>0</v>
      </c>
      <c r="CO76" s="60">
        <f>IF(CO$5=$G76,-FV(Assumptions!$D$6,'Construction Schedule'!CO$2,,$E76/$H76),IF(AND($G76&lt;=CO$5,$I76&gt;=CO$5),-FV(Assumptions!$D$6,'Construction Schedule'!CO$2,,$E76/$H76),0))</f>
        <v>0</v>
      </c>
      <c r="CP76" s="60">
        <f>IF(CP$5=$G76,-FV(Assumptions!$D$6,'Construction Schedule'!CP$2,,$E76/$H76),IF(AND($G76&lt;=CP$5,$I76&gt;=CP$5),-FV(Assumptions!$D$6,'Construction Schedule'!CP$2,,$E76/$H76),0))</f>
        <v>0</v>
      </c>
      <c r="CQ76" s="60">
        <f>IF(CQ$5=$G76,-FV(Assumptions!$D$6,'Construction Schedule'!CQ$2,,$E76/$H76),IF(AND($G76&lt;=CQ$5,$I76&gt;=CQ$5),-FV(Assumptions!$D$6,'Construction Schedule'!CQ$2,,$E76/$H76),0))</f>
        <v>0</v>
      </c>
      <c r="CR76" s="60">
        <f>IF(CR$5=$G76,-FV(Assumptions!$D$6,'Construction Schedule'!CR$2,,$E76/$H76),IF(AND($G76&lt;=CR$5,$I76&gt;=CR$5),-FV(Assumptions!$D$6,'Construction Schedule'!CR$2,,$E76/$H76),0))</f>
        <v>0</v>
      </c>
      <c r="CS76" s="60">
        <f>IF(CS$5=$G76,-FV(Assumptions!$D$6,'Construction Schedule'!CS$2,,$E76/$H76),IF(AND($G76&lt;=CS$5,$I76&gt;=CS$5),-FV(Assumptions!$D$6,'Construction Schedule'!CS$2,,$E76/$H76),0))</f>
        <v>0</v>
      </c>
      <c r="CT76" s="60">
        <f>IF(CT$5=$G76,-FV(Assumptions!$D$6,'Construction Schedule'!CT$2,,$E76/$H76),IF(AND($G76&lt;=CT$5,$I76&gt;=CT$5),-FV(Assumptions!$D$6,'Construction Schedule'!CT$2,,$E76/$H76),0))</f>
        <v>0</v>
      </c>
      <c r="CU76" s="60">
        <f>IF(CU$5=$G76,-FV(Assumptions!$D$6,'Construction Schedule'!CU$2,,$E76/$H76),IF(AND($G76&lt;=CU$5,$I76&gt;=CU$5),-FV(Assumptions!$D$6,'Construction Schedule'!CU$2,,$E76/$H76),0))</f>
        <v>0</v>
      </c>
      <c r="CV76" s="60">
        <f>IF(CV$5=$G76,-FV(Assumptions!$D$6,'Construction Schedule'!CV$2,,$E76/$H76),IF(AND($G76&lt;=CV$5,$I76&gt;=CV$5),-FV(Assumptions!$D$6,'Construction Schedule'!CV$2,,$E76/$H76),0))</f>
        <v>0</v>
      </c>
      <c r="CW76" s="60">
        <f>IF(CW$5=$G76,-FV(Assumptions!$D$6,'Construction Schedule'!CW$2,,$E76/$H76),IF(AND($G76&lt;=CW$5,$I76&gt;=CW$5),-FV(Assumptions!$D$6,'Construction Schedule'!CW$2,,$E76/$H76),0))</f>
        <v>0</v>
      </c>
      <c r="CX76" s="60">
        <f>IF(CX$5=$G76,-FV(Assumptions!$D$6,'Construction Schedule'!CX$2,,$E76/$H76),IF(AND($G76&lt;=CX$5,$I76&gt;=CX$5),-FV(Assumptions!$D$6,'Construction Schedule'!CX$2,,$E76/$H76),0))</f>
        <v>0</v>
      </c>
      <c r="CY76" s="60">
        <f>IF(CY$5=$G76,-FV(Assumptions!$D$6,'Construction Schedule'!CY$2,,$E76/$H76),IF(AND($G76&lt;=CY$5,$I76&gt;=CY$5),-FV(Assumptions!$D$6,'Construction Schedule'!CY$2,,$E76/$H76),0))</f>
        <v>0</v>
      </c>
      <c r="CZ76" s="60">
        <f>IF(CZ$5=$G76,-FV(Assumptions!$D$6,'Construction Schedule'!CZ$2,,$E76/$H76),IF(AND($G76&lt;=CZ$5,$I76&gt;=CZ$5),-FV(Assumptions!$D$6,'Construction Schedule'!CZ$2,,$E76/$H76),0))</f>
        <v>0</v>
      </c>
      <c r="DA76" s="60">
        <f>IF(DA$5=$G76,-FV(Assumptions!$D$6,'Construction Schedule'!DA$2,,$E76/$H76),IF(AND($G76&lt;=DA$5,$I76&gt;=DA$5),-FV(Assumptions!$D$6,'Construction Schedule'!DA$2,,$E76/$H76),0))</f>
        <v>0</v>
      </c>
      <c r="DB76" s="60">
        <f>IF(DB$5=$G76,-FV(Assumptions!$D$6,'Construction Schedule'!DB$2,,$E76/$H76),IF(AND($G76&lt;=DB$5,$I76&gt;=DB$5),-FV(Assumptions!$D$6,'Construction Schedule'!DB$2,,$E76/$H76),0))</f>
        <v>0</v>
      </c>
      <c r="DC76" s="60">
        <f>IF(DC$5=$G76,-FV(Assumptions!$D$6,'Construction Schedule'!DC$2,,$E76/$H76),IF(AND($G76&lt;=DC$5,$I76&gt;=DC$5),-FV(Assumptions!$D$6,'Construction Schedule'!DC$2,,$E76/$H76),0))</f>
        <v>0</v>
      </c>
      <c r="DD76" s="60">
        <f>IF(DD$5=$G76,-FV(Assumptions!$D$6,'Construction Schedule'!DD$2,,$E76/$H76),IF(AND($G76&lt;=DD$5,$I76&gt;=DD$5),-FV(Assumptions!$D$6,'Construction Schedule'!DD$2,,$E76/$H76),0))</f>
        <v>0</v>
      </c>
      <c r="DE76" s="60">
        <f>IF(DE$5=$G76,-FV(Assumptions!$D$6,'Construction Schedule'!DE$2,,$E76/$H76),IF(AND($G76&lt;=DE$5,$I76&gt;=DE$5),-FV(Assumptions!$D$6,'Construction Schedule'!DE$2,,$E76/$H76),0))</f>
        <v>0</v>
      </c>
      <c r="DF76" s="60">
        <f>IF(DF$5=$G76,-FV(Assumptions!$D$6,'Construction Schedule'!DF$2,,$E76/$H76),IF(AND($G76&lt;=DF$5,$I76&gt;=DF$5),-FV(Assumptions!$D$6,'Construction Schedule'!DF$2,,$E76/$H76),0))</f>
        <v>0</v>
      </c>
      <c r="DG76" s="60">
        <f>IF(DG$5=$G76,-FV(Assumptions!$D$6,'Construction Schedule'!DG$2,,$E76/$H76),IF(AND($G76&lt;=DG$5,$I76&gt;=DG$5),-FV(Assumptions!$D$6,'Construction Schedule'!DG$2,,$E76/$H76),0))</f>
        <v>0</v>
      </c>
      <c r="DH76" s="60">
        <f>IF(DH$5=$G76,-FV(Assumptions!$D$6,'Construction Schedule'!DH$2,,$E76/$H76),IF(AND($G76&lt;=DH$5,$I76&gt;=DH$5),-FV(Assumptions!$D$6,'Construction Schedule'!DH$2,,$E76/$H76),0))</f>
        <v>0</v>
      </c>
      <c r="DI76" s="60">
        <f>IF(DI$5=$G76,-FV(Assumptions!$D$6,'Construction Schedule'!DI$2,,$E76/$H76),IF(AND($G76&lt;=DI$5,$I76&gt;=DI$5),-FV(Assumptions!$D$6,'Construction Schedule'!DI$2,,$E76/$H76),0))</f>
        <v>0</v>
      </c>
      <c r="DJ76" s="60">
        <f>IF(DJ$5=$G76,-FV(Assumptions!$D$6,'Construction Schedule'!DJ$2,,$E76/$H76),IF(AND($G76&lt;=DJ$5,$I76&gt;=DJ$5),-FV(Assumptions!$D$6,'Construction Schedule'!DJ$2,,$E76/$H76),0))</f>
        <v>0</v>
      </c>
      <c r="DK76" s="60">
        <f>IF(DK$5=$G76,-FV(Assumptions!$D$6,'Construction Schedule'!DK$2,,$E76/$H76),IF(AND($G76&lt;=DK$5,$I76&gt;=DK$5),-FV(Assumptions!$D$6,'Construction Schedule'!DK$2,,$E76/$H76),0))</f>
        <v>0</v>
      </c>
      <c r="DL76" s="60">
        <f>IF(DL$5=$G76,-FV(Assumptions!$D$6,'Construction Schedule'!DL$2,,$E76/$H76),IF(AND($G76&lt;=DL$5,$I76&gt;=DL$5),-FV(Assumptions!$D$6,'Construction Schedule'!DL$2,,$E76/$H76),0))</f>
        <v>0</v>
      </c>
      <c r="DM76" s="60">
        <f>IF(DM$5=$G76,-FV(Assumptions!$D$6,'Construction Schedule'!DM$2,,$E76/$H76),IF(AND($G76&lt;=DM$5,$I76&gt;=DM$5),-FV(Assumptions!$D$6,'Construction Schedule'!DM$2,,$E76/$H76),0))</f>
        <v>0</v>
      </c>
      <c r="DN76" s="60">
        <f>IF(DN$5=$G76,-FV(Assumptions!$D$6,'Construction Schedule'!DN$2,,$E76/$H76),IF(AND($G76&lt;=DN$5,$I76&gt;=DN$5),-FV(Assumptions!$D$6,'Construction Schedule'!DN$2,,$E76/$H76),0))</f>
        <v>0</v>
      </c>
      <c r="DO76" s="60">
        <f>IF(DO$5=$G76,-FV(Assumptions!$D$6,'Construction Schedule'!DO$2,,$E76/$H76),IF(AND($G76&lt;=DO$5,$I76&gt;=DO$5),-FV(Assumptions!$D$6,'Construction Schedule'!DO$2,,$E76/$H76),0))</f>
        <v>0</v>
      </c>
      <c r="DP76" s="60">
        <f>IF(DP$5=$G76,-FV(Assumptions!$D$6,'Construction Schedule'!DP$2,,$E76/$H76),IF(AND($G76&lt;=DP$5,$I76&gt;=DP$5),-FV(Assumptions!$D$6,'Construction Schedule'!DP$2,,$E76/$H76),0))</f>
        <v>0</v>
      </c>
      <c r="DQ76" s="60">
        <f>IF(DQ$5=$G76,-FV(Assumptions!$D$6,'Construction Schedule'!DQ$2,,$E76/$H76),IF(AND($G76&lt;=DQ$5,$I76&gt;=DQ$5),-FV(Assumptions!$D$6,'Construction Schedule'!DQ$2,,$E76/$H76),0))</f>
        <v>0</v>
      </c>
      <c r="DR76" s="60">
        <f>IF(DR$5=$G76,-FV(Assumptions!$D$6,'Construction Schedule'!DR$2,,$E76/$H76),IF(AND($G76&lt;=DR$5,$I76&gt;=DR$5),-FV(Assumptions!$D$6,'Construction Schedule'!DR$2,,$E76/$H76),0))</f>
        <v>0</v>
      </c>
      <c r="DS76" s="60">
        <f>IF(DS$5=$G76,-FV(Assumptions!$D$6,'Construction Schedule'!DS$2,,$E76/$H76),IF(AND($G76&lt;=DS$5,$I76&gt;=DS$5),-FV(Assumptions!$D$6,'Construction Schedule'!DS$2,,$E76/$H76),0))</f>
        <v>0</v>
      </c>
      <c r="DT76" s="60">
        <f>IF(DT$5=$G76,-FV(Assumptions!$D$6,'Construction Schedule'!DT$2,,$E76/$H76),IF(AND($G76&lt;=DT$5,$I76&gt;=DT$5),-FV(Assumptions!$D$6,'Construction Schedule'!DT$2,,$E76/$H76),0))</f>
        <v>0</v>
      </c>
      <c r="DU76" s="60">
        <f>IF(DU$5=$G76,-FV(Assumptions!$D$6,'Construction Schedule'!DU$2,,$E76/$H76),IF(AND($G76&lt;=DU$5,$I76&gt;=DU$5),-FV(Assumptions!$D$6,'Construction Schedule'!DU$2,,$E76/$H76),0))</f>
        <v>0</v>
      </c>
      <c r="DV76" s="60">
        <f>IF(DV$5=$G76,-FV(Assumptions!$D$6,'Construction Schedule'!DV$2,,$E76/$H76),IF(AND($G76&lt;=DV$5,$I76&gt;=DV$5),-FV(Assumptions!$D$6,'Construction Schedule'!DV$2,,$E76/$H76),0))</f>
        <v>0</v>
      </c>
      <c r="DW76" s="60">
        <f>IF(DW$5=$G76,-FV(Assumptions!$D$6,'Construction Schedule'!DW$2,,$E76/$H76),IF(AND($G76&lt;=DW$5,$I76&gt;=DW$5),-FV(Assumptions!$D$6,'Construction Schedule'!DW$2,,$E76/$H76),0))</f>
        <v>0</v>
      </c>
      <c r="DX76" s="60">
        <f>IF(DX$5=$G76,-FV(Assumptions!$D$6,'Construction Schedule'!DX$2,,$E76/$H76),IF(AND($G76&lt;=DX$5,$I76&gt;=DX$5),-FV(Assumptions!$D$6,'Construction Schedule'!DX$2,,$E76/$H76),0))</f>
        <v>0</v>
      </c>
      <c r="DY76" s="60">
        <f>IF(DY$5=$G76,-FV(Assumptions!$D$6,'Construction Schedule'!DY$2,,$E76/$H76),IF(AND($G76&lt;=DY$5,$I76&gt;=DY$5),-FV(Assumptions!$D$6,'Construction Schedule'!DY$2,,$E76/$H76),0))</f>
        <v>0</v>
      </c>
      <c r="DZ76" s="60">
        <f>IF(DZ$5=$G76,-FV(Assumptions!$D$6,'Construction Schedule'!DZ$2,,$E76/$H76),IF(AND($G76&lt;=DZ$5,$I76&gt;=DZ$5),-FV(Assumptions!$D$6,'Construction Schedule'!DZ$2,,$E76/$H76),0))</f>
        <v>0</v>
      </c>
      <c r="EA76" s="60">
        <f>IF(EA$5=$G76,-FV(Assumptions!$D$6,'Construction Schedule'!EA$2,,$E76/$H76),IF(AND($G76&lt;=EA$5,$I76&gt;=EA$5),-FV(Assumptions!$D$6,'Construction Schedule'!EA$2,,$E76/$H76),0))</f>
        <v>0</v>
      </c>
      <c r="EB76" s="51" t="s">
        <v>2</v>
      </c>
    </row>
    <row r="77" spans="2:132" x14ac:dyDescent="0.3">
      <c r="B77" s="51" t="s">
        <v>233</v>
      </c>
      <c r="E77" s="60">
        <f xml:space="preserve"> 297000</f>
        <v>297000</v>
      </c>
      <c r="G77" s="56">
        <v>45352</v>
      </c>
      <c r="H77" s="129">
        <v>60</v>
      </c>
      <c r="I77" s="56">
        <f t="shared" si="10"/>
        <v>47150</v>
      </c>
      <c r="L77" s="60">
        <f>IF(L$5=$G77,-FV(Assumptions!$D$6,'Construction Schedule'!L$2,,$E77/$H77),IF(AND($G77&lt;=L$5,$I77&gt;=L$5),-FV(Assumptions!$D$6,'Construction Schedule'!L$2,,$E77/$H77),0))</f>
        <v>4950</v>
      </c>
      <c r="M77" s="60">
        <f>IF(M$5=$G77,-FV(Assumptions!$D$6,'Construction Schedule'!M$2,,$E77/$H77),IF(AND($G77&lt;=M$5,$I77&gt;=M$5),-FV(Assumptions!$D$6,'Construction Schedule'!M$2,,$E77/$H77),0))</f>
        <v>4950</v>
      </c>
      <c r="N77" s="60">
        <f>IF(N$5=$G77,-FV(Assumptions!$D$6,'Construction Schedule'!N$2,,$E77/$H77),IF(AND($G77&lt;=N$5,$I77&gt;=N$5),-FV(Assumptions!$D$6,'Construction Schedule'!N$2,,$E77/$H77),0))</f>
        <v>4950</v>
      </c>
      <c r="O77" s="60">
        <f>IF(O$5=$G77,-FV(Assumptions!$D$6,'Construction Schedule'!O$2,,$E77/$H77),IF(AND($G77&lt;=O$5,$I77&gt;=O$5),-FV(Assumptions!$D$6,'Construction Schedule'!O$2,,$E77/$H77),0))</f>
        <v>4950</v>
      </c>
      <c r="P77" s="60">
        <f>IF(P$5=$G77,-FV(Assumptions!$D$6,'Construction Schedule'!P$2,,$E77/$H77),IF(AND($G77&lt;=P$5,$I77&gt;=P$5),-FV(Assumptions!$D$6,'Construction Schedule'!P$2,,$E77/$H77),0))</f>
        <v>4950</v>
      </c>
      <c r="Q77" s="60">
        <f>IF(Q$5=$G77,-FV(Assumptions!$D$6,'Construction Schedule'!Q$2,,$E77/$H77),IF(AND($G77&lt;=Q$5,$I77&gt;=Q$5),-FV(Assumptions!$D$6,'Construction Schedule'!Q$2,,$E77/$H77),0))</f>
        <v>4950</v>
      </c>
      <c r="R77" s="60">
        <f>IF(R$5=$G77,-FV(Assumptions!$D$6,'Construction Schedule'!R$2,,$E77/$H77),IF(AND($G77&lt;=R$5,$I77&gt;=R$5),-FV(Assumptions!$D$6,'Construction Schedule'!R$2,,$E77/$H77),0))</f>
        <v>4950</v>
      </c>
      <c r="S77" s="60">
        <f>IF(S$5=$G77,-FV(Assumptions!$D$6,'Construction Schedule'!S$2,,$E77/$H77),IF(AND($G77&lt;=S$5,$I77&gt;=S$5),-FV(Assumptions!$D$6,'Construction Schedule'!S$2,,$E77/$H77),0))</f>
        <v>4950</v>
      </c>
      <c r="T77" s="60">
        <f>IF(T$5=$G77,-FV(Assumptions!$D$6,'Construction Schedule'!T$2,,$E77/$H77),IF(AND($G77&lt;=T$5,$I77&gt;=T$5),-FV(Assumptions!$D$6,'Construction Schedule'!T$2,,$E77/$H77),0))</f>
        <v>4950</v>
      </c>
      <c r="U77" s="60">
        <f>IF(U$5=$G77,-FV(Assumptions!$D$6,'Construction Schedule'!U$2,,$E77/$H77),IF(AND($G77&lt;=U$5,$I77&gt;=U$5),-FV(Assumptions!$D$6,'Construction Schedule'!U$2,,$E77/$H77),0))</f>
        <v>4950</v>
      </c>
      <c r="V77" s="60">
        <f>IF(V$5=$G77,-FV(Assumptions!$D$6,'Construction Schedule'!V$2,,$E77/$H77),IF(AND($G77&lt;=V$5,$I77&gt;=V$5),-FV(Assumptions!$D$6,'Construction Schedule'!V$2,,$E77/$H77),0))</f>
        <v>4950</v>
      </c>
      <c r="W77" s="60">
        <f>IF(W$5=$G77,-FV(Assumptions!$D$6,'Construction Schedule'!W$2,,$E77/$H77),IF(AND($G77&lt;=W$5,$I77&gt;=W$5),-FV(Assumptions!$D$6,'Construction Schedule'!W$2,,$E77/$H77),0))</f>
        <v>4950</v>
      </c>
      <c r="X77" s="60">
        <f>IF(X$5=$G77,-FV(Assumptions!$D$6,'Construction Schedule'!X$2,,$E77/$H77),IF(AND($G77&lt;=X$5,$I77&gt;=X$5),-FV(Assumptions!$D$6,'Construction Schedule'!X$2,,$E77/$H77),0))</f>
        <v>5073.75</v>
      </c>
      <c r="Y77" s="60">
        <f>IF(Y$5=$G77,-FV(Assumptions!$D$6,'Construction Schedule'!Y$2,,$E77/$H77),IF(AND($G77&lt;=Y$5,$I77&gt;=Y$5),-FV(Assumptions!$D$6,'Construction Schedule'!Y$2,,$E77/$H77),0))</f>
        <v>5073.75</v>
      </c>
      <c r="Z77" s="60">
        <f>IF(Z$5=$G77,-FV(Assumptions!$D$6,'Construction Schedule'!Z$2,,$E77/$H77),IF(AND($G77&lt;=Z$5,$I77&gt;=Z$5),-FV(Assumptions!$D$6,'Construction Schedule'!Z$2,,$E77/$H77),0))</f>
        <v>5073.75</v>
      </c>
      <c r="AA77" s="60">
        <f>IF(AA$5=$G77,-FV(Assumptions!$D$6,'Construction Schedule'!AA$2,,$E77/$H77),IF(AND($G77&lt;=AA$5,$I77&gt;=AA$5),-FV(Assumptions!$D$6,'Construction Schedule'!AA$2,,$E77/$H77),0))</f>
        <v>5073.75</v>
      </c>
      <c r="AB77" s="60">
        <f>IF(AB$5=$G77,-FV(Assumptions!$D$6,'Construction Schedule'!AB$2,,$E77/$H77),IF(AND($G77&lt;=AB$5,$I77&gt;=AB$5),-FV(Assumptions!$D$6,'Construction Schedule'!AB$2,,$E77/$H77),0))</f>
        <v>5073.75</v>
      </c>
      <c r="AC77" s="60">
        <f>IF(AC$5=$G77,-FV(Assumptions!$D$6,'Construction Schedule'!AC$2,,$E77/$H77),IF(AND($G77&lt;=AC$5,$I77&gt;=AC$5),-FV(Assumptions!$D$6,'Construction Schedule'!AC$2,,$E77/$H77),0))</f>
        <v>5073.75</v>
      </c>
      <c r="AD77" s="60">
        <f>IF(AD$5=$G77,-FV(Assumptions!$D$6,'Construction Schedule'!AD$2,,$E77/$H77),IF(AND($G77&lt;=AD$5,$I77&gt;=AD$5),-FV(Assumptions!$D$6,'Construction Schedule'!AD$2,,$E77/$H77),0))</f>
        <v>5073.75</v>
      </c>
      <c r="AE77" s="60">
        <f>IF(AE$5=$G77,-FV(Assumptions!$D$6,'Construction Schedule'!AE$2,,$E77/$H77),IF(AND($G77&lt;=AE$5,$I77&gt;=AE$5),-FV(Assumptions!$D$6,'Construction Schedule'!AE$2,,$E77/$H77),0))</f>
        <v>5073.75</v>
      </c>
      <c r="AF77" s="60">
        <f>IF(AF$5=$G77,-FV(Assumptions!$D$6,'Construction Schedule'!AF$2,,$E77/$H77),IF(AND($G77&lt;=AF$5,$I77&gt;=AF$5),-FV(Assumptions!$D$6,'Construction Schedule'!AF$2,,$E77/$H77),0))</f>
        <v>5073.75</v>
      </c>
      <c r="AG77" s="60">
        <f>IF(AG$5=$G77,-FV(Assumptions!$D$6,'Construction Schedule'!AG$2,,$E77/$H77),IF(AND($G77&lt;=AG$5,$I77&gt;=AG$5),-FV(Assumptions!$D$6,'Construction Schedule'!AG$2,,$E77/$H77),0))</f>
        <v>5073.75</v>
      </c>
      <c r="AH77" s="60">
        <f>IF(AH$5=$G77,-FV(Assumptions!$D$6,'Construction Schedule'!AH$2,,$E77/$H77),IF(AND($G77&lt;=AH$5,$I77&gt;=AH$5),-FV(Assumptions!$D$6,'Construction Schedule'!AH$2,,$E77/$H77),0))</f>
        <v>5073.75</v>
      </c>
      <c r="AI77" s="60">
        <f>IF(AI$5=$G77,-FV(Assumptions!$D$6,'Construction Schedule'!AI$2,,$E77/$H77),IF(AND($G77&lt;=AI$5,$I77&gt;=AI$5),-FV(Assumptions!$D$6,'Construction Schedule'!AI$2,,$E77/$H77),0))</f>
        <v>5073.75</v>
      </c>
      <c r="AJ77" s="60">
        <f>IF(AJ$5=$G77,-FV(Assumptions!$D$6,'Construction Schedule'!AJ$2,,$E77/$H77),IF(AND($G77&lt;=AJ$5,$I77&gt;=AJ$5),-FV(Assumptions!$D$6,'Construction Schedule'!AJ$2,,$E77/$H77),0))</f>
        <v>5200.59375</v>
      </c>
      <c r="AK77" s="60">
        <f>IF(AK$5=$G77,-FV(Assumptions!$D$6,'Construction Schedule'!AK$2,,$E77/$H77),IF(AND($G77&lt;=AK$5,$I77&gt;=AK$5),-FV(Assumptions!$D$6,'Construction Schedule'!AK$2,,$E77/$H77),0))</f>
        <v>5200.59375</v>
      </c>
      <c r="AL77" s="60">
        <f>IF(AL$5=$G77,-FV(Assumptions!$D$6,'Construction Schedule'!AL$2,,$E77/$H77),IF(AND($G77&lt;=AL$5,$I77&gt;=AL$5),-FV(Assumptions!$D$6,'Construction Schedule'!AL$2,,$E77/$H77),0))</f>
        <v>5200.59375</v>
      </c>
      <c r="AM77" s="60">
        <f>IF(AM$5=$G77,-FV(Assumptions!$D$6,'Construction Schedule'!AM$2,,$E77/$H77),IF(AND($G77&lt;=AM$5,$I77&gt;=AM$5),-FV(Assumptions!$D$6,'Construction Schedule'!AM$2,,$E77/$H77),0))</f>
        <v>5200.59375</v>
      </c>
      <c r="AN77" s="60">
        <f>IF(AN$5=$G77,-FV(Assumptions!$D$6,'Construction Schedule'!AN$2,,$E77/$H77),IF(AND($G77&lt;=AN$5,$I77&gt;=AN$5),-FV(Assumptions!$D$6,'Construction Schedule'!AN$2,,$E77/$H77),0))</f>
        <v>5200.59375</v>
      </c>
      <c r="AO77" s="60">
        <f>IF(AO$5=$G77,-FV(Assumptions!$D$6,'Construction Schedule'!AO$2,,$E77/$H77),IF(AND($G77&lt;=AO$5,$I77&gt;=AO$5),-FV(Assumptions!$D$6,'Construction Schedule'!AO$2,,$E77/$H77),0))</f>
        <v>5200.59375</v>
      </c>
      <c r="AP77" s="60">
        <f>IF(AP$5=$G77,-FV(Assumptions!$D$6,'Construction Schedule'!AP$2,,$E77/$H77),IF(AND($G77&lt;=AP$5,$I77&gt;=AP$5),-FV(Assumptions!$D$6,'Construction Schedule'!AP$2,,$E77/$H77),0))</f>
        <v>5200.59375</v>
      </c>
      <c r="AQ77" s="60">
        <f>IF(AQ$5=$G77,-FV(Assumptions!$D$6,'Construction Schedule'!AQ$2,,$E77/$H77),IF(AND($G77&lt;=AQ$5,$I77&gt;=AQ$5),-FV(Assumptions!$D$6,'Construction Schedule'!AQ$2,,$E77/$H77),0))</f>
        <v>5200.59375</v>
      </c>
      <c r="AR77" s="60">
        <f>IF(AR$5=$G77,-FV(Assumptions!$D$6,'Construction Schedule'!AR$2,,$E77/$H77),IF(AND($G77&lt;=AR$5,$I77&gt;=AR$5),-FV(Assumptions!$D$6,'Construction Schedule'!AR$2,,$E77/$H77),0))</f>
        <v>5200.59375</v>
      </c>
      <c r="AS77" s="60">
        <f>IF(AS$5=$G77,-FV(Assumptions!$D$6,'Construction Schedule'!AS$2,,$E77/$H77),IF(AND($G77&lt;=AS$5,$I77&gt;=AS$5),-FV(Assumptions!$D$6,'Construction Schedule'!AS$2,,$E77/$H77),0))</f>
        <v>5200.59375</v>
      </c>
      <c r="AT77" s="60">
        <f>IF(AT$5=$G77,-FV(Assumptions!$D$6,'Construction Schedule'!AT$2,,$E77/$H77),IF(AND($G77&lt;=AT$5,$I77&gt;=AT$5),-FV(Assumptions!$D$6,'Construction Schedule'!AT$2,,$E77/$H77),0))</f>
        <v>5200.59375</v>
      </c>
      <c r="AU77" s="60">
        <f>IF(AU$5=$G77,-FV(Assumptions!$D$6,'Construction Schedule'!AU$2,,$E77/$H77),IF(AND($G77&lt;=AU$5,$I77&gt;=AU$5),-FV(Assumptions!$D$6,'Construction Schedule'!AU$2,,$E77/$H77),0))</f>
        <v>5200.59375</v>
      </c>
      <c r="AV77" s="60">
        <f>IF(AV$5=$G77,-FV(Assumptions!$D$6,'Construction Schedule'!AV$2,,$E77/$H77),IF(AND($G77&lt;=AV$5,$I77&gt;=AV$5),-FV(Assumptions!$D$6,'Construction Schedule'!AV$2,,$E77/$H77),0))</f>
        <v>5330.6085937499993</v>
      </c>
      <c r="AW77" s="60">
        <f>IF(AW$5=$G77,-FV(Assumptions!$D$6,'Construction Schedule'!AW$2,,$E77/$H77),IF(AND($G77&lt;=AW$5,$I77&gt;=AW$5),-FV(Assumptions!$D$6,'Construction Schedule'!AW$2,,$E77/$H77),0))</f>
        <v>5330.6085937499993</v>
      </c>
      <c r="AX77" s="60">
        <f>IF(AX$5=$G77,-FV(Assumptions!$D$6,'Construction Schedule'!AX$2,,$E77/$H77),IF(AND($G77&lt;=AX$5,$I77&gt;=AX$5),-FV(Assumptions!$D$6,'Construction Schedule'!AX$2,,$E77/$H77),0))</f>
        <v>5330.6085937499993</v>
      </c>
      <c r="AY77" s="60">
        <f>IF(AY$5=$G77,-FV(Assumptions!$D$6,'Construction Schedule'!AY$2,,$E77/$H77),IF(AND($G77&lt;=AY$5,$I77&gt;=AY$5),-FV(Assumptions!$D$6,'Construction Schedule'!AY$2,,$E77/$H77),0))</f>
        <v>5330.6085937499993</v>
      </c>
      <c r="AZ77" s="60">
        <f>IF(AZ$5=$G77,-FV(Assumptions!$D$6,'Construction Schedule'!AZ$2,,$E77/$H77),IF(AND($G77&lt;=AZ$5,$I77&gt;=AZ$5),-FV(Assumptions!$D$6,'Construction Schedule'!AZ$2,,$E77/$H77),0))</f>
        <v>5330.6085937499993</v>
      </c>
      <c r="BA77" s="60">
        <f>IF(BA$5=$G77,-FV(Assumptions!$D$6,'Construction Schedule'!BA$2,,$E77/$H77),IF(AND($G77&lt;=BA$5,$I77&gt;=BA$5),-FV(Assumptions!$D$6,'Construction Schedule'!BA$2,,$E77/$H77),0))</f>
        <v>5330.6085937499993</v>
      </c>
      <c r="BB77" s="60">
        <f>IF(BB$5=$G77,-FV(Assumptions!$D$6,'Construction Schedule'!BB$2,,$E77/$H77),IF(AND($G77&lt;=BB$5,$I77&gt;=BB$5),-FV(Assumptions!$D$6,'Construction Schedule'!BB$2,,$E77/$H77),0))</f>
        <v>5330.6085937499993</v>
      </c>
      <c r="BC77" s="60">
        <f>IF(BC$5=$G77,-FV(Assumptions!$D$6,'Construction Schedule'!BC$2,,$E77/$H77),IF(AND($G77&lt;=BC$5,$I77&gt;=BC$5),-FV(Assumptions!$D$6,'Construction Schedule'!BC$2,,$E77/$H77),0))</f>
        <v>5330.6085937499993</v>
      </c>
      <c r="BD77" s="60">
        <f>IF(BD$5=$G77,-FV(Assumptions!$D$6,'Construction Schedule'!BD$2,,$E77/$H77),IF(AND($G77&lt;=BD$5,$I77&gt;=BD$5),-FV(Assumptions!$D$6,'Construction Schedule'!BD$2,,$E77/$H77),0))</f>
        <v>5330.6085937499993</v>
      </c>
      <c r="BE77" s="60">
        <f>IF(BE$5=$G77,-FV(Assumptions!$D$6,'Construction Schedule'!BE$2,,$E77/$H77),IF(AND($G77&lt;=BE$5,$I77&gt;=BE$5),-FV(Assumptions!$D$6,'Construction Schedule'!BE$2,,$E77/$H77),0))</f>
        <v>5330.6085937499993</v>
      </c>
      <c r="BF77" s="60">
        <f>IF(BF$5=$G77,-FV(Assumptions!$D$6,'Construction Schedule'!BF$2,,$E77/$H77),IF(AND($G77&lt;=BF$5,$I77&gt;=BF$5),-FV(Assumptions!$D$6,'Construction Schedule'!BF$2,,$E77/$H77),0))</f>
        <v>5330.6085937499993</v>
      </c>
      <c r="BG77" s="60">
        <f>IF(BG$5=$G77,-FV(Assumptions!$D$6,'Construction Schedule'!BG$2,,$E77/$H77),IF(AND($G77&lt;=BG$5,$I77&gt;=BG$5),-FV(Assumptions!$D$6,'Construction Schedule'!BG$2,,$E77/$H77),0))</f>
        <v>5330.6085937499993</v>
      </c>
      <c r="BH77" s="60">
        <f>IF(BH$5=$G77,-FV(Assumptions!$D$6,'Construction Schedule'!BH$2,,$E77/$H77),IF(AND($G77&lt;=BH$5,$I77&gt;=BH$5),-FV(Assumptions!$D$6,'Construction Schedule'!BH$2,,$E77/$H77),0))</f>
        <v>5463.8738085937484</v>
      </c>
      <c r="BI77" s="60">
        <f>IF(BI$5=$G77,-FV(Assumptions!$D$6,'Construction Schedule'!BI$2,,$E77/$H77),IF(AND($G77&lt;=BI$5,$I77&gt;=BI$5),-FV(Assumptions!$D$6,'Construction Schedule'!BI$2,,$E77/$H77),0))</f>
        <v>5463.8738085937484</v>
      </c>
      <c r="BJ77" s="60">
        <f>IF(BJ$5=$G77,-FV(Assumptions!$D$6,'Construction Schedule'!BJ$2,,$E77/$H77),IF(AND($G77&lt;=BJ$5,$I77&gt;=BJ$5),-FV(Assumptions!$D$6,'Construction Schedule'!BJ$2,,$E77/$H77),0))</f>
        <v>5463.8738085937484</v>
      </c>
      <c r="BK77" s="60">
        <f>IF(BK$5=$G77,-FV(Assumptions!$D$6,'Construction Schedule'!BK$2,,$E77/$H77),IF(AND($G77&lt;=BK$5,$I77&gt;=BK$5),-FV(Assumptions!$D$6,'Construction Schedule'!BK$2,,$E77/$H77),0))</f>
        <v>5463.8738085937484</v>
      </c>
      <c r="BL77" s="60">
        <f>IF(BL$5=$G77,-FV(Assumptions!$D$6,'Construction Schedule'!BL$2,,$E77/$H77),IF(AND($G77&lt;=BL$5,$I77&gt;=BL$5),-FV(Assumptions!$D$6,'Construction Schedule'!BL$2,,$E77/$H77),0))</f>
        <v>5463.8738085937484</v>
      </c>
      <c r="BM77" s="60">
        <f>IF(BM$5=$G77,-FV(Assumptions!$D$6,'Construction Schedule'!BM$2,,$E77/$H77),IF(AND($G77&lt;=BM$5,$I77&gt;=BM$5),-FV(Assumptions!$D$6,'Construction Schedule'!BM$2,,$E77/$H77),0))</f>
        <v>5463.8738085937484</v>
      </c>
      <c r="BN77" s="60">
        <f>IF(BN$5=$G77,-FV(Assumptions!$D$6,'Construction Schedule'!BN$2,,$E77/$H77),IF(AND($G77&lt;=BN$5,$I77&gt;=BN$5),-FV(Assumptions!$D$6,'Construction Schedule'!BN$2,,$E77/$H77),0))</f>
        <v>5463.8738085937484</v>
      </c>
      <c r="BO77" s="60">
        <f>IF(BO$5=$G77,-FV(Assumptions!$D$6,'Construction Schedule'!BO$2,,$E77/$H77),IF(AND($G77&lt;=BO$5,$I77&gt;=BO$5),-FV(Assumptions!$D$6,'Construction Schedule'!BO$2,,$E77/$H77),0))</f>
        <v>5463.8738085937484</v>
      </c>
      <c r="BP77" s="60">
        <f>IF(BP$5=$G77,-FV(Assumptions!$D$6,'Construction Schedule'!BP$2,,$E77/$H77),IF(AND($G77&lt;=BP$5,$I77&gt;=BP$5),-FV(Assumptions!$D$6,'Construction Schedule'!BP$2,,$E77/$H77),0))</f>
        <v>5463.8738085937484</v>
      </c>
      <c r="BQ77" s="60">
        <f>IF(BQ$5=$G77,-FV(Assumptions!$D$6,'Construction Schedule'!BQ$2,,$E77/$H77),IF(AND($G77&lt;=BQ$5,$I77&gt;=BQ$5),-FV(Assumptions!$D$6,'Construction Schedule'!BQ$2,,$E77/$H77),0))</f>
        <v>5463.8738085937484</v>
      </c>
      <c r="BR77" s="60">
        <f>IF(BR$5=$G77,-FV(Assumptions!$D$6,'Construction Schedule'!BR$2,,$E77/$H77),IF(AND($G77&lt;=BR$5,$I77&gt;=BR$5),-FV(Assumptions!$D$6,'Construction Schedule'!BR$2,,$E77/$H77),0))</f>
        <v>5463.8738085937484</v>
      </c>
      <c r="BS77" s="60">
        <f>IF(BS$5=$G77,-FV(Assumptions!$D$6,'Construction Schedule'!BS$2,,$E77/$H77),IF(AND($G77&lt;=BS$5,$I77&gt;=BS$5),-FV(Assumptions!$D$6,'Construction Schedule'!BS$2,,$E77/$H77),0))</f>
        <v>0</v>
      </c>
      <c r="BT77" s="60">
        <f>IF(BT$5=$G77,-FV(Assumptions!$D$6,'Construction Schedule'!BT$2,,$E77/$H77),IF(AND($G77&lt;=BT$5,$I77&gt;=BT$5),-FV(Assumptions!$D$6,'Construction Schedule'!BT$2,,$E77/$H77),0))</f>
        <v>0</v>
      </c>
      <c r="BU77" s="60">
        <f>IF(BU$5=$G77,-FV(Assumptions!$D$6,'Construction Schedule'!BU$2,,$E77/$H77),IF(AND($G77&lt;=BU$5,$I77&gt;=BU$5),-FV(Assumptions!$D$6,'Construction Schedule'!BU$2,,$E77/$H77),0))</f>
        <v>0</v>
      </c>
      <c r="BV77" s="60">
        <f>IF(BV$5=$G77,-FV(Assumptions!$D$6,'Construction Schedule'!BV$2,,$E77/$H77),IF(AND($G77&lt;=BV$5,$I77&gt;=BV$5),-FV(Assumptions!$D$6,'Construction Schedule'!BV$2,,$E77/$H77),0))</f>
        <v>0</v>
      </c>
      <c r="BW77" s="60">
        <f>IF(BW$5=$G77,-FV(Assumptions!$D$6,'Construction Schedule'!BW$2,,$E77/$H77),IF(AND($G77&lt;=BW$5,$I77&gt;=BW$5),-FV(Assumptions!$D$6,'Construction Schedule'!BW$2,,$E77/$H77),0))</f>
        <v>0</v>
      </c>
      <c r="BX77" s="60">
        <f>IF(BX$5=$G77,-FV(Assumptions!$D$6,'Construction Schedule'!BX$2,,$E77/$H77),IF(AND($G77&lt;=BX$5,$I77&gt;=BX$5),-FV(Assumptions!$D$6,'Construction Schedule'!BX$2,,$E77/$H77),0))</f>
        <v>0</v>
      </c>
      <c r="BY77" s="60">
        <f>IF(BY$5=$G77,-FV(Assumptions!$D$6,'Construction Schedule'!BY$2,,$E77/$H77),IF(AND($G77&lt;=BY$5,$I77&gt;=BY$5),-FV(Assumptions!$D$6,'Construction Schedule'!BY$2,,$E77/$H77),0))</f>
        <v>0</v>
      </c>
      <c r="BZ77" s="60">
        <f>IF(BZ$5=$G77,-FV(Assumptions!$D$6,'Construction Schedule'!BZ$2,,$E77/$H77),IF(AND($G77&lt;=BZ$5,$I77&gt;=BZ$5),-FV(Assumptions!$D$6,'Construction Schedule'!BZ$2,,$E77/$H77),0))</f>
        <v>0</v>
      </c>
      <c r="CA77" s="60">
        <f>IF(CA$5=$G77,-FV(Assumptions!$D$6,'Construction Schedule'!CA$2,,$E77/$H77),IF(AND($G77&lt;=CA$5,$I77&gt;=CA$5),-FV(Assumptions!$D$6,'Construction Schedule'!CA$2,,$E77/$H77),0))</f>
        <v>0</v>
      </c>
      <c r="CB77" s="60">
        <f>IF(CB$5=$G77,-FV(Assumptions!$D$6,'Construction Schedule'!CB$2,,$E77/$H77),IF(AND($G77&lt;=CB$5,$I77&gt;=CB$5),-FV(Assumptions!$D$6,'Construction Schedule'!CB$2,,$E77/$H77),0))</f>
        <v>0</v>
      </c>
      <c r="CC77" s="60">
        <f>IF(CC$5=$G77,-FV(Assumptions!$D$6,'Construction Schedule'!CC$2,,$E77/$H77),IF(AND($G77&lt;=CC$5,$I77&gt;=CC$5),-FV(Assumptions!$D$6,'Construction Schedule'!CC$2,,$E77/$H77),0))</f>
        <v>0</v>
      </c>
      <c r="CD77" s="60">
        <f>IF(CD$5=$G77,-FV(Assumptions!$D$6,'Construction Schedule'!CD$2,,$E77/$H77),IF(AND($G77&lt;=CD$5,$I77&gt;=CD$5),-FV(Assumptions!$D$6,'Construction Schedule'!CD$2,,$E77/$H77),0))</f>
        <v>0</v>
      </c>
      <c r="CE77" s="60">
        <f>IF(CE$5=$G77,-FV(Assumptions!$D$6,'Construction Schedule'!CE$2,,$E77/$H77),IF(AND($G77&lt;=CE$5,$I77&gt;=CE$5),-FV(Assumptions!$D$6,'Construction Schedule'!CE$2,,$E77/$H77),0))</f>
        <v>0</v>
      </c>
      <c r="CF77" s="60">
        <f>IF(CF$5=$G77,-FV(Assumptions!$D$6,'Construction Schedule'!CF$2,,$E77/$H77),IF(AND($G77&lt;=CF$5,$I77&gt;=CF$5),-FV(Assumptions!$D$6,'Construction Schedule'!CF$2,,$E77/$H77),0))</f>
        <v>0</v>
      </c>
      <c r="CG77" s="60">
        <f>IF(CG$5=$G77,-FV(Assumptions!$D$6,'Construction Schedule'!CG$2,,$E77/$H77),IF(AND($G77&lt;=CG$5,$I77&gt;=CG$5),-FV(Assumptions!$D$6,'Construction Schedule'!CG$2,,$E77/$H77),0))</f>
        <v>0</v>
      </c>
      <c r="CH77" s="60">
        <f>IF(CH$5=$G77,-FV(Assumptions!$D$6,'Construction Schedule'!CH$2,,$E77/$H77),IF(AND($G77&lt;=CH$5,$I77&gt;=CH$5),-FV(Assumptions!$D$6,'Construction Schedule'!CH$2,,$E77/$H77),0))</f>
        <v>0</v>
      </c>
      <c r="CI77" s="60">
        <f>IF(CI$5=$G77,-FV(Assumptions!$D$6,'Construction Schedule'!CI$2,,$E77/$H77),IF(AND($G77&lt;=CI$5,$I77&gt;=CI$5),-FV(Assumptions!$D$6,'Construction Schedule'!CI$2,,$E77/$H77),0))</f>
        <v>0</v>
      </c>
      <c r="CJ77" s="60">
        <f>IF(CJ$5=$G77,-FV(Assumptions!$D$6,'Construction Schedule'!CJ$2,,$E77/$H77),IF(AND($G77&lt;=CJ$5,$I77&gt;=CJ$5),-FV(Assumptions!$D$6,'Construction Schedule'!CJ$2,,$E77/$H77),0))</f>
        <v>0</v>
      </c>
      <c r="CK77" s="60">
        <f>IF(CK$5=$G77,-FV(Assumptions!$D$6,'Construction Schedule'!CK$2,,$E77/$H77),IF(AND($G77&lt;=CK$5,$I77&gt;=CK$5),-FV(Assumptions!$D$6,'Construction Schedule'!CK$2,,$E77/$H77),0))</f>
        <v>0</v>
      </c>
      <c r="CL77" s="60">
        <f>IF(CL$5=$G77,-FV(Assumptions!$D$6,'Construction Schedule'!CL$2,,$E77/$H77),IF(AND($G77&lt;=CL$5,$I77&gt;=CL$5),-FV(Assumptions!$D$6,'Construction Schedule'!CL$2,,$E77/$H77),0))</f>
        <v>0</v>
      </c>
      <c r="CM77" s="60">
        <f>IF(CM$5=$G77,-FV(Assumptions!$D$6,'Construction Schedule'!CM$2,,$E77/$H77),IF(AND($G77&lt;=CM$5,$I77&gt;=CM$5),-FV(Assumptions!$D$6,'Construction Schedule'!CM$2,,$E77/$H77),0))</f>
        <v>0</v>
      </c>
      <c r="CN77" s="60">
        <f>IF(CN$5=$G77,-FV(Assumptions!$D$6,'Construction Schedule'!CN$2,,$E77/$H77),IF(AND($G77&lt;=CN$5,$I77&gt;=CN$5),-FV(Assumptions!$D$6,'Construction Schedule'!CN$2,,$E77/$H77),0))</f>
        <v>0</v>
      </c>
      <c r="CO77" s="60">
        <f>IF(CO$5=$G77,-FV(Assumptions!$D$6,'Construction Schedule'!CO$2,,$E77/$H77),IF(AND($G77&lt;=CO$5,$I77&gt;=CO$5),-FV(Assumptions!$D$6,'Construction Schedule'!CO$2,,$E77/$H77),0))</f>
        <v>0</v>
      </c>
      <c r="CP77" s="60">
        <f>IF(CP$5=$G77,-FV(Assumptions!$D$6,'Construction Schedule'!CP$2,,$E77/$H77),IF(AND($G77&lt;=CP$5,$I77&gt;=CP$5),-FV(Assumptions!$D$6,'Construction Schedule'!CP$2,,$E77/$H77),0))</f>
        <v>0</v>
      </c>
      <c r="CQ77" s="60">
        <f>IF(CQ$5=$G77,-FV(Assumptions!$D$6,'Construction Schedule'!CQ$2,,$E77/$H77),IF(AND($G77&lt;=CQ$5,$I77&gt;=CQ$5),-FV(Assumptions!$D$6,'Construction Schedule'!CQ$2,,$E77/$H77),0))</f>
        <v>0</v>
      </c>
      <c r="CR77" s="60">
        <f>IF(CR$5=$G77,-FV(Assumptions!$D$6,'Construction Schedule'!CR$2,,$E77/$H77),IF(AND($G77&lt;=CR$5,$I77&gt;=CR$5),-FV(Assumptions!$D$6,'Construction Schedule'!CR$2,,$E77/$H77),0))</f>
        <v>0</v>
      </c>
      <c r="CS77" s="60">
        <f>IF(CS$5=$G77,-FV(Assumptions!$D$6,'Construction Schedule'!CS$2,,$E77/$H77),IF(AND($G77&lt;=CS$5,$I77&gt;=CS$5),-FV(Assumptions!$D$6,'Construction Schedule'!CS$2,,$E77/$H77),0))</f>
        <v>0</v>
      </c>
      <c r="CT77" s="60">
        <f>IF(CT$5=$G77,-FV(Assumptions!$D$6,'Construction Schedule'!CT$2,,$E77/$H77),IF(AND($G77&lt;=CT$5,$I77&gt;=CT$5),-FV(Assumptions!$D$6,'Construction Schedule'!CT$2,,$E77/$H77),0))</f>
        <v>0</v>
      </c>
      <c r="CU77" s="60">
        <f>IF(CU$5=$G77,-FV(Assumptions!$D$6,'Construction Schedule'!CU$2,,$E77/$H77),IF(AND($G77&lt;=CU$5,$I77&gt;=CU$5),-FV(Assumptions!$D$6,'Construction Schedule'!CU$2,,$E77/$H77),0))</f>
        <v>0</v>
      </c>
      <c r="CV77" s="60">
        <f>IF(CV$5=$G77,-FV(Assumptions!$D$6,'Construction Schedule'!CV$2,,$E77/$H77),IF(AND($G77&lt;=CV$5,$I77&gt;=CV$5),-FV(Assumptions!$D$6,'Construction Schedule'!CV$2,,$E77/$H77),0))</f>
        <v>0</v>
      </c>
      <c r="CW77" s="60">
        <f>IF(CW$5=$G77,-FV(Assumptions!$D$6,'Construction Schedule'!CW$2,,$E77/$H77),IF(AND($G77&lt;=CW$5,$I77&gt;=CW$5),-FV(Assumptions!$D$6,'Construction Schedule'!CW$2,,$E77/$H77),0))</f>
        <v>0</v>
      </c>
      <c r="CX77" s="60">
        <f>IF(CX$5=$G77,-FV(Assumptions!$D$6,'Construction Schedule'!CX$2,,$E77/$H77),IF(AND($G77&lt;=CX$5,$I77&gt;=CX$5),-FV(Assumptions!$D$6,'Construction Schedule'!CX$2,,$E77/$H77),0))</f>
        <v>0</v>
      </c>
      <c r="CY77" s="60">
        <f>IF(CY$5=$G77,-FV(Assumptions!$D$6,'Construction Schedule'!CY$2,,$E77/$H77),IF(AND($G77&lt;=CY$5,$I77&gt;=CY$5),-FV(Assumptions!$D$6,'Construction Schedule'!CY$2,,$E77/$H77),0))</f>
        <v>0</v>
      </c>
      <c r="CZ77" s="60">
        <f>IF(CZ$5=$G77,-FV(Assumptions!$D$6,'Construction Schedule'!CZ$2,,$E77/$H77),IF(AND($G77&lt;=CZ$5,$I77&gt;=CZ$5),-FV(Assumptions!$D$6,'Construction Schedule'!CZ$2,,$E77/$H77),0))</f>
        <v>0</v>
      </c>
      <c r="DA77" s="60">
        <f>IF(DA$5=$G77,-FV(Assumptions!$D$6,'Construction Schedule'!DA$2,,$E77/$H77),IF(AND($G77&lt;=DA$5,$I77&gt;=DA$5),-FV(Assumptions!$D$6,'Construction Schedule'!DA$2,,$E77/$H77),0))</f>
        <v>0</v>
      </c>
      <c r="DB77" s="60">
        <f>IF(DB$5=$G77,-FV(Assumptions!$D$6,'Construction Schedule'!DB$2,,$E77/$H77),IF(AND($G77&lt;=DB$5,$I77&gt;=DB$5),-FV(Assumptions!$D$6,'Construction Schedule'!DB$2,,$E77/$H77),0))</f>
        <v>0</v>
      </c>
      <c r="DC77" s="60">
        <f>IF(DC$5=$G77,-FV(Assumptions!$D$6,'Construction Schedule'!DC$2,,$E77/$H77),IF(AND($G77&lt;=DC$5,$I77&gt;=DC$5),-FV(Assumptions!$D$6,'Construction Schedule'!DC$2,,$E77/$H77),0))</f>
        <v>0</v>
      </c>
      <c r="DD77" s="60">
        <f>IF(DD$5=$G77,-FV(Assumptions!$D$6,'Construction Schedule'!DD$2,,$E77/$H77),IF(AND($G77&lt;=DD$5,$I77&gt;=DD$5),-FV(Assumptions!$D$6,'Construction Schedule'!DD$2,,$E77/$H77),0))</f>
        <v>0</v>
      </c>
      <c r="DE77" s="60">
        <f>IF(DE$5=$G77,-FV(Assumptions!$D$6,'Construction Schedule'!DE$2,,$E77/$H77),IF(AND($G77&lt;=DE$5,$I77&gt;=DE$5),-FV(Assumptions!$D$6,'Construction Schedule'!DE$2,,$E77/$H77),0))</f>
        <v>0</v>
      </c>
      <c r="DF77" s="60">
        <f>IF(DF$5=$G77,-FV(Assumptions!$D$6,'Construction Schedule'!DF$2,,$E77/$H77),IF(AND($G77&lt;=DF$5,$I77&gt;=DF$5),-FV(Assumptions!$D$6,'Construction Schedule'!DF$2,,$E77/$H77),0))</f>
        <v>0</v>
      </c>
      <c r="DG77" s="60">
        <f>IF(DG$5=$G77,-FV(Assumptions!$D$6,'Construction Schedule'!DG$2,,$E77/$H77),IF(AND($G77&lt;=DG$5,$I77&gt;=DG$5),-FV(Assumptions!$D$6,'Construction Schedule'!DG$2,,$E77/$H77),0))</f>
        <v>0</v>
      </c>
      <c r="DH77" s="60">
        <f>IF(DH$5=$G77,-FV(Assumptions!$D$6,'Construction Schedule'!DH$2,,$E77/$H77),IF(AND($G77&lt;=DH$5,$I77&gt;=DH$5),-FV(Assumptions!$D$6,'Construction Schedule'!DH$2,,$E77/$H77),0))</f>
        <v>0</v>
      </c>
      <c r="DI77" s="60">
        <f>IF(DI$5=$G77,-FV(Assumptions!$D$6,'Construction Schedule'!DI$2,,$E77/$H77),IF(AND($G77&lt;=DI$5,$I77&gt;=DI$5),-FV(Assumptions!$D$6,'Construction Schedule'!DI$2,,$E77/$H77),0))</f>
        <v>0</v>
      </c>
      <c r="DJ77" s="60">
        <f>IF(DJ$5=$G77,-FV(Assumptions!$D$6,'Construction Schedule'!DJ$2,,$E77/$H77),IF(AND($G77&lt;=DJ$5,$I77&gt;=DJ$5),-FV(Assumptions!$D$6,'Construction Schedule'!DJ$2,,$E77/$H77),0))</f>
        <v>0</v>
      </c>
      <c r="DK77" s="60">
        <f>IF(DK$5=$G77,-FV(Assumptions!$D$6,'Construction Schedule'!DK$2,,$E77/$H77),IF(AND($G77&lt;=DK$5,$I77&gt;=DK$5),-FV(Assumptions!$D$6,'Construction Schedule'!DK$2,,$E77/$H77),0))</f>
        <v>0</v>
      </c>
      <c r="DL77" s="60">
        <f>IF(DL$5=$G77,-FV(Assumptions!$D$6,'Construction Schedule'!DL$2,,$E77/$H77),IF(AND($G77&lt;=DL$5,$I77&gt;=DL$5),-FV(Assumptions!$D$6,'Construction Schedule'!DL$2,,$E77/$H77),0))</f>
        <v>0</v>
      </c>
      <c r="DM77" s="60">
        <f>IF(DM$5=$G77,-FV(Assumptions!$D$6,'Construction Schedule'!DM$2,,$E77/$H77),IF(AND($G77&lt;=DM$5,$I77&gt;=DM$5),-FV(Assumptions!$D$6,'Construction Schedule'!DM$2,,$E77/$H77),0))</f>
        <v>0</v>
      </c>
      <c r="DN77" s="60">
        <f>IF(DN$5=$G77,-FV(Assumptions!$D$6,'Construction Schedule'!DN$2,,$E77/$H77),IF(AND($G77&lt;=DN$5,$I77&gt;=DN$5),-FV(Assumptions!$D$6,'Construction Schedule'!DN$2,,$E77/$H77),0))</f>
        <v>0</v>
      </c>
      <c r="DO77" s="60">
        <f>IF(DO$5=$G77,-FV(Assumptions!$D$6,'Construction Schedule'!DO$2,,$E77/$H77),IF(AND($G77&lt;=DO$5,$I77&gt;=DO$5),-FV(Assumptions!$D$6,'Construction Schedule'!DO$2,,$E77/$H77),0))</f>
        <v>0</v>
      </c>
      <c r="DP77" s="60">
        <f>IF(DP$5=$G77,-FV(Assumptions!$D$6,'Construction Schedule'!DP$2,,$E77/$H77),IF(AND($G77&lt;=DP$5,$I77&gt;=DP$5),-FV(Assumptions!$D$6,'Construction Schedule'!DP$2,,$E77/$H77),0))</f>
        <v>0</v>
      </c>
      <c r="DQ77" s="60">
        <f>IF(DQ$5=$G77,-FV(Assumptions!$D$6,'Construction Schedule'!DQ$2,,$E77/$H77),IF(AND($G77&lt;=DQ$5,$I77&gt;=DQ$5),-FV(Assumptions!$D$6,'Construction Schedule'!DQ$2,,$E77/$H77),0))</f>
        <v>0</v>
      </c>
      <c r="DR77" s="60">
        <f>IF(DR$5=$G77,-FV(Assumptions!$D$6,'Construction Schedule'!DR$2,,$E77/$H77),IF(AND($G77&lt;=DR$5,$I77&gt;=DR$5),-FV(Assumptions!$D$6,'Construction Schedule'!DR$2,,$E77/$H77),0))</f>
        <v>0</v>
      </c>
      <c r="DS77" s="60">
        <f>IF(DS$5=$G77,-FV(Assumptions!$D$6,'Construction Schedule'!DS$2,,$E77/$H77),IF(AND($G77&lt;=DS$5,$I77&gt;=DS$5),-FV(Assumptions!$D$6,'Construction Schedule'!DS$2,,$E77/$H77),0))</f>
        <v>0</v>
      </c>
      <c r="DT77" s="60">
        <f>IF(DT$5=$G77,-FV(Assumptions!$D$6,'Construction Schedule'!DT$2,,$E77/$H77),IF(AND($G77&lt;=DT$5,$I77&gt;=DT$5),-FV(Assumptions!$D$6,'Construction Schedule'!DT$2,,$E77/$H77),0))</f>
        <v>0</v>
      </c>
      <c r="DU77" s="60">
        <f>IF(DU$5=$G77,-FV(Assumptions!$D$6,'Construction Schedule'!DU$2,,$E77/$H77),IF(AND($G77&lt;=DU$5,$I77&gt;=DU$5),-FV(Assumptions!$D$6,'Construction Schedule'!DU$2,,$E77/$H77),0))</f>
        <v>0</v>
      </c>
      <c r="DV77" s="60">
        <f>IF(DV$5=$G77,-FV(Assumptions!$D$6,'Construction Schedule'!DV$2,,$E77/$H77),IF(AND($G77&lt;=DV$5,$I77&gt;=DV$5),-FV(Assumptions!$D$6,'Construction Schedule'!DV$2,,$E77/$H77),0))</f>
        <v>0</v>
      </c>
      <c r="DW77" s="60">
        <f>IF(DW$5=$G77,-FV(Assumptions!$D$6,'Construction Schedule'!DW$2,,$E77/$H77),IF(AND($G77&lt;=DW$5,$I77&gt;=DW$5),-FV(Assumptions!$D$6,'Construction Schedule'!DW$2,,$E77/$H77),0))</f>
        <v>0</v>
      </c>
      <c r="DX77" s="60">
        <f>IF(DX$5=$G77,-FV(Assumptions!$D$6,'Construction Schedule'!DX$2,,$E77/$H77),IF(AND($G77&lt;=DX$5,$I77&gt;=DX$5),-FV(Assumptions!$D$6,'Construction Schedule'!DX$2,,$E77/$H77),0))</f>
        <v>0</v>
      </c>
      <c r="DY77" s="60">
        <f>IF(DY$5=$G77,-FV(Assumptions!$D$6,'Construction Schedule'!DY$2,,$E77/$H77),IF(AND($G77&lt;=DY$5,$I77&gt;=DY$5),-FV(Assumptions!$D$6,'Construction Schedule'!DY$2,,$E77/$H77),0))</f>
        <v>0</v>
      </c>
      <c r="DZ77" s="60">
        <f>IF(DZ$5=$G77,-FV(Assumptions!$D$6,'Construction Schedule'!DZ$2,,$E77/$H77),IF(AND($G77&lt;=DZ$5,$I77&gt;=DZ$5),-FV(Assumptions!$D$6,'Construction Schedule'!DZ$2,,$E77/$H77),0))</f>
        <v>0</v>
      </c>
      <c r="EA77" s="60">
        <f>IF(EA$5=$G77,-FV(Assumptions!$D$6,'Construction Schedule'!EA$2,,$E77/$H77),IF(AND($G77&lt;=EA$5,$I77&gt;=EA$5),-FV(Assumptions!$D$6,'Construction Schedule'!EA$2,,$E77/$H77),0))</f>
        <v>0</v>
      </c>
      <c r="EB77" s="51" t="s">
        <v>2</v>
      </c>
    </row>
    <row r="78" spans="2:132" x14ac:dyDescent="0.3">
      <c r="B78" s="51" t="s">
        <v>234</v>
      </c>
      <c r="E78" s="60">
        <f xml:space="preserve"> 50000</f>
        <v>50000</v>
      </c>
      <c r="G78" s="56">
        <v>45352</v>
      </c>
      <c r="H78" s="129">
        <v>1</v>
      </c>
      <c r="I78" s="56">
        <f t="shared" si="10"/>
        <v>45352</v>
      </c>
      <c r="L78" s="60">
        <f>IF(L$5=$G78,-FV(Assumptions!$D$6,'Construction Schedule'!L$2,,$E78/$H78),IF(AND($G78&lt;=L$5,$I78&gt;=L$5),-FV(Assumptions!$D$6,'Construction Schedule'!L$2,,$E78/$H78),0))</f>
        <v>0</v>
      </c>
      <c r="M78" s="60">
        <f>IF(M$5=$G78,-FV(Assumptions!$D$6,'Construction Schedule'!M$2,,$E78/$H78),IF(AND($G78&lt;=M$5,$I78&gt;=M$5),-FV(Assumptions!$D$6,'Construction Schedule'!M$2,,$E78/$H78),0))</f>
        <v>0</v>
      </c>
      <c r="N78" s="60">
        <f>IF(N$5=$G78,-FV(Assumptions!$D$6,'Construction Schedule'!N$2,,$E78/$H78),IF(AND($G78&lt;=N$5,$I78&gt;=N$5),-FV(Assumptions!$D$6,'Construction Schedule'!N$2,,$E78/$H78),0))</f>
        <v>0</v>
      </c>
      <c r="O78" s="60">
        <f>IF(O$5=$G78,-FV(Assumptions!$D$6,'Construction Schedule'!O$2,,$E78/$H78),IF(AND($G78&lt;=O$5,$I78&gt;=O$5),-FV(Assumptions!$D$6,'Construction Schedule'!O$2,,$E78/$H78),0))</f>
        <v>0</v>
      </c>
      <c r="P78" s="60">
        <f>IF(P$5=$G78,-FV(Assumptions!$D$6,'Construction Schedule'!P$2,,$E78/$H78),IF(AND($G78&lt;=P$5,$I78&gt;=P$5),-FV(Assumptions!$D$6,'Construction Schedule'!P$2,,$E78/$H78),0))</f>
        <v>0</v>
      </c>
      <c r="Q78" s="60">
        <f>IF(Q$5=$G78,-FV(Assumptions!$D$6,'Construction Schedule'!Q$2,,$E78/$H78),IF(AND($G78&lt;=Q$5,$I78&gt;=Q$5),-FV(Assumptions!$D$6,'Construction Schedule'!Q$2,,$E78/$H78),0))</f>
        <v>0</v>
      </c>
      <c r="R78" s="60">
        <f>IF(R$5=$G78,-FV(Assumptions!$D$6,'Construction Schedule'!R$2,,$E78/$H78),IF(AND($G78&lt;=R$5,$I78&gt;=R$5),-FV(Assumptions!$D$6,'Construction Schedule'!R$2,,$E78/$H78),0))</f>
        <v>0</v>
      </c>
      <c r="S78" s="60">
        <f>IF(S$5=$G78,-FV(Assumptions!$D$6,'Construction Schedule'!S$2,,$E78/$H78),IF(AND($G78&lt;=S$5,$I78&gt;=S$5),-FV(Assumptions!$D$6,'Construction Schedule'!S$2,,$E78/$H78),0))</f>
        <v>0</v>
      </c>
      <c r="T78" s="60">
        <f>IF(T$5=$G78,-FV(Assumptions!$D$6,'Construction Schedule'!T$2,,$E78/$H78),IF(AND($G78&lt;=T$5,$I78&gt;=T$5),-FV(Assumptions!$D$6,'Construction Schedule'!T$2,,$E78/$H78),0))</f>
        <v>0</v>
      </c>
      <c r="U78" s="60">
        <f>IF(U$5=$G78,-FV(Assumptions!$D$6,'Construction Schedule'!U$2,,$E78/$H78),IF(AND($G78&lt;=U$5,$I78&gt;=U$5),-FV(Assumptions!$D$6,'Construction Schedule'!U$2,,$E78/$H78),0))</f>
        <v>0</v>
      </c>
      <c r="V78" s="60">
        <f>IF(V$5=$G78,-FV(Assumptions!$D$6,'Construction Schedule'!V$2,,$E78/$H78),IF(AND($G78&lt;=V$5,$I78&gt;=V$5),-FV(Assumptions!$D$6,'Construction Schedule'!V$2,,$E78/$H78),0))</f>
        <v>0</v>
      </c>
      <c r="W78" s="60">
        <f>IF(W$5=$G78,-FV(Assumptions!$D$6,'Construction Schedule'!W$2,,$E78/$H78),IF(AND($G78&lt;=W$5,$I78&gt;=W$5),-FV(Assumptions!$D$6,'Construction Schedule'!W$2,,$E78/$H78),0))</f>
        <v>0</v>
      </c>
      <c r="X78" s="60">
        <f>IF(X$5=$G78,-FV(Assumptions!$D$6,'Construction Schedule'!X$2,,$E78/$H78),IF(AND($G78&lt;=X$5,$I78&gt;=X$5),-FV(Assumptions!$D$6,'Construction Schedule'!X$2,,$E78/$H78),0))</f>
        <v>0</v>
      </c>
      <c r="Y78" s="60">
        <f>IF(Y$5=$G78,-FV(Assumptions!$D$6,'Construction Schedule'!Y$2,,$E78/$H78),IF(AND($G78&lt;=Y$5,$I78&gt;=Y$5),-FV(Assumptions!$D$6,'Construction Schedule'!Y$2,,$E78/$H78),0))</f>
        <v>0</v>
      </c>
      <c r="Z78" s="60">
        <f>IF(Z$5=$G78,-FV(Assumptions!$D$6,'Construction Schedule'!Z$2,,$E78/$H78),IF(AND($G78&lt;=Z$5,$I78&gt;=Z$5),-FV(Assumptions!$D$6,'Construction Schedule'!Z$2,,$E78/$H78),0))</f>
        <v>0</v>
      </c>
      <c r="AA78" s="60">
        <f>IF(AA$5=$G78,-FV(Assumptions!$D$6,'Construction Schedule'!AA$2,,$E78/$H78),IF(AND($G78&lt;=AA$5,$I78&gt;=AA$5),-FV(Assumptions!$D$6,'Construction Schedule'!AA$2,,$E78/$H78),0))</f>
        <v>0</v>
      </c>
      <c r="AB78" s="60">
        <f>IF(AB$5=$G78,-FV(Assumptions!$D$6,'Construction Schedule'!AB$2,,$E78/$H78),IF(AND($G78&lt;=AB$5,$I78&gt;=AB$5),-FV(Assumptions!$D$6,'Construction Schedule'!AB$2,,$E78/$H78),0))</f>
        <v>0</v>
      </c>
      <c r="AC78" s="60">
        <f>IF(AC$5=$G78,-FV(Assumptions!$D$6,'Construction Schedule'!AC$2,,$E78/$H78),IF(AND($G78&lt;=AC$5,$I78&gt;=AC$5),-FV(Assumptions!$D$6,'Construction Schedule'!AC$2,,$E78/$H78),0))</f>
        <v>0</v>
      </c>
      <c r="AD78" s="60">
        <f>IF(AD$5=$G78,-FV(Assumptions!$D$6,'Construction Schedule'!AD$2,,$E78/$H78),IF(AND($G78&lt;=AD$5,$I78&gt;=AD$5),-FV(Assumptions!$D$6,'Construction Schedule'!AD$2,,$E78/$H78),0))</f>
        <v>0</v>
      </c>
      <c r="AE78" s="60">
        <f>IF(AE$5=$G78,-FV(Assumptions!$D$6,'Construction Schedule'!AE$2,,$E78/$H78),IF(AND($G78&lt;=AE$5,$I78&gt;=AE$5),-FV(Assumptions!$D$6,'Construction Schedule'!AE$2,,$E78/$H78),0))</f>
        <v>0</v>
      </c>
      <c r="AF78" s="60">
        <f>IF(AF$5=$G78,-FV(Assumptions!$D$6,'Construction Schedule'!AF$2,,$E78/$H78),IF(AND($G78&lt;=AF$5,$I78&gt;=AF$5),-FV(Assumptions!$D$6,'Construction Schedule'!AF$2,,$E78/$H78),0))</f>
        <v>0</v>
      </c>
      <c r="AG78" s="60">
        <f>IF(AG$5=$G78,-FV(Assumptions!$D$6,'Construction Schedule'!AG$2,,$E78/$H78),IF(AND($G78&lt;=AG$5,$I78&gt;=AG$5),-FV(Assumptions!$D$6,'Construction Schedule'!AG$2,,$E78/$H78),0))</f>
        <v>0</v>
      </c>
      <c r="AH78" s="60">
        <f>IF(AH$5=$G78,-FV(Assumptions!$D$6,'Construction Schedule'!AH$2,,$E78/$H78),IF(AND($G78&lt;=AH$5,$I78&gt;=AH$5),-FV(Assumptions!$D$6,'Construction Schedule'!AH$2,,$E78/$H78),0))</f>
        <v>0</v>
      </c>
      <c r="AI78" s="60">
        <f>IF(AI$5=$G78,-FV(Assumptions!$D$6,'Construction Schedule'!AI$2,,$E78/$H78),IF(AND($G78&lt;=AI$5,$I78&gt;=AI$5),-FV(Assumptions!$D$6,'Construction Schedule'!AI$2,,$E78/$H78),0))</f>
        <v>0</v>
      </c>
      <c r="AJ78" s="60">
        <f>IF(AJ$5=$G78,-FV(Assumptions!$D$6,'Construction Schedule'!AJ$2,,$E78/$H78),IF(AND($G78&lt;=AJ$5,$I78&gt;=AJ$5),-FV(Assumptions!$D$6,'Construction Schedule'!AJ$2,,$E78/$H78),0))</f>
        <v>0</v>
      </c>
      <c r="AK78" s="60">
        <f>IF(AK$5=$G78,-FV(Assumptions!$D$6,'Construction Schedule'!AK$2,,$E78/$H78),IF(AND($G78&lt;=AK$5,$I78&gt;=AK$5),-FV(Assumptions!$D$6,'Construction Schedule'!AK$2,,$E78/$H78),0))</f>
        <v>0</v>
      </c>
      <c r="AL78" s="60">
        <f>IF(AL$5=$G78,-FV(Assumptions!$D$6,'Construction Schedule'!AL$2,,$E78/$H78),IF(AND($G78&lt;=AL$5,$I78&gt;=AL$5),-FV(Assumptions!$D$6,'Construction Schedule'!AL$2,,$E78/$H78),0))</f>
        <v>0</v>
      </c>
      <c r="AM78" s="60">
        <f>IF(AM$5=$G78,-FV(Assumptions!$D$6,'Construction Schedule'!AM$2,,$E78/$H78),IF(AND($G78&lt;=AM$5,$I78&gt;=AM$5),-FV(Assumptions!$D$6,'Construction Schedule'!AM$2,,$E78/$H78),0))</f>
        <v>0</v>
      </c>
      <c r="AN78" s="60">
        <f>IF(AN$5=$G78,-FV(Assumptions!$D$6,'Construction Schedule'!AN$2,,$E78/$H78),IF(AND($G78&lt;=AN$5,$I78&gt;=AN$5),-FV(Assumptions!$D$6,'Construction Schedule'!AN$2,,$E78/$H78),0))</f>
        <v>0</v>
      </c>
      <c r="AO78" s="60">
        <f>IF(AO$5=$G78,-FV(Assumptions!$D$6,'Construction Schedule'!AO$2,,$E78/$H78),IF(AND($G78&lt;=AO$5,$I78&gt;=AO$5),-FV(Assumptions!$D$6,'Construction Schedule'!AO$2,,$E78/$H78),0))</f>
        <v>0</v>
      </c>
      <c r="AP78" s="60">
        <f>IF(AP$5=$G78,-FV(Assumptions!$D$6,'Construction Schedule'!AP$2,,$E78/$H78),IF(AND($G78&lt;=AP$5,$I78&gt;=AP$5),-FV(Assumptions!$D$6,'Construction Schedule'!AP$2,,$E78/$H78),0))</f>
        <v>0</v>
      </c>
      <c r="AQ78" s="60">
        <f>IF(AQ$5=$G78,-FV(Assumptions!$D$6,'Construction Schedule'!AQ$2,,$E78/$H78),IF(AND($G78&lt;=AQ$5,$I78&gt;=AQ$5),-FV(Assumptions!$D$6,'Construction Schedule'!AQ$2,,$E78/$H78),0))</f>
        <v>0</v>
      </c>
      <c r="AR78" s="60">
        <f>IF(AR$5=$G78,-FV(Assumptions!$D$6,'Construction Schedule'!AR$2,,$E78/$H78),IF(AND($G78&lt;=AR$5,$I78&gt;=AR$5),-FV(Assumptions!$D$6,'Construction Schedule'!AR$2,,$E78/$H78),0))</f>
        <v>0</v>
      </c>
      <c r="AS78" s="60">
        <f>IF(AS$5=$G78,-FV(Assumptions!$D$6,'Construction Schedule'!AS$2,,$E78/$H78),IF(AND($G78&lt;=AS$5,$I78&gt;=AS$5),-FV(Assumptions!$D$6,'Construction Schedule'!AS$2,,$E78/$H78),0))</f>
        <v>0</v>
      </c>
      <c r="AT78" s="60">
        <f>IF(AT$5=$G78,-FV(Assumptions!$D$6,'Construction Schedule'!AT$2,,$E78/$H78),IF(AND($G78&lt;=AT$5,$I78&gt;=AT$5),-FV(Assumptions!$D$6,'Construction Schedule'!AT$2,,$E78/$H78),0))</f>
        <v>0</v>
      </c>
      <c r="AU78" s="60">
        <f>IF(AU$5=$G78,-FV(Assumptions!$D$6,'Construction Schedule'!AU$2,,$E78/$H78),IF(AND($G78&lt;=AU$5,$I78&gt;=AU$5),-FV(Assumptions!$D$6,'Construction Schedule'!AU$2,,$E78/$H78),0))</f>
        <v>0</v>
      </c>
      <c r="AV78" s="60">
        <f>IF(AV$5=$G78,-FV(Assumptions!$D$6,'Construction Schedule'!AV$2,,$E78/$H78),IF(AND($G78&lt;=AV$5,$I78&gt;=AV$5),-FV(Assumptions!$D$6,'Construction Schedule'!AV$2,,$E78/$H78),0))</f>
        <v>0</v>
      </c>
      <c r="AW78" s="60">
        <f>IF(AW$5=$G78,-FV(Assumptions!$D$6,'Construction Schedule'!AW$2,,$E78/$H78),IF(AND($G78&lt;=AW$5,$I78&gt;=AW$5),-FV(Assumptions!$D$6,'Construction Schedule'!AW$2,,$E78/$H78),0))</f>
        <v>0</v>
      </c>
      <c r="AX78" s="60">
        <f>IF(AX$5=$G78,-FV(Assumptions!$D$6,'Construction Schedule'!AX$2,,$E78/$H78),IF(AND($G78&lt;=AX$5,$I78&gt;=AX$5),-FV(Assumptions!$D$6,'Construction Schedule'!AX$2,,$E78/$H78),0))</f>
        <v>0</v>
      </c>
      <c r="AY78" s="60">
        <f>IF(AY$5=$G78,-FV(Assumptions!$D$6,'Construction Schedule'!AY$2,,$E78/$H78),IF(AND($G78&lt;=AY$5,$I78&gt;=AY$5),-FV(Assumptions!$D$6,'Construction Schedule'!AY$2,,$E78/$H78),0))</f>
        <v>0</v>
      </c>
      <c r="AZ78" s="60">
        <f>IF(AZ$5=$G78,-FV(Assumptions!$D$6,'Construction Schedule'!AZ$2,,$E78/$H78),IF(AND($G78&lt;=AZ$5,$I78&gt;=AZ$5),-FV(Assumptions!$D$6,'Construction Schedule'!AZ$2,,$E78/$H78),0))</f>
        <v>0</v>
      </c>
      <c r="BA78" s="60">
        <f>IF(BA$5=$G78,-FV(Assumptions!$D$6,'Construction Schedule'!BA$2,,$E78/$H78),IF(AND($G78&lt;=BA$5,$I78&gt;=BA$5),-FV(Assumptions!$D$6,'Construction Schedule'!BA$2,,$E78/$H78),0))</f>
        <v>0</v>
      </c>
      <c r="BB78" s="60">
        <f>IF(BB$5=$G78,-FV(Assumptions!$D$6,'Construction Schedule'!BB$2,,$E78/$H78),IF(AND($G78&lt;=BB$5,$I78&gt;=BB$5),-FV(Assumptions!$D$6,'Construction Schedule'!BB$2,,$E78/$H78),0))</f>
        <v>0</v>
      </c>
      <c r="BC78" s="60">
        <f>IF(BC$5=$G78,-FV(Assumptions!$D$6,'Construction Schedule'!BC$2,,$E78/$H78),IF(AND($G78&lt;=BC$5,$I78&gt;=BC$5),-FV(Assumptions!$D$6,'Construction Schedule'!BC$2,,$E78/$H78),0))</f>
        <v>0</v>
      </c>
      <c r="BD78" s="60">
        <f>IF(BD$5=$G78,-FV(Assumptions!$D$6,'Construction Schedule'!BD$2,,$E78/$H78),IF(AND($G78&lt;=BD$5,$I78&gt;=BD$5),-FV(Assumptions!$D$6,'Construction Schedule'!BD$2,,$E78/$H78),0))</f>
        <v>0</v>
      </c>
      <c r="BE78" s="60">
        <f>IF(BE$5=$G78,-FV(Assumptions!$D$6,'Construction Schedule'!BE$2,,$E78/$H78),IF(AND($G78&lt;=BE$5,$I78&gt;=BE$5),-FV(Assumptions!$D$6,'Construction Schedule'!BE$2,,$E78/$H78),0))</f>
        <v>0</v>
      </c>
      <c r="BF78" s="60">
        <f>IF(BF$5=$G78,-FV(Assumptions!$D$6,'Construction Schedule'!BF$2,,$E78/$H78),IF(AND($G78&lt;=BF$5,$I78&gt;=BF$5),-FV(Assumptions!$D$6,'Construction Schedule'!BF$2,,$E78/$H78),0))</f>
        <v>0</v>
      </c>
      <c r="BG78" s="60">
        <f>IF(BG$5=$G78,-FV(Assumptions!$D$6,'Construction Schedule'!BG$2,,$E78/$H78),IF(AND($G78&lt;=BG$5,$I78&gt;=BG$5),-FV(Assumptions!$D$6,'Construction Schedule'!BG$2,,$E78/$H78),0))</f>
        <v>0</v>
      </c>
      <c r="BH78" s="60">
        <f>IF(BH$5=$G78,-FV(Assumptions!$D$6,'Construction Schedule'!BH$2,,$E78/$H78),IF(AND($G78&lt;=BH$5,$I78&gt;=BH$5),-FV(Assumptions!$D$6,'Construction Schedule'!BH$2,,$E78/$H78),0))</f>
        <v>0</v>
      </c>
      <c r="BI78" s="60">
        <f>IF(BI$5=$G78,-FV(Assumptions!$D$6,'Construction Schedule'!BI$2,,$E78/$H78),IF(AND($G78&lt;=BI$5,$I78&gt;=BI$5),-FV(Assumptions!$D$6,'Construction Schedule'!BI$2,,$E78/$H78),0))</f>
        <v>0</v>
      </c>
      <c r="BJ78" s="60">
        <f>IF(BJ$5=$G78,-FV(Assumptions!$D$6,'Construction Schedule'!BJ$2,,$E78/$H78),IF(AND($G78&lt;=BJ$5,$I78&gt;=BJ$5),-FV(Assumptions!$D$6,'Construction Schedule'!BJ$2,,$E78/$H78),0))</f>
        <v>0</v>
      </c>
      <c r="BK78" s="60">
        <f>IF(BK$5=$G78,-FV(Assumptions!$D$6,'Construction Schedule'!BK$2,,$E78/$H78),IF(AND($G78&lt;=BK$5,$I78&gt;=BK$5),-FV(Assumptions!$D$6,'Construction Schedule'!BK$2,,$E78/$H78),0))</f>
        <v>0</v>
      </c>
      <c r="BL78" s="60">
        <f>IF(BL$5=$G78,-FV(Assumptions!$D$6,'Construction Schedule'!BL$2,,$E78/$H78),IF(AND($G78&lt;=BL$5,$I78&gt;=BL$5),-FV(Assumptions!$D$6,'Construction Schedule'!BL$2,,$E78/$H78),0))</f>
        <v>0</v>
      </c>
      <c r="BM78" s="60">
        <f>IF(BM$5=$G78,-FV(Assumptions!$D$6,'Construction Schedule'!BM$2,,$E78/$H78),IF(AND($G78&lt;=BM$5,$I78&gt;=BM$5),-FV(Assumptions!$D$6,'Construction Schedule'!BM$2,,$E78/$H78),0))</f>
        <v>0</v>
      </c>
      <c r="BN78" s="60">
        <f>IF(BN$5=$G78,-FV(Assumptions!$D$6,'Construction Schedule'!BN$2,,$E78/$H78),IF(AND($G78&lt;=BN$5,$I78&gt;=BN$5),-FV(Assumptions!$D$6,'Construction Schedule'!BN$2,,$E78/$H78),0))</f>
        <v>0</v>
      </c>
      <c r="BO78" s="60">
        <f>IF(BO$5=$G78,-FV(Assumptions!$D$6,'Construction Schedule'!BO$2,,$E78/$H78),IF(AND($G78&lt;=BO$5,$I78&gt;=BO$5),-FV(Assumptions!$D$6,'Construction Schedule'!BO$2,,$E78/$H78),0))</f>
        <v>0</v>
      </c>
      <c r="BP78" s="60">
        <f>IF(BP$5=$G78,-FV(Assumptions!$D$6,'Construction Schedule'!BP$2,,$E78/$H78),IF(AND($G78&lt;=BP$5,$I78&gt;=BP$5),-FV(Assumptions!$D$6,'Construction Schedule'!BP$2,,$E78/$H78),0))</f>
        <v>0</v>
      </c>
      <c r="BQ78" s="60">
        <f>IF(BQ$5=$G78,-FV(Assumptions!$D$6,'Construction Schedule'!BQ$2,,$E78/$H78),IF(AND($G78&lt;=BQ$5,$I78&gt;=BQ$5),-FV(Assumptions!$D$6,'Construction Schedule'!BQ$2,,$E78/$H78),0))</f>
        <v>0</v>
      </c>
      <c r="BR78" s="60">
        <f>IF(BR$5=$G78,-FV(Assumptions!$D$6,'Construction Schedule'!BR$2,,$E78/$H78),IF(AND($G78&lt;=BR$5,$I78&gt;=BR$5),-FV(Assumptions!$D$6,'Construction Schedule'!BR$2,,$E78/$H78),0))</f>
        <v>0</v>
      </c>
      <c r="BS78" s="60">
        <f>IF(BS$5=$G78,-FV(Assumptions!$D$6,'Construction Schedule'!BS$2,,$E78/$H78),IF(AND($G78&lt;=BS$5,$I78&gt;=BS$5),-FV(Assumptions!$D$6,'Construction Schedule'!BS$2,,$E78/$H78),0))</f>
        <v>0</v>
      </c>
      <c r="BT78" s="60">
        <f>IF(BT$5=$G78,-FV(Assumptions!$D$6,'Construction Schedule'!BT$2,,$E78/$H78),IF(AND($G78&lt;=BT$5,$I78&gt;=BT$5),-FV(Assumptions!$D$6,'Construction Schedule'!BT$2,,$E78/$H78),0))</f>
        <v>0</v>
      </c>
      <c r="BU78" s="60">
        <f>IF(BU$5=$G78,-FV(Assumptions!$D$6,'Construction Schedule'!BU$2,,$E78/$H78),IF(AND($G78&lt;=BU$5,$I78&gt;=BU$5),-FV(Assumptions!$D$6,'Construction Schedule'!BU$2,,$E78/$H78),0))</f>
        <v>0</v>
      </c>
      <c r="BV78" s="60">
        <f>IF(BV$5=$G78,-FV(Assumptions!$D$6,'Construction Schedule'!BV$2,,$E78/$H78),IF(AND($G78&lt;=BV$5,$I78&gt;=BV$5),-FV(Assumptions!$D$6,'Construction Schedule'!BV$2,,$E78/$H78),0))</f>
        <v>0</v>
      </c>
      <c r="BW78" s="60">
        <f>IF(BW$5=$G78,-FV(Assumptions!$D$6,'Construction Schedule'!BW$2,,$E78/$H78),IF(AND($G78&lt;=BW$5,$I78&gt;=BW$5),-FV(Assumptions!$D$6,'Construction Schedule'!BW$2,,$E78/$H78),0))</f>
        <v>0</v>
      </c>
      <c r="BX78" s="60">
        <f>IF(BX$5=$G78,-FV(Assumptions!$D$6,'Construction Schedule'!BX$2,,$E78/$H78),IF(AND($G78&lt;=BX$5,$I78&gt;=BX$5),-FV(Assumptions!$D$6,'Construction Schedule'!BX$2,,$E78/$H78),0))</f>
        <v>0</v>
      </c>
      <c r="BY78" s="60">
        <f>IF(BY$5=$G78,-FV(Assumptions!$D$6,'Construction Schedule'!BY$2,,$E78/$H78),IF(AND($G78&lt;=BY$5,$I78&gt;=BY$5),-FV(Assumptions!$D$6,'Construction Schedule'!BY$2,,$E78/$H78),0))</f>
        <v>0</v>
      </c>
      <c r="BZ78" s="60">
        <f>IF(BZ$5=$G78,-FV(Assumptions!$D$6,'Construction Schedule'!BZ$2,,$E78/$H78),IF(AND($G78&lt;=BZ$5,$I78&gt;=BZ$5),-FV(Assumptions!$D$6,'Construction Schedule'!BZ$2,,$E78/$H78),0))</f>
        <v>0</v>
      </c>
      <c r="CA78" s="60">
        <f>IF(CA$5=$G78,-FV(Assumptions!$D$6,'Construction Schedule'!CA$2,,$E78/$H78),IF(AND($G78&lt;=CA$5,$I78&gt;=CA$5),-FV(Assumptions!$D$6,'Construction Schedule'!CA$2,,$E78/$H78),0))</f>
        <v>0</v>
      </c>
      <c r="CB78" s="60">
        <f>IF(CB$5=$G78,-FV(Assumptions!$D$6,'Construction Schedule'!CB$2,,$E78/$H78),IF(AND($G78&lt;=CB$5,$I78&gt;=CB$5),-FV(Assumptions!$D$6,'Construction Schedule'!CB$2,,$E78/$H78),0))</f>
        <v>0</v>
      </c>
      <c r="CC78" s="60">
        <f>IF(CC$5=$G78,-FV(Assumptions!$D$6,'Construction Schedule'!CC$2,,$E78/$H78),IF(AND($G78&lt;=CC$5,$I78&gt;=CC$5),-FV(Assumptions!$D$6,'Construction Schedule'!CC$2,,$E78/$H78),0))</f>
        <v>0</v>
      </c>
      <c r="CD78" s="60">
        <f>IF(CD$5=$G78,-FV(Assumptions!$D$6,'Construction Schedule'!CD$2,,$E78/$H78),IF(AND($G78&lt;=CD$5,$I78&gt;=CD$5),-FV(Assumptions!$D$6,'Construction Schedule'!CD$2,,$E78/$H78),0))</f>
        <v>0</v>
      </c>
      <c r="CE78" s="60">
        <f>IF(CE$5=$G78,-FV(Assumptions!$D$6,'Construction Schedule'!CE$2,,$E78/$H78),IF(AND($G78&lt;=CE$5,$I78&gt;=CE$5),-FV(Assumptions!$D$6,'Construction Schedule'!CE$2,,$E78/$H78),0))</f>
        <v>0</v>
      </c>
      <c r="CF78" s="60">
        <f>IF(CF$5=$G78,-FV(Assumptions!$D$6,'Construction Schedule'!CF$2,,$E78/$H78),IF(AND($G78&lt;=CF$5,$I78&gt;=CF$5),-FV(Assumptions!$D$6,'Construction Schedule'!CF$2,,$E78/$H78),0))</f>
        <v>0</v>
      </c>
      <c r="CG78" s="60">
        <f>IF(CG$5=$G78,-FV(Assumptions!$D$6,'Construction Schedule'!CG$2,,$E78/$H78),IF(AND($G78&lt;=CG$5,$I78&gt;=CG$5),-FV(Assumptions!$D$6,'Construction Schedule'!CG$2,,$E78/$H78),0))</f>
        <v>0</v>
      </c>
      <c r="CH78" s="60">
        <f>IF(CH$5=$G78,-FV(Assumptions!$D$6,'Construction Schedule'!CH$2,,$E78/$H78),IF(AND($G78&lt;=CH$5,$I78&gt;=CH$5),-FV(Assumptions!$D$6,'Construction Schedule'!CH$2,,$E78/$H78),0))</f>
        <v>0</v>
      </c>
      <c r="CI78" s="60">
        <f>IF(CI$5=$G78,-FV(Assumptions!$D$6,'Construction Schedule'!CI$2,,$E78/$H78),IF(AND($G78&lt;=CI$5,$I78&gt;=CI$5),-FV(Assumptions!$D$6,'Construction Schedule'!CI$2,,$E78/$H78),0))</f>
        <v>0</v>
      </c>
      <c r="CJ78" s="60">
        <f>IF(CJ$5=$G78,-FV(Assumptions!$D$6,'Construction Schedule'!CJ$2,,$E78/$H78),IF(AND($G78&lt;=CJ$5,$I78&gt;=CJ$5),-FV(Assumptions!$D$6,'Construction Schedule'!CJ$2,,$E78/$H78),0))</f>
        <v>0</v>
      </c>
      <c r="CK78" s="60">
        <f>IF(CK$5=$G78,-FV(Assumptions!$D$6,'Construction Schedule'!CK$2,,$E78/$H78),IF(AND($G78&lt;=CK$5,$I78&gt;=CK$5),-FV(Assumptions!$D$6,'Construction Schedule'!CK$2,,$E78/$H78),0))</f>
        <v>0</v>
      </c>
      <c r="CL78" s="60">
        <f>IF(CL$5=$G78,-FV(Assumptions!$D$6,'Construction Schedule'!CL$2,,$E78/$H78),IF(AND($G78&lt;=CL$5,$I78&gt;=CL$5),-FV(Assumptions!$D$6,'Construction Schedule'!CL$2,,$E78/$H78),0))</f>
        <v>0</v>
      </c>
      <c r="CM78" s="60">
        <f>IF(CM$5=$G78,-FV(Assumptions!$D$6,'Construction Schedule'!CM$2,,$E78/$H78),IF(AND($G78&lt;=CM$5,$I78&gt;=CM$5),-FV(Assumptions!$D$6,'Construction Schedule'!CM$2,,$E78/$H78),0))</f>
        <v>0</v>
      </c>
      <c r="CN78" s="60">
        <f>IF(CN$5=$G78,-FV(Assumptions!$D$6,'Construction Schedule'!CN$2,,$E78/$H78),IF(AND($G78&lt;=CN$5,$I78&gt;=CN$5),-FV(Assumptions!$D$6,'Construction Schedule'!CN$2,,$E78/$H78),0))</f>
        <v>0</v>
      </c>
      <c r="CO78" s="60">
        <f>IF(CO$5=$G78,-FV(Assumptions!$D$6,'Construction Schedule'!CO$2,,$E78/$H78),IF(AND($G78&lt;=CO$5,$I78&gt;=CO$5),-FV(Assumptions!$D$6,'Construction Schedule'!CO$2,,$E78/$H78),0))</f>
        <v>0</v>
      </c>
      <c r="CP78" s="60">
        <f>IF(CP$5=$G78,-FV(Assumptions!$D$6,'Construction Schedule'!CP$2,,$E78/$H78),IF(AND($G78&lt;=CP$5,$I78&gt;=CP$5),-FV(Assumptions!$D$6,'Construction Schedule'!CP$2,,$E78/$H78),0))</f>
        <v>0</v>
      </c>
      <c r="CQ78" s="60">
        <f>IF(CQ$5=$G78,-FV(Assumptions!$D$6,'Construction Schedule'!CQ$2,,$E78/$H78),IF(AND($G78&lt;=CQ$5,$I78&gt;=CQ$5),-FV(Assumptions!$D$6,'Construction Schedule'!CQ$2,,$E78/$H78),0))</f>
        <v>0</v>
      </c>
      <c r="CR78" s="60">
        <f>IF(CR$5=$G78,-FV(Assumptions!$D$6,'Construction Schedule'!CR$2,,$E78/$H78),IF(AND($G78&lt;=CR$5,$I78&gt;=CR$5),-FV(Assumptions!$D$6,'Construction Schedule'!CR$2,,$E78/$H78),0))</f>
        <v>0</v>
      </c>
      <c r="CS78" s="60">
        <f>IF(CS$5=$G78,-FV(Assumptions!$D$6,'Construction Schedule'!CS$2,,$E78/$H78),IF(AND($G78&lt;=CS$5,$I78&gt;=CS$5),-FV(Assumptions!$D$6,'Construction Schedule'!CS$2,,$E78/$H78),0))</f>
        <v>0</v>
      </c>
      <c r="CT78" s="60">
        <f>IF(CT$5=$G78,-FV(Assumptions!$D$6,'Construction Schedule'!CT$2,,$E78/$H78),IF(AND($G78&lt;=CT$5,$I78&gt;=CT$5),-FV(Assumptions!$D$6,'Construction Schedule'!CT$2,,$E78/$H78),0))</f>
        <v>0</v>
      </c>
      <c r="CU78" s="60">
        <f>IF(CU$5=$G78,-FV(Assumptions!$D$6,'Construction Schedule'!CU$2,,$E78/$H78),IF(AND($G78&lt;=CU$5,$I78&gt;=CU$5),-FV(Assumptions!$D$6,'Construction Schedule'!CU$2,,$E78/$H78),0))</f>
        <v>0</v>
      </c>
      <c r="CV78" s="60">
        <f>IF(CV$5=$G78,-FV(Assumptions!$D$6,'Construction Schedule'!CV$2,,$E78/$H78),IF(AND($G78&lt;=CV$5,$I78&gt;=CV$5),-FV(Assumptions!$D$6,'Construction Schedule'!CV$2,,$E78/$H78),0))</f>
        <v>0</v>
      </c>
      <c r="CW78" s="60">
        <f>IF(CW$5=$G78,-FV(Assumptions!$D$6,'Construction Schedule'!CW$2,,$E78/$H78),IF(AND($G78&lt;=CW$5,$I78&gt;=CW$5),-FV(Assumptions!$D$6,'Construction Schedule'!CW$2,,$E78/$H78),0))</f>
        <v>0</v>
      </c>
      <c r="CX78" s="60">
        <f>IF(CX$5=$G78,-FV(Assumptions!$D$6,'Construction Schedule'!CX$2,,$E78/$H78),IF(AND($G78&lt;=CX$5,$I78&gt;=CX$5),-FV(Assumptions!$D$6,'Construction Schedule'!CX$2,,$E78/$H78),0))</f>
        <v>0</v>
      </c>
      <c r="CY78" s="60">
        <f>IF(CY$5=$G78,-FV(Assumptions!$D$6,'Construction Schedule'!CY$2,,$E78/$H78),IF(AND($G78&lt;=CY$5,$I78&gt;=CY$5),-FV(Assumptions!$D$6,'Construction Schedule'!CY$2,,$E78/$H78),0))</f>
        <v>0</v>
      </c>
      <c r="CZ78" s="60">
        <f>IF(CZ$5=$G78,-FV(Assumptions!$D$6,'Construction Schedule'!CZ$2,,$E78/$H78),IF(AND($G78&lt;=CZ$5,$I78&gt;=CZ$5),-FV(Assumptions!$D$6,'Construction Schedule'!CZ$2,,$E78/$H78),0))</f>
        <v>0</v>
      </c>
      <c r="DA78" s="60">
        <f>IF(DA$5=$G78,-FV(Assumptions!$D$6,'Construction Schedule'!DA$2,,$E78/$H78),IF(AND($G78&lt;=DA$5,$I78&gt;=DA$5),-FV(Assumptions!$D$6,'Construction Schedule'!DA$2,,$E78/$H78),0))</f>
        <v>0</v>
      </c>
      <c r="DB78" s="60">
        <f>IF(DB$5=$G78,-FV(Assumptions!$D$6,'Construction Schedule'!DB$2,,$E78/$H78),IF(AND($G78&lt;=DB$5,$I78&gt;=DB$5),-FV(Assumptions!$D$6,'Construction Schedule'!DB$2,,$E78/$H78),0))</f>
        <v>0</v>
      </c>
      <c r="DC78" s="60">
        <f>IF(DC$5=$G78,-FV(Assumptions!$D$6,'Construction Schedule'!DC$2,,$E78/$H78),IF(AND($G78&lt;=DC$5,$I78&gt;=DC$5),-FV(Assumptions!$D$6,'Construction Schedule'!DC$2,,$E78/$H78),0))</f>
        <v>0</v>
      </c>
      <c r="DD78" s="60">
        <f>IF(DD$5=$G78,-FV(Assumptions!$D$6,'Construction Schedule'!DD$2,,$E78/$H78),IF(AND($G78&lt;=DD$5,$I78&gt;=DD$5),-FV(Assumptions!$D$6,'Construction Schedule'!DD$2,,$E78/$H78),0))</f>
        <v>0</v>
      </c>
      <c r="DE78" s="60">
        <f>IF(DE$5=$G78,-FV(Assumptions!$D$6,'Construction Schedule'!DE$2,,$E78/$H78),IF(AND($G78&lt;=DE$5,$I78&gt;=DE$5),-FV(Assumptions!$D$6,'Construction Schedule'!DE$2,,$E78/$H78),0))</f>
        <v>0</v>
      </c>
      <c r="DF78" s="60">
        <f>IF(DF$5=$G78,-FV(Assumptions!$D$6,'Construction Schedule'!DF$2,,$E78/$H78),IF(AND($G78&lt;=DF$5,$I78&gt;=DF$5),-FV(Assumptions!$D$6,'Construction Schedule'!DF$2,,$E78/$H78),0))</f>
        <v>0</v>
      </c>
      <c r="DG78" s="60">
        <f>IF(DG$5=$G78,-FV(Assumptions!$D$6,'Construction Schedule'!DG$2,,$E78/$H78),IF(AND($G78&lt;=DG$5,$I78&gt;=DG$5),-FV(Assumptions!$D$6,'Construction Schedule'!DG$2,,$E78/$H78),0))</f>
        <v>0</v>
      </c>
      <c r="DH78" s="60">
        <f>IF(DH$5=$G78,-FV(Assumptions!$D$6,'Construction Schedule'!DH$2,,$E78/$H78),IF(AND($G78&lt;=DH$5,$I78&gt;=DH$5),-FV(Assumptions!$D$6,'Construction Schedule'!DH$2,,$E78/$H78),0))</f>
        <v>0</v>
      </c>
      <c r="DI78" s="60">
        <f>IF(DI$5=$G78,-FV(Assumptions!$D$6,'Construction Schedule'!DI$2,,$E78/$H78),IF(AND($G78&lt;=DI$5,$I78&gt;=DI$5),-FV(Assumptions!$D$6,'Construction Schedule'!DI$2,,$E78/$H78),0))</f>
        <v>0</v>
      </c>
      <c r="DJ78" s="60">
        <f>IF(DJ$5=$G78,-FV(Assumptions!$D$6,'Construction Schedule'!DJ$2,,$E78/$H78),IF(AND($G78&lt;=DJ$5,$I78&gt;=DJ$5),-FV(Assumptions!$D$6,'Construction Schedule'!DJ$2,,$E78/$H78),0))</f>
        <v>0</v>
      </c>
      <c r="DK78" s="60">
        <f>IF(DK$5=$G78,-FV(Assumptions!$D$6,'Construction Schedule'!DK$2,,$E78/$H78),IF(AND($G78&lt;=DK$5,$I78&gt;=DK$5),-FV(Assumptions!$D$6,'Construction Schedule'!DK$2,,$E78/$H78),0))</f>
        <v>0</v>
      </c>
      <c r="DL78" s="60">
        <f>IF(DL$5=$G78,-FV(Assumptions!$D$6,'Construction Schedule'!DL$2,,$E78/$H78),IF(AND($G78&lt;=DL$5,$I78&gt;=DL$5),-FV(Assumptions!$D$6,'Construction Schedule'!DL$2,,$E78/$H78),0))</f>
        <v>0</v>
      </c>
      <c r="DM78" s="60">
        <f>IF(DM$5=$G78,-FV(Assumptions!$D$6,'Construction Schedule'!DM$2,,$E78/$H78),IF(AND($G78&lt;=DM$5,$I78&gt;=DM$5),-FV(Assumptions!$D$6,'Construction Schedule'!DM$2,,$E78/$H78),0))</f>
        <v>0</v>
      </c>
      <c r="DN78" s="60">
        <f>IF(DN$5=$G78,-FV(Assumptions!$D$6,'Construction Schedule'!DN$2,,$E78/$H78),IF(AND($G78&lt;=DN$5,$I78&gt;=DN$5),-FV(Assumptions!$D$6,'Construction Schedule'!DN$2,,$E78/$H78),0))</f>
        <v>0</v>
      </c>
      <c r="DO78" s="60">
        <f>IF(DO$5=$G78,-FV(Assumptions!$D$6,'Construction Schedule'!DO$2,,$E78/$H78),IF(AND($G78&lt;=DO$5,$I78&gt;=DO$5),-FV(Assumptions!$D$6,'Construction Schedule'!DO$2,,$E78/$H78),0))</f>
        <v>0</v>
      </c>
      <c r="DP78" s="60">
        <f>IF(DP$5=$G78,-FV(Assumptions!$D$6,'Construction Schedule'!DP$2,,$E78/$H78),IF(AND($G78&lt;=DP$5,$I78&gt;=DP$5),-FV(Assumptions!$D$6,'Construction Schedule'!DP$2,,$E78/$H78),0))</f>
        <v>0</v>
      </c>
      <c r="DQ78" s="60">
        <f>IF(DQ$5=$G78,-FV(Assumptions!$D$6,'Construction Schedule'!DQ$2,,$E78/$H78),IF(AND($G78&lt;=DQ$5,$I78&gt;=DQ$5),-FV(Assumptions!$D$6,'Construction Schedule'!DQ$2,,$E78/$H78),0))</f>
        <v>0</v>
      </c>
      <c r="DR78" s="60">
        <f>IF(DR$5=$G78,-FV(Assumptions!$D$6,'Construction Schedule'!DR$2,,$E78/$H78),IF(AND($G78&lt;=DR$5,$I78&gt;=DR$5),-FV(Assumptions!$D$6,'Construction Schedule'!DR$2,,$E78/$H78),0))</f>
        <v>0</v>
      </c>
      <c r="DS78" s="60">
        <f>IF(DS$5=$G78,-FV(Assumptions!$D$6,'Construction Schedule'!DS$2,,$E78/$H78),IF(AND($G78&lt;=DS$5,$I78&gt;=DS$5),-FV(Assumptions!$D$6,'Construction Schedule'!DS$2,,$E78/$H78),0))</f>
        <v>0</v>
      </c>
      <c r="DT78" s="60">
        <f>IF(DT$5=$G78,-FV(Assumptions!$D$6,'Construction Schedule'!DT$2,,$E78/$H78),IF(AND($G78&lt;=DT$5,$I78&gt;=DT$5),-FV(Assumptions!$D$6,'Construction Schedule'!DT$2,,$E78/$H78),0))</f>
        <v>0</v>
      </c>
      <c r="DU78" s="60">
        <f>IF(DU$5=$G78,-FV(Assumptions!$D$6,'Construction Schedule'!DU$2,,$E78/$H78),IF(AND($G78&lt;=DU$5,$I78&gt;=DU$5),-FV(Assumptions!$D$6,'Construction Schedule'!DU$2,,$E78/$H78),0))</f>
        <v>0</v>
      </c>
      <c r="DV78" s="60">
        <f>IF(DV$5=$G78,-FV(Assumptions!$D$6,'Construction Schedule'!DV$2,,$E78/$H78),IF(AND($G78&lt;=DV$5,$I78&gt;=DV$5),-FV(Assumptions!$D$6,'Construction Schedule'!DV$2,,$E78/$H78),0))</f>
        <v>0</v>
      </c>
      <c r="DW78" s="60">
        <f>IF(DW$5=$G78,-FV(Assumptions!$D$6,'Construction Schedule'!DW$2,,$E78/$H78),IF(AND($G78&lt;=DW$5,$I78&gt;=DW$5),-FV(Assumptions!$D$6,'Construction Schedule'!DW$2,,$E78/$H78),0))</f>
        <v>0</v>
      </c>
      <c r="DX78" s="60">
        <f>IF(DX$5=$G78,-FV(Assumptions!$D$6,'Construction Schedule'!DX$2,,$E78/$H78),IF(AND($G78&lt;=DX$5,$I78&gt;=DX$5),-FV(Assumptions!$D$6,'Construction Schedule'!DX$2,,$E78/$H78),0))</f>
        <v>0</v>
      </c>
      <c r="DY78" s="60">
        <f>IF(DY$5=$G78,-FV(Assumptions!$D$6,'Construction Schedule'!DY$2,,$E78/$H78),IF(AND($G78&lt;=DY$5,$I78&gt;=DY$5),-FV(Assumptions!$D$6,'Construction Schedule'!DY$2,,$E78/$H78),0))</f>
        <v>0</v>
      </c>
      <c r="DZ78" s="60">
        <f>IF(DZ$5=$G78,-FV(Assumptions!$D$6,'Construction Schedule'!DZ$2,,$E78/$H78),IF(AND($G78&lt;=DZ$5,$I78&gt;=DZ$5),-FV(Assumptions!$D$6,'Construction Schedule'!DZ$2,,$E78/$H78),0))</f>
        <v>0</v>
      </c>
      <c r="EA78" s="60">
        <f>IF(EA$5=$G78,-FV(Assumptions!$D$6,'Construction Schedule'!EA$2,,$E78/$H78),IF(AND($G78&lt;=EA$5,$I78&gt;=EA$5),-FV(Assumptions!$D$6,'Construction Schedule'!EA$2,,$E78/$H78),0))</f>
        <v>0</v>
      </c>
      <c r="EB78" s="51" t="s">
        <v>2</v>
      </c>
    </row>
    <row r="79" spans="2:132" ht="17.25" x14ac:dyDescent="0.35">
      <c r="D79" s="51" t="s">
        <v>183</v>
      </c>
      <c r="E79" s="136">
        <f xml:space="preserve"> SUM(E71:E78)</f>
        <v>32863446</v>
      </c>
      <c r="F79" s="138"/>
      <c r="I79" s="56"/>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51" t="s">
        <v>2</v>
      </c>
    </row>
    <row r="80" spans="2:132" ht="17.25" x14ac:dyDescent="0.35">
      <c r="B80" s="115" t="s">
        <v>53</v>
      </c>
      <c r="G80" s="51"/>
      <c r="H80" s="51"/>
      <c r="EB80" s="51" t="s">
        <v>2</v>
      </c>
    </row>
    <row r="81" spans="1:132" x14ac:dyDescent="0.3">
      <c r="B81" s="51" t="s">
        <v>235</v>
      </c>
      <c r="G81" s="51"/>
      <c r="H81" s="51"/>
      <c r="EB81" s="51" t="s">
        <v>2</v>
      </c>
    </row>
    <row r="82" spans="1:132" x14ac:dyDescent="0.3">
      <c r="B82" s="51" t="s">
        <v>236</v>
      </c>
      <c r="E82" s="60">
        <v>9480000</v>
      </c>
      <c r="G82" s="56">
        <v>45292</v>
      </c>
      <c r="H82" s="129">
        <v>1</v>
      </c>
      <c r="I82" s="56">
        <f>EDATE(G82,(H82-1))</f>
        <v>45292</v>
      </c>
      <c r="L82" s="60">
        <f>E82/5</f>
        <v>1896000</v>
      </c>
      <c r="M82" s="60">
        <f>IF(M$5=$G82,-FV(Assumptions!$D$6,'Construction Schedule'!M$2,,$E82/$H82),IF(AND($G82&lt;=M$5,$I82&gt;=M$5),-FV(Assumptions!$D$6,'Construction Schedule'!M$2,,$E82/$H82),0))</f>
        <v>0</v>
      </c>
      <c r="N82" s="60">
        <f>IF(N$5=$G82,-FV(Assumptions!$D$6,'Construction Schedule'!N$2,,$E82/$H82),IF(AND($G82&lt;=N$5,$I82&gt;=N$5),-FV(Assumptions!$D$6,'Construction Schedule'!N$2,,$E82/$H82),0))</f>
        <v>0</v>
      </c>
      <c r="O82" s="60">
        <f>IF(O$5=$G82,-FV(Assumptions!$D$6,'Construction Schedule'!O$2,,$E82/$H82),IF(AND($G82&lt;=O$5,$I82&gt;=O$5),-FV(Assumptions!$D$6,'Construction Schedule'!O$2,,$E82/$H82),0))</f>
        <v>0</v>
      </c>
      <c r="P82" s="60">
        <f>IF(P$5=$G82,-FV(Assumptions!$D$6,'Construction Schedule'!P$2,,$E82/$H82),IF(AND($G82&lt;=P$5,$I82&gt;=P$5),-FV(Assumptions!$D$6,'Construction Schedule'!P$2,,$E82/$H82),0))</f>
        <v>0</v>
      </c>
      <c r="Q82" s="60">
        <f>IF(Q$5=$G82,-FV(Assumptions!$D$6,'Construction Schedule'!Q$2,,$E82/$H82),IF(AND($G82&lt;=Q$5,$I82&gt;=Q$5),-FV(Assumptions!$D$6,'Construction Schedule'!Q$2,,$E82/$H82),0))</f>
        <v>0</v>
      </c>
      <c r="R82" s="60">
        <f>IF(R$5=$G82,-FV(Assumptions!$D$6,'Construction Schedule'!R$2,,$E82/$H82),IF(AND($G82&lt;=R$5,$I82&gt;=R$5),-FV(Assumptions!$D$6,'Construction Schedule'!R$2,,$E82/$H82),0))</f>
        <v>0</v>
      </c>
      <c r="S82" s="60">
        <f>IF(S$5=$G82,-FV(Assumptions!$D$6,'Construction Schedule'!S$2,,$E82/$H82),IF(AND($G82&lt;=S$5,$I82&gt;=S$5),-FV(Assumptions!$D$6,'Construction Schedule'!S$2,,$E82/$H82),0))</f>
        <v>0</v>
      </c>
      <c r="T82" s="60">
        <f>IF(T$5=$G82,-FV(Assumptions!$D$6,'Construction Schedule'!T$2,,$E82/$H82),IF(AND($G82&lt;=T$5,$I82&gt;=T$5),-FV(Assumptions!$D$6,'Construction Schedule'!T$2,,$E82/$H82),0))</f>
        <v>0</v>
      </c>
      <c r="U82" s="60">
        <f>IF(U$5=$G82,-FV(Assumptions!$D$6,'Construction Schedule'!U$2,,$E82/$H82),IF(AND($G82&lt;=U$5,$I82&gt;=U$5),-FV(Assumptions!$D$6,'Construction Schedule'!U$2,,$E82/$H82),0))</f>
        <v>0</v>
      </c>
      <c r="V82" s="60">
        <f>IF(V$5=$G82,-FV(Assumptions!$D$6,'Construction Schedule'!V$2,,$E82/$H82),IF(AND($G82&lt;=V$5,$I82&gt;=V$5),-FV(Assumptions!$D$6,'Construction Schedule'!V$2,,$E82/$H82),0))</f>
        <v>0</v>
      </c>
      <c r="W82" s="60">
        <f>IF(W$5=$G82,-FV(Assumptions!$D$6,'Construction Schedule'!W$2,,$E82/$H82),IF(AND($G82&lt;=W$5,$I82&gt;=W$5),-FV(Assumptions!$D$6,'Construction Schedule'!W$2,,$E82/$H82),0))</f>
        <v>0</v>
      </c>
      <c r="X82" s="60">
        <f>L82*1.025</f>
        <v>1943399.9999999998</v>
      </c>
      <c r="Y82" s="60">
        <f>IF(Y$5=$G82,-FV(Assumptions!$D$6,'Construction Schedule'!Y$2,,$E82/$H82),IF(AND($G82&lt;=Y$5,$I82&gt;=Y$5),-FV(Assumptions!$D$6,'Construction Schedule'!Y$2,,$E82/$H82),0))</f>
        <v>0</v>
      </c>
      <c r="Z82" s="60">
        <f>IF(Z$5=$G82,-FV(Assumptions!$D$6,'Construction Schedule'!Z$2,,$E82/$H82),IF(AND($G82&lt;=Z$5,$I82&gt;=Z$5),-FV(Assumptions!$D$6,'Construction Schedule'!Z$2,,$E82/$H82),0))</f>
        <v>0</v>
      </c>
      <c r="AA82" s="60">
        <f>IF(AA$5=$G82,-FV(Assumptions!$D$6,'Construction Schedule'!AA$2,,$E82/$H82),IF(AND($G82&lt;=AA$5,$I82&gt;=AA$5),-FV(Assumptions!$D$6,'Construction Schedule'!AA$2,,$E82/$H82),0))</f>
        <v>0</v>
      </c>
      <c r="AB82" s="60">
        <f>IF(AB$5=$G82,-FV(Assumptions!$D$6,'Construction Schedule'!AB$2,,$E82/$H82),IF(AND($G82&lt;=AB$5,$I82&gt;=AB$5),-FV(Assumptions!$D$6,'Construction Schedule'!AB$2,,$E82/$H82),0))</f>
        <v>0</v>
      </c>
      <c r="AC82" s="60">
        <f>IF(AC$5=$G82,-FV(Assumptions!$D$6,'Construction Schedule'!AC$2,,$E82/$H82),IF(AND($G82&lt;=AC$5,$I82&gt;=AC$5),-FV(Assumptions!$D$6,'Construction Schedule'!AC$2,,$E82/$H82),0))</f>
        <v>0</v>
      </c>
      <c r="AD82" s="60">
        <f>IF(AD$5=$G82,-FV(Assumptions!$D$6,'Construction Schedule'!AD$2,,$E82/$H82),IF(AND($G82&lt;=AD$5,$I82&gt;=AD$5),-FV(Assumptions!$D$6,'Construction Schedule'!AD$2,,$E82/$H82),0))</f>
        <v>0</v>
      </c>
      <c r="AE82" s="60">
        <f>IF(AE$5=$G82,-FV(Assumptions!$D$6,'Construction Schedule'!AE$2,,$E82/$H82),IF(AND($G82&lt;=AE$5,$I82&gt;=AE$5),-FV(Assumptions!$D$6,'Construction Schedule'!AE$2,,$E82/$H82),0))</f>
        <v>0</v>
      </c>
      <c r="AF82" s="60">
        <f>IF(AF$5=$G82,-FV(Assumptions!$D$6,'Construction Schedule'!AF$2,,$E82/$H82),IF(AND($G82&lt;=AF$5,$I82&gt;=AF$5),-FV(Assumptions!$D$6,'Construction Schedule'!AF$2,,$E82/$H82),0))</f>
        <v>0</v>
      </c>
      <c r="AG82" s="60">
        <f>IF(AG$5=$G82,-FV(Assumptions!$D$6,'Construction Schedule'!AG$2,,$E82/$H82),IF(AND($G82&lt;=AG$5,$I82&gt;=AG$5),-FV(Assumptions!$D$6,'Construction Schedule'!AG$2,,$E82/$H82),0))</f>
        <v>0</v>
      </c>
      <c r="AH82" s="60">
        <f>IF(AH$5=$G82,-FV(Assumptions!$D$6,'Construction Schedule'!AH$2,,$E82/$H82),IF(AND($G82&lt;=AH$5,$I82&gt;=AH$5),-FV(Assumptions!$D$6,'Construction Schedule'!AH$2,,$E82/$H82),0))</f>
        <v>0</v>
      </c>
      <c r="AI82" s="60">
        <f>IF(AI$5=$G82,-FV(Assumptions!$D$6,'Construction Schedule'!AI$2,,$E82/$H82),IF(AND($G82&lt;=AI$5,$I82&gt;=AI$5),-FV(Assumptions!$D$6,'Construction Schedule'!AI$2,,$E82/$H82),0))</f>
        <v>0</v>
      </c>
      <c r="AJ82" s="60">
        <f>X82*1.025</f>
        <v>1991984.9999999995</v>
      </c>
      <c r="AK82" s="60">
        <f>IF(AK$5=$G82,-FV(Assumptions!$D$6,'Construction Schedule'!AK$2,,$E82/$H82),IF(AND($G82&lt;=AK$5,$I82&gt;=AK$5),-FV(Assumptions!$D$6,'Construction Schedule'!AK$2,,$E82/$H82),0))</f>
        <v>0</v>
      </c>
      <c r="AL82" s="60">
        <f>IF(AL$5=$G82,-FV(Assumptions!$D$6,'Construction Schedule'!AL$2,,$E82/$H82),IF(AND($G82&lt;=AL$5,$I82&gt;=AL$5),-FV(Assumptions!$D$6,'Construction Schedule'!AL$2,,$E82/$H82),0))</f>
        <v>0</v>
      </c>
      <c r="AM82" s="60">
        <f>IF(AM$5=$G82,-FV(Assumptions!$D$6,'Construction Schedule'!AM$2,,$E82/$H82),IF(AND($G82&lt;=AM$5,$I82&gt;=AM$5),-FV(Assumptions!$D$6,'Construction Schedule'!AM$2,,$E82/$H82),0))</f>
        <v>0</v>
      </c>
      <c r="AN82" s="60">
        <f>IF(AN$5=$G82,-FV(Assumptions!$D$6,'Construction Schedule'!AN$2,,$E82/$H82),IF(AND($G82&lt;=AN$5,$I82&gt;=AN$5),-FV(Assumptions!$D$6,'Construction Schedule'!AN$2,,$E82/$H82),0))</f>
        <v>0</v>
      </c>
      <c r="AO82" s="60">
        <f>IF(AO$5=$G82,-FV(Assumptions!$D$6,'Construction Schedule'!AO$2,,$E82/$H82),IF(AND($G82&lt;=AO$5,$I82&gt;=AO$5),-FV(Assumptions!$D$6,'Construction Schedule'!AO$2,,$E82/$H82),0))</f>
        <v>0</v>
      </c>
      <c r="AP82" s="60">
        <f>IF(AP$5=$G82,-FV(Assumptions!$D$6,'Construction Schedule'!AP$2,,$E82/$H82),IF(AND($G82&lt;=AP$5,$I82&gt;=AP$5),-FV(Assumptions!$D$6,'Construction Schedule'!AP$2,,$E82/$H82),0))</f>
        <v>0</v>
      </c>
      <c r="AQ82" s="60">
        <f>IF(AQ$5=$G82,-FV(Assumptions!$D$6,'Construction Schedule'!AQ$2,,$E82/$H82),IF(AND($G82&lt;=AQ$5,$I82&gt;=AQ$5),-FV(Assumptions!$D$6,'Construction Schedule'!AQ$2,,$E82/$H82),0))</f>
        <v>0</v>
      </c>
      <c r="AR82" s="60">
        <f>IF(AR$5=$G82,-FV(Assumptions!$D$6,'Construction Schedule'!AR$2,,$E82/$H82),IF(AND($G82&lt;=AR$5,$I82&gt;=AR$5),-FV(Assumptions!$D$6,'Construction Schedule'!AR$2,,$E82/$H82),0))</f>
        <v>0</v>
      </c>
      <c r="AS82" s="60">
        <f>IF(AS$5=$G82,-FV(Assumptions!$D$6,'Construction Schedule'!AS$2,,$E82/$H82),IF(AND($G82&lt;=AS$5,$I82&gt;=AS$5),-FV(Assumptions!$D$6,'Construction Schedule'!AS$2,,$E82/$H82),0))</f>
        <v>0</v>
      </c>
      <c r="AT82" s="60">
        <f>IF(AT$5=$G82,-FV(Assumptions!$D$6,'Construction Schedule'!AT$2,,$E82/$H82),IF(AND($G82&lt;=AT$5,$I82&gt;=AT$5),-FV(Assumptions!$D$6,'Construction Schedule'!AT$2,,$E82/$H82),0))</f>
        <v>0</v>
      </c>
      <c r="AU82" s="60">
        <f>IF(AU$5=$G82,-FV(Assumptions!$D$6,'Construction Schedule'!AU$2,,$E82/$H82),IF(AND($G82&lt;=AU$5,$I82&gt;=AU$5),-FV(Assumptions!$D$6,'Construction Schedule'!AU$2,,$E82/$H82),0))</f>
        <v>0</v>
      </c>
      <c r="AV82" s="60">
        <f>AJ82*1.025</f>
        <v>2041784.6249999993</v>
      </c>
      <c r="AW82" s="60">
        <f>IF(AW$5=$G82,-FV(Assumptions!$D$6,'Construction Schedule'!AW$2,,$E82/$H82),IF(AND($G82&lt;=AW$5,$I82&gt;=AW$5),-FV(Assumptions!$D$6,'Construction Schedule'!AW$2,,$E82/$H82),0))</f>
        <v>0</v>
      </c>
      <c r="AX82" s="60">
        <f>IF(AX$5=$G82,-FV(Assumptions!$D$6,'Construction Schedule'!AX$2,,$E82/$H82),IF(AND($G82&lt;=AX$5,$I82&gt;=AX$5),-FV(Assumptions!$D$6,'Construction Schedule'!AX$2,,$E82/$H82),0))</f>
        <v>0</v>
      </c>
      <c r="AY82" s="60">
        <f>IF(AY$5=$G82,-FV(Assumptions!$D$6,'Construction Schedule'!AY$2,,$E82/$H82),IF(AND($G82&lt;=AY$5,$I82&gt;=AY$5),-FV(Assumptions!$D$6,'Construction Schedule'!AY$2,,$E82/$H82),0))</f>
        <v>0</v>
      </c>
      <c r="AZ82" s="60">
        <f>IF(AZ$5=$G82,-FV(Assumptions!$D$6,'Construction Schedule'!AZ$2,,$E82/$H82),IF(AND($G82&lt;=AZ$5,$I82&gt;=AZ$5),-FV(Assumptions!$D$6,'Construction Schedule'!AZ$2,,$E82/$H82),0))</f>
        <v>0</v>
      </c>
      <c r="BA82" s="60">
        <f>IF(BA$5=$G82,-FV(Assumptions!$D$6,'Construction Schedule'!BA$2,,$E82/$H82),IF(AND($G82&lt;=BA$5,$I82&gt;=BA$5),-FV(Assumptions!$D$6,'Construction Schedule'!BA$2,,$E82/$H82),0))</f>
        <v>0</v>
      </c>
      <c r="BB82" s="60">
        <f>IF(BB$5=$G82,-FV(Assumptions!$D$6,'Construction Schedule'!BB$2,,$E82/$H82),IF(AND($G82&lt;=BB$5,$I82&gt;=BB$5),-FV(Assumptions!$D$6,'Construction Schedule'!BB$2,,$E82/$H82),0))</f>
        <v>0</v>
      </c>
      <c r="BC82" s="60">
        <f>IF(BC$5=$G82,-FV(Assumptions!$D$6,'Construction Schedule'!BC$2,,$E82/$H82),IF(AND($G82&lt;=BC$5,$I82&gt;=BC$5),-FV(Assumptions!$D$6,'Construction Schedule'!BC$2,,$E82/$H82),0))</f>
        <v>0</v>
      </c>
      <c r="BD82" s="60">
        <f>IF(BD$5=$G82,-FV(Assumptions!$D$6,'Construction Schedule'!BD$2,,$E82/$H82),IF(AND($G82&lt;=BD$5,$I82&gt;=BD$5),-FV(Assumptions!$D$6,'Construction Schedule'!BD$2,,$E82/$H82),0))</f>
        <v>0</v>
      </c>
      <c r="BE82" s="60">
        <f>IF(BE$5=$G82,-FV(Assumptions!$D$6,'Construction Schedule'!BE$2,,$E82/$H82),IF(AND($G82&lt;=BE$5,$I82&gt;=BE$5),-FV(Assumptions!$D$6,'Construction Schedule'!BE$2,,$E82/$H82),0))</f>
        <v>0</v>
      </c>
      <c r="BF82" s="60">
        <f>IF(BF$5=$G82,-FV(Assumptions!$D$6,'Construction Schedule'!BF$2,,$E82/$H82),IF(AND($G82&lt;=BF$5,$I82&gt;=BF$5),-FV(Assumptions!$D$6,'Construction Schedule'!BF$2,,$E82/$H82),0))</f>
        <v>0</v>
      </c>
      <c r="BG82" s="60">
        <f>IF(BG$5=$G82,-FV(Assumptions!$D$6,'Construction Schedule'!BG$2,,$E82/$H82),IF(AND($G82&lt;=BG$5,$I82&gt;=BG$5),-FV(Assumptions!$D$6,'Construction Schedule'!BG$2,,$E82/$H82),0))</f>
        <v>0</v>
      </c>
      <c r="BH82" s="60">
        <f>AV82*1.025</f>
        <v>2092829.2406249992</v>
      </c>
      <c r="BI82" s="60">
        <f>IF(BI$5=$G82,-FV(Assumptions!$D$6,'Construction Schedule'!BI$2,,$E82/$H82),IF(AND($G82&lt;=BI$5,$I82&gt;=BI$5),-FV(Assumptions!$D$6,'Construction Schedule'!BI$2,,$E82/$H82),0))</f>
        <v>0</v>
      </c>
      <c r="BJ82" s="60">
        <f>IF(BJ$5=$G82,-FV(Assumptions!$D$6,'Construction Schedule'!BJ$2,,$E82/$H82),IF(AND($G82&lt;=BJ$5,$I82&gt;=BJ$5),-FV(Assumptions!$D$6,'Construction Schedule'!BJ$2,,$E82/$H82),0))</f>
        <v>0</v>
      </c>
      <c r="BK82" s="60">
        <f>IF(BK$5=$G82,-FV(Assumptions!$D$6,'Construction Schedule'!BK$2,,$E82/$H82),IF(AND($G82&lt;=BK$5,$I82&gt;=BK$5),-FV(Assumptions!$D$6,'Construction Schedule'!BK$2,,$E82/$H82),0))</f>
        <v>0</v>
      </c>
      <c r="BL82" s="60">
        <f>IF(BL$5=$G82,-FV(Assumptions!$D$6,'Construction Schedule'!BL$2,,$E82/$H82),IF(AND($G82&lt;=BL$5,$I82&gt;=BL$5),-FV(Assumptions!$D$6,'Construction Schedule'!BL$2,,$E82/$H82),0))</f>
        <v>0</v>
      </c>
      <c r="BM82" s="60">
        <f>IF(BM$5=$G82,-FV(Assumptions!$D$6,'Construction Schedule'!BM$2,,$E82/$H82),IF(AND($G82&lt;=BM$5,$I82&gt;=BM$5),-FV(Assumptions!$D$6,'Construction Schedule'!BM$2,,$E82/$H82),0))</f>
        <v>0</v>
      </c>
      <c r="BN82" s="60">
        <f>IF(BN$5=$G82,-FV(Assumptions!$D$6,'Construction Schedule'!BN$2,,$E82/$H82),IF(AND($G82&lt;=BN$5,$I82&gt;=BN$5),-FV(Assumptions!$D$6,'Construction Schedule'!BN$2,,$E82/$H82),0))</f>
        <v>0</v>
      </c>
      <c r="BO82" s="60">
        <f>IF(BO$5=$G82,-FV(Assumptions!$D$6,'Construction Schedule'!BO$2,,$E82/$H82),IF(AND($G82&lt;=BO$5,$I82&gt;=BO$5),-FV(Assumptions!$D$6,'Construction Schedule'!BO$2,,$E82/$H82),0))</f>
        <v>0</v>
      </c>
      <c r="BP82" s="60">
        <f>IF(BP$5=$G82,-FV(Assumptions!$D$6,'Construction Schedule'!BP$2,,$E82/$H82),IF(AND($G82&lt;=BP$5,$I82&gt;=BP$5),-FV(Assumptions!$D$6,'Construction Schedule'!BP$2,,$E82/$H82),0))</f>
        <v>0</v>
      </c>
      <c r="BQ82" s="60">
        <f>IF(BQ$5=$G82,-FV(Assumptions!$D$6,'Construction Schedule'!BQ$2,,$E82/$H82),IF(AND($G82&lt;=BQ$5,$I82&gt;=BQ$5),-FV(Assumptions!$D$6,'Construction Schedule'!BQ$2,,$E82/$H82),0))</f>
        <v>0</v>
      </c>
      <c r="BR82" s="60">
        <f>IF(BR$5=$G82,-FV(Assumptions!$D$6,'Construction Schedule'!BR$2,,$E82/$H82),IF(AND($G82&lt;=BR$5,$I82&gt;=BR$5),-FV(Assumptions!$D$6,'Construction Schedule'!BR$2,,$E82/$H82),0))</f>
        <v>0</v>
      </c>
      <c r="BS82" s="60">
        <f>IF(BS$5=$G82,-FV(Assumptions!$D$6,'Construction Schedule'!BS$2,,$E82/$H82),IF(AND($G82&lt;=BS$5,$I82&gt;=BS$5),-FV(Assumptions!$D$6,'Construction Schedule'!BS$2,,$E82/$H82),0))</f>
        <v>0</v>
      </c>
      <c r="BT82" s="60">
        <f>IF(BT$5=$G82,-FV(Assumptions!$D$6,'Construction Schedule'!BT$2,,$E82/$H82),IF(AND($G82&lt;=BT$5,$I82&gt;=BT$5),-FV(Assumptions!$D$6,'Construction Schedule'!BT$2,,$E82/$H82),0))</f>
        <v>0</v>
      </c>
      <c r="BU82" s="60">
        <f>IF(BU$5=$G82,-FV(Assumptions!$D$6,'Construction Schedule'!BU$2,,$E82/$H82),IF(AND($G82&lt;=BU$5,$I82&gt;=BU$5),-FV(Assumptions!$D$6,'Construction Schedule'!BU$2,,$E82/$H82),0))</f>
        <v>0</v>
      </c>
      <c r="BV82" s="60">
        <f>IF(BV$5=$G82,-FV(Assumptions!$D$6,'Construction Schedule'!BV$2,,$E82/$H82),IF(AND($G82&lt;=BV$5,$I82&gt;=BV$5),-FV(Assumptions!$D$6,'Construction Schedule'!BV$2,,$E82/$H82),0))</f>
        <v>0</v>
      </c>
      <c r="BW82" s="60">
        <f>IF(BW$5=$G82,-FV(Assumptions!$D$6,'Construction Schedule'!BW$2,,$E82/$H82),IF(AND($G82&lt;=BW$5,$I82&gt;=BW$5),-FV(Assumptions!$D$6,'Construction Schedule'!BW$2,,$E82/$H82),0))</f>
        <v>0</v>
      </c>
      <c r="BX82" s="60">
        <f>IF(BX$5=$G82,-FV(Assumptions!$D$6,'Construction Schedule'!BX$2,,$E82/$H82),IF(AND($G82&lt;=BX$5,$I82&gt;=BX$5),-FV(Assumptions!$D$6,'Construction Schedule'!BX$2,,$E82/$H82),0))</f>
        <v>0</v>
      </c>
      <c r="BY82" s="60">
        <f>IF(BY$5=$G82,-FV(Assumptions!$D$6,'Construction Schedule'!BY$2,,$E82/$H82),IF(AND($G82&lt;=BY$5,$I82&gt;=BY$5),-FV(Assumptions!$D$6,'Construction Schedule'!BY$2,,$E82/$H82),0))</f>
        <v>0</v>
      </c>
      <c r="BZ82" s="60">
        <f>IF(BZ$5=$G82,-FV(Assumptions!$D$6,'Construction Schedule'!BZ$2,,$E82/$H82),IF(AND($G82&lt;=BZ$5,$I82&gt;=BZ$5),-FV(Assumptions!$D$6,'Construction Schedule'!BZ$2,,$E82/$H82),0))</f>
        <v>0</v>
      </c>
      <c r="CA82" s="60">
        <f>IF(CA$5=$G82,-FV(Assumptions!$D$6,'Construction Schedule'!CA$2,,$E82/$H82),IF(AND($G82&lt;=CA$5,$I82&gt;=CA$5),-FV(Assumptions!$D$6,'Construction Schedule'!CA$2,,$E82/$H82),0))</f>
        <v>0</v>
      </c>
      <c r="CB82" s="60">
        <f>IF(CB$5=$G82,-FV(Assumptions!$D$6,'Construction Schedule'!CB$2,,$E82/$H82),IF(AND($G82&lt;=CB$5,$I82&gt;=CB$5),-FV(Assumptions!$D$6,'Construction Schedule'!CB$2,,$E82/$H82),0))</f>
        <v>0</v>
      </c>
      <c r="CC82" s="60">
        <f>IF(CC$5=$G82,-FV(Assumptions!$D$6,'Construction Schedule'!CC$2,,$E82/$H82),IF(AND($G82&lt;=CC$5,$I82&gt;=CC$5),-FV(Assumptions!$D$6,'Construction Schedule'!CC$2,,$E82/$H82),0))</f>
        <v>0</v>
      </c>
      <c r="CD82" s="60">
        <f>IF(CD$5=$G82,-FV(Assumptions!$D$6,'Construction Schedule'!CD$2,,$E82/$H82),IF(AND($G82&lt;=CD$5,$I82&gt;=CD$5),-FV(Assumptions!$D$6,'Construction Schedule'!CD$2,,$E82/$H82),0))</f>
        <v>0</v>
      </c>
      <c r="CE82" s="60">
        <f>IF(CE$5=$G82,-FV(Assumptions!$D$6,'Construction Schedule'!CE$2,,$E82/$H82),IF(AND($G82&lt;=CE$5,$I82&gt;=CE$5),-FV(Assumptions!$D$6,'Construction Schedule'!CE$2,,$E82/$H82),0))</f>
        <v>0</v>
      </c>
      <c r="CF82" s="60">
        <f>IF(CF$5=$G82,-FV(Assumptions!$D$6,'Construction Schedule'!CF$2,,$E82/$H82),IF(AND($G82&lt;=CF$5,$I82&gt;=CF$5),-FV(Assumptions!$D$6,'Construction Schedule'!CF$2,,$E82/$H82),0))</f>
        <v>0</v>
      </c>
      <c r="CG82" s="60">
        <f>IF(CG$5=$G82,-FV(Assumptions!$D$6,'Construction Schedule'!CG$2,,$E82/$H82),IF(AND($G82&lt;=CG$5,$I82&gt;=CG$5),-FV(Assumptions!$D$6,'Construction Schedule'!CG$2,,$E82/$H82),0))</f>
        <v>0</v>
      </c>
      <c r="CH82" s="60">
        <f>IF(CH$5=$G82,-FV(Assumptions!$D$6,'Construction Schedule'!CH$2,,$E82/$H82),IF(AND($G82&lt;=CH$5,$I82&gt;=CH$5),-FV(Assumptions!$D$6,'Construction Schedule'!CH$2,,$E82/$H82),0))</f>
        <v>0</v>
      </c>
      <c r="CI82" s="60">
        <f>IF(CI$5=$G82,-FV(Assumptions!$D$6,'Construction Schedule'!CI$2,,$E82/$H82),IF(AND($G82&lt;=CI$5,$I82&gt;=CI$5),-FV(Assumptions!$D$6,'Construction Schedule'!CI$2,,$E82/$H82),0))</f>
        <v>0</v>
      </c>
      <c r="CJ82" s="60">
        <f>IF(CJ$5=$G82,-FV(Assumptions!$D$6,'Construction Schedule'!CJ$2,,$E82/$H82),IF(AND($G82&lt;=CJ$5,$I82&gt;=CJ$5),-FV(Assumptions!$D$6,'Construction Schedule'!CJ$2,,$E82/$H82),0))</f>
        <v>0</v>
      </c>
      <c r="CK82" s="60">
        <f>IF(CK$5=$G82,-FV(Assumptions!$D$6,'Construction Schedule'!CK$2,,$E82/$H82),IF(AND($G82&lt;=CK$5,$I82&gt;=CK$5),-FV(Assumptions!$D$6,'Construction Schedule'!CK$2,,$E82/$H82),0))</f>
        <v>0</v>
      </c>
      <c r="CL82" s="60">
        <f>IF(CL$5=$G82,-FV(Assumptions!$D$6,'Construction Schedule'!CL$2,,$E82/$H82),IF(AND($G82&lt;=CL$5,$I82&gt;=CL$5),-FV(Assumptions!$D$6,'Construction Schedule'!CL$2,,$E82/$H82),0))</f>
        <v>0</v>
      </c>
      <c r="CM82" s="60">
        <f>IF(CM$5=$G82,-FV(Assumptions!$D$6,'Construction Schedule'!CM$2,,$E82/$H82),IF(AND($G82&lt;=CM$5,$I82&gt;=CM$5),-FV(Assumptions!$D$6,'Construction Schedule'!CM$2,,$E82/$H82),0))</f>
        <v>0</v>
      </c>
      <c r="CN82" s="60">
        <f>IF(CN$5=$G82,-FV(Assumptions!$D$6,'Construction Schedule'!CN$2,,$E82/$H82),IF(AND($G82&lt;=CN$5,$I82&gt;=CN$5),-FV(Assumptions!$D$6,'Construction Schedule'!CN$2,,$E82/$H82),0))</f>
        <v>0</v>
      </c>
      <c r="CO82" s="60">
        <f>IF(CO$5=$G82,-FV(Assumptions!$D$6,'Construction Schedule'!CO$2,,$E82/$H82),IF(AND($G82&lt;=CO$5,$I82&gt;=CO$5),-FV(Assumptions!$D$6,'Construction Schedule'!CO$2,,$E82/$H82),0))</f>
        <v>0</v>
      </c>
      <c r="CP82" s="60">
        <f>IF(CP$5=$G82,-FV(Assumptions!$D$6,'Construction Schedule'!CP$2,,$E82/$H82),IF(AND($G82&lt;=CP$5,$I82&gt;=CP$5),-FV(Assumptions!$D$6,'Construction Schedule'!CP$2,,$E82/$H82),0))</f>
        <v>0</v>
      </c>
      <c r="CQ82" s="60">
        <f>IF(CQ$5=$G82,-FV(Assumptions!$D$6,'Construction Schedule'!CQ$2,,$E82/$H82),IF(AND($G82&lt;=CQ$5,$I82&gt;=CQ$5),-FV(Assumptions!$D$6,'Construction Schedule'!CQ$2,,$E82/$H82),0))</f>
        <v>0</v>
      </c>
      <c r="CR82" s="60">
        <f>IF(CR$5=$G82,-FV(Assumptions!$D$6,'Construction Schedule'!CR$2,,$E82/$H82),IF(AND($G82&lt;=CR$5,$I82&gt;=CR$5),-FV(Assumptions!$D$6,'Construction Schedule'!CR$2,,$E82/$H82),0))</f>
        <v>0</v>
      </c>
      <c r="CS82" s="60">
        <f>IF(CS$5=$G82,-FV(Assumptions!$D$6,'Construction Schedule'!CS$2,,$E82/$H82),IF(AND($G82&lt;=CS$5,$I82&gt;=CS$5),-FV(Assumptions!$D$6,'Construction Schedule'!CS$2,,$E82/$H82),0))</f>
        <v>0</v>
      </c>
      <c r="CT82" s="60">
        <f>IF(CT$5=$G82,-FV(Assumptions!$D$6,'Construction Schedule'!CT$2,,$E82/$H82),IF(AND($G82&lt;=CT$5,$I82&gt;=CT$5),-FV(Assumptions!$D$6,'Construction Schedule'!CT$2,,$E82/$H82),0))</f>
        <v>0</v>
      </c>
      <c r="CU82" s="60">
        <f>IF(CU$5=$G82,-FV(Assumptions!$D$6,'Construction Schedule'!CU$2,,$E82/$H82),IF(AND($G82&lt;=CU$5,$I82&gt;=CU$5),-FV(Assumptions!$D$6,'Construction Schedule'!CU$2,,$E82/$H82),0))</f>
        <v>0</v>
      </c>
      <c r="CV82" s="60">
        <f>IF(CV$5=$G82,-FV(Assumptions!$D$6,'Construction Schedule'!CV$2,,$E82/$H82),IF(AND($G82&lt;=CV$5,$I82&gt;=CV$5),-FV(Assumptions!$D$6,'Construction Schedule'!CV$2,,$E82/$H82),0))</f>
        <v>0</v>
      </c>
      <c r="CW82" s="60">
        <f>IF(CW$5=$G82,-FV(Assumptions!$D$6,'Construction Schedule'!CW$2,,$E82/$H82),IF(AND($G82&lt;=CW$5,$I82&gt;=CW$5),-FV(Assumptions!$D$6,'Construction Schedule'!CW$2,,$E82/$H82),0))</f>
        <v>0</v>
      </c>
      <c r="CX82" s="60">
        <f>IF(CX$5=$G82,-FV(Assumptions!$D$6,'Construction Schedule'!CX$2,,$E82/$H82),IF(AND($G82&lt;=CX$5,$I82&gt;=CX$5),-FV(Assumptions!$D$6,'Construction Schedule'!CX$2,,$E82/$H82),0))</f>
        <v>0</v>
      </c>
      <c r="CY82" s="60">
        <f>IF(CY$5=$G82,-FV(Assumptions!$D$6,'Construction Schedule'!CY$2,,$E82/$H82),IF(AND($G82&lt;=CY$5,$I82&gt;=CY$5),-FV(Assumptions!$D$6,'Construction Schedule'!CY$2,,$E82/$H82),0))</f>
        <v>0</v>
      </c>
      <c r="CZ82" s="60">
        <f>IF(CZ$5=$G82,-FV(Assumptions!$D$6,'Construction Schedule'!CZ$2,,$E82/$H82),IF(AND($G82&lt;=CZ$5,$I82&gt;=CZ$5),-FV(Assumptions!$D$6,'Construction Schedule'!CZ$2,,$E82/$H82),0))</f>
        <v>0</v>
      </c>
      <c r="DA82" s="60">
        <f>IF(DA$5=$G82,-FV(Assumptions!$D$6,'Construction Schedule'!DA$2,,$E82/$H82),IF(AND($G82&lt;=DA$5,$I82&gt;=DA$5),-FV(Assumptions!$D$6,'Construction Schedule'!DA$2,,$E82/$H82),0))</f>
        <v>0</v>
      </c>
      <c r="DB82" s="60">
        <f>IF(DB$5=$G82,-FV(Assumptions!$D$6,'Construction Schedule'!DB$2,,$E82/$H82),IF(AND($G82&lt;=DB$5,$I82&gt;=DB$5),-FV(Assumptions!$D$6,'Construction Schedule'!DB$2,,$E82/$H82),0))</f>
        <v>0</v>
      </c>
      <c r="DC82" s="60">
        <f>IF(DC$5=$G82,-FV(Assumptions!$D$6,'Construction Schedule'!DC$2,,$E82/$H82),IF(AND($G82&lt;=DC$5,$I82&gt;=DC$5),-FV(Assumptions!$D$6,'Construction Schedule'!DC$2,,$E82/$H82),0))</f>
        <v>0</v>
      </c>
      <c r="DD82" s="60">
        <f>IF(DD$5=$G82,-FV(Assumptions!$D$6,'Construction Schedule'!DD$2,,$E82/$H82),IF(AND($G82&lt;=DD$5,$I82&gt;=DD$5),-FV(Assumptions!$D$6,'Construction Schedule'!DD$2,,$E82/$H82),0))</f>
        <v>0</v>
      </c>
      <c r="DE82" s="60">
        <f>IF(DE$5=$G82,-FV(Assumptions!$D$6,'Construction Schedule'!DE$2,,$E82/$H82),IF(AND($G82&lt;=DE$5,$I82&gt;=DE$5),-FV(Assumptions!$D$6,'Construction Schedule'!DE$2,,$E82/$H82),0))</f>
        <v>0</v>
      </c>
      <c r="DF82" s="60">
        <f>IF(DF$5=$G82,-FV(Assumptions!$D$6,'Construction Schedule'!DF$2,,$E82/$H82),IF(AND($G82&lt;=DF$5,$I82&gt;=DF$5),-FV(Assumptions!$D$6,'Construction Schedule'!DF$2,,$E82/$H82),0))</f>
        <v>0</v>
      </c>
      <c r="DG82" s="60">
        <f>IF(DG$5=$G82,-FV(Assumptions!$D$6,'Construction Schedule'!DG$2,,$E82/$H82),IF(AND($G82&lt;=DG$5,$I82&gt;=DG$5),-FV(Assumptions!$D$6,'Construction Schedule'!DG$2,,$E82/$H82),0))</f>
        <v>0</v>
      </c>
      <c r="DH82" s="60">
        <f>IF(DH$5=$G82,-FV(Assumptions!$D$6,'Construction Schedule'!DH$2,,$E82/$H82),IF(AND($G82&lt;=DH$5,$I82&gt;=DH$5),-FV(Assumptions!$D$6,'Construction Schedule'!DH$2,,$E82/$H82),0))</f>
        <v>0</v>
      </c>
      <c r="DI82" s="60">
        <f>IF(DI$5=$G82,-FV(Assumptions!$D$6,'Construction Schedule'!DI$2,,$E82/$H82),IF(AND($G82&lt;=DI$5,$I82&gt;=DI$5),-FV(Assumptions!$D$6,'Construction Schedule'!DI$2,,$E82/$H82),0))</f>
        <v>0</v>
      </c>
      <c r="DJ82" s="60">
        <f>IF(DJ$5=$G82,-FV(Assumptions!$D$6,'Construction Schedule'!DJ$2,,$E82/$H82),IF(AND($G82&lt;=DJ$5,$I82&gt;=DJ$5),-FV(Assumptions!$D$6,'Construction Schedule'!DJ$2,,$E82/$H82),0))</f>
        <v>0</v>
      </c>
      <c r="DK82" s="60">
        <f>IF(DK$5=$G82,-FV(Assumptions!$D$6,'Construction Schedule'!DK$2,,$E82/$H82),IF(AND($G82&lt;=DK$5,$I82&gt;=DK$5),-FV(Assumptions!$D$6,'Construction Schedule'!DK$2,,$E82/$H82),0))</f>
        <v>0</v>
      </c>
      <c r="DL82" s="60">
        <f>IF(DL$5=$G82,-FV(Assumptions!$D$6,'Construction Schedule'!DL$2,,$E82/$H82),IF(AND($G82&lt;=DL$5,$I82&gt;=DL$5),-FV(Assumptions!$D$6,'Construction Schedule'!DL$2,,$E82/$H82),0))</f>
        <v>0</v>
      </c>
      <c r="DM82" s="60">
        <f>IF(DM$5=$G82,-FV(Assumptions!$D$6,'Construction Schedule'!DM$2,,$E82/$H82),IF(AND($G82&lt;=DM$5,$I82&gt;=DM$5),-FV(Assumptions!$D$6,'Construction Schedule'!DM$2,,$E82/$H82),0))</f>
        <v>0</v>
      </c>
      <c r="DN82" s="60">
        <f>IF(DN$5=$G82,-FV(Assumptions!$D$6,'Construction Schedule'!DN$2,,$E82/$H82),IF(AND($G82&lt;=DN$5,$I82&gt;=DN$5),-FV(Assumptions!$D$6,'Construction Schedule'!DN$2,,$E82/$H82),0))</f>
        <v>0</v>
      </c>
      <c r="DO82" s="60">
        <f>IF(DO$5=$G82,-FV(Assumptions!$D$6,'Construction Schedule'!DO$2,,$E82/$H82),IF(AND($G82&lt;=DO$5,$I82&gt;=DO$5),-FV(Assumptions!$D$6,'Construction Schedule'!DO$2,,$E82/$H82),0))</f>
        <v>0</v>
      </c>
      <c r="DP82" s="60">
        <f>IF(DP$5=$G82,-FV(Assumptions!$D$6,'Construction Schedule'!DP$2,,$E82/$H82),IF(AND($G82&lt;=DP$5,$I82&gt;=DP$5),-FV(Assumptions!$D$6,'Construction Schedule'!DP$2,,$E82/$H82),0))</f>
        <v>0</v>
      </c>
      <c r="DQ82" s="60">
        <f>IF(DQ$5=$G82,-FV(Assumptions!$D$6,'Construction Schedule'!DQ$2,,$E82/$H82),IF(AND($G82&lt;=DQ$5,$I82&gt;=DQ$5),-FV(Assumptions!$D$6,'Construction Schedule'!DQ$2,,$E82/$H82),0))</f>
        <v>0</v>
      </c>
      <c r="DR82" s="60">
        <f>IF(DR$5=$G82,-FV(Assumptions!$D$6,'Construction Schedule'!DR$2,,$E82/$H82),IF(AND($G82&lt;=DR$5,$I82&gt;=DR$5),-FV(Assumptions!$D$6,'Construction Schedule'!DR$2,,$E82/$H82),0))</f>
        <v>0</v>
      </c>
      <c r="DS82" s="60">
        <f>IF(DS$5=$G82,-FV(Assumptions!$D$6,'Construction Schedule'!DS$2,,$E82/$H82),IF(AND($G82&lt;=DS$5,$I82&gt;=DS$5),-FV(Assumptions!$D$6,'Construction Schedule'!DS$2,,$E82/$H82),0))</f>
        <v>0</v>
      </c>
      <c r="DT82" s="60">
        <f>IF(DT$5=$G82,-FV(Assumptions!$D$6,'Construction Schedule'!DT$2,,$E82/$H82),IF(AND($G82&lt;=DT$5,$I82&gt;=DT$5),-FV(Assumptions!$D$6,'Construction Schedule'!DT$2,,$E82/$H82),0))</f>
        <v>0</v>
      </c>
      <c r="DU82" s="60">
        <f>IF(DU$5=$G82,-FV(Assumptions!$D$6,'Construction Schedule'!DU$2,,$E82/$H82),IF(AND($G82&lt;=DU$5,$I82&gt;=DU$5),-FV(Assumptions!$D$6,'Construction Schedule'!DU$2,,$E82/$H82),0))</f>
        <v>0</v>
      </c>
      <c r="DV82" s="60">
        <f>IF(DV$5=$G82,-FV(Assumptions!$D$6,'Construction Schedule'!DV$2,,$E82/$H82),IF(AND($G82&lt;=DV$5,$I82&gt;=DV$5),-FV(Assumptions!$D$6,'Construction Schedule'!DV$2,,$E82/$H82),0))</f>
        <v>0</v>
      </c>
      <c r="DW82" s="60">
        <f>IF(DW$5=$G82,-FV(Assumptions!$D$6,'Construction Schedule'!DW$2,,$E82/$H82),IF(AND($G82&lt;=DW$5,$I82&gt;=DW$5),-FV(Assumptions!$D$6,'Construction Schedule'!DW$2,,$E82/$H82),0))</f>
        <v>0</v>
      </c>
      <c r="DX82" s="60">
        <f>IF(DX$5=$G82,-FV(Assumptions!$D$6,'Construction Schedule'!DX$2,,$E82/$H82),IF(AND($G82&lt;=DX$5,$I82&gt;=DX$5),-FV(Assumptions!$D$6,'Construction Schedule'!DX$2,,$E82/$H82),0))</f>
        <v>0</v>
      </c>
      <c r="DY82" s="60">
        <f>IF(DY$5=$G82,-FV(Assumptions!$D$6,'Construction Schedule'!DY$2,,$E82/$H82),IF(AND($G82&lt;=DY$5,$I82&gt;=DY$5),-FV(Assumptions!$D$6,'Construction Schedule'!DY$2,,$E82/$H82),0))</f>
        <v>0</v>
      </c>
      <c r="DZ82" s="60">
        <f>IF(DZ$5=$G82,-FV(Assumptions!$D$6,'Construction Schedule'!DZ$2,,$E82/$H82),IF(AND($G82&lt;=DZ$5,$I82&gt;=DZ$5),-FV(Assumptions!$D$6,'Construction Schedule'!DZ$2,,$E82/$H82),0))</f>
        <v>0</v>
      </c>
      <c r="EA82" s="60">
        <f>IF(EA$5=$G82,-FV(Assumptions!$D$6,'Construction Schedule'!EA$2,,$E82/$H82),IF(AND($G82&lt;=EA$5,$I82&gt;=EA$5),-FV(Assumptions!$D$6,'Construction Schedule'!EA$2,,$E82/$H82),0))</f>
        <v>0</v>
      </c>
      <c r="EB82" s="51" t="s">
        <v>2</v>
      </c>
    </row>
    <row r="83" spans="1:132" x14ac:dyDescent="0.3">
      <c r="B83" s="51" t="s">
        <v>237</v>
      </c>
      <c r="E83" s="60">
        <v>15800000</v>
      </c>
      <c r="G83" s="56">
        <v>45292</v>
      </c>
      <c r="H83" s="129">
        <v>1</v>
      </c>
      <c r="I83" s="56">
        <f>EDATE(G83,(H83-1))</f>
        <v>45292</v>
      </c>
      <c r="L83" s="60">
        <f>E83/5</f>
        <v>3160000</v>
      </c>
      <c r="M83" s="60">
        <f>IF(M$5=$G83,-FV(Assumptions!$D$6,'Construction Schedule'!M$2,,$E83/$H83),IF(AND($G83&lt;=M$5,$I83&gt;=M$5),-FV(Assumptions!$D$6,'Construction Schedule'!M$2,,$E83/$H83),0))</f>
        <v>0</v>
      </c>
      <c r="N83" s="60">
        <f>IF(N$5=$G83,-FV(Assumptions!$D$6,'Construction Schedule'!N$2,,$E83/$H83),IF(AND($G83&lt;=N$5,$I83&gt;=N$5),-FV(Assumptions!$D$6,'Construction Schedule'!N$2,,$E83/$H83),0))</f>
        <v>0</v>
      </c>
      <c r="O83" s="60">
        <f>IF(O$5=$G83,-FV(Assumptions!$D$6,'Construction Schedule'!O$2,,$E83/$H83),IF(AND($G83&lt;=O$5,$I83&gt;=O$5),-FV(Assumptions!$D$6,'Construction Schedule'!O$2,,$E83/$H83),0))</f>
        <v>0</v>
      </c>
      <c r="P83" s="60">
        <f>IF(P$5=$G83,-FV(Assumptions!$D$6,'Construction Schedule'!P$2,,$E83/$H83),IF(AND($G83&lt;=P$5,$I83&gt;=P$5),-FV(Assumptions!$D$6,'Construction Schedule'!P$2,,$E83/$H83),0))</f>
        <v>0</v>
      </c>
      <c r="Q83" s="60">
        <f>IF(Q$5=$G83,-FV(Assumptions!$D$6,'Construction Schedule'!Q$2,,$E83/$H83),IF(AND($G83&lt;=Q$5,$I83&gt;=Q$5),-FV(Assumptions!$D$6,'Construction Schedule'!Q$2,,$E83/$H83),0))</f>
        <v>0</v>
      </c>
      <c r="R83" s="60">
        <f>IF(R$5=$G83,-FV(Assumptions!$D$6,'Construction Schedule'!R$2,,$E83/$H83),IF(AND($G83&lt;=R$5,$I83&gt;=R$5),-FV(Assumptions!$D$6,'Construction Schedule'!R$2,,$E83/$H83),0))</f>
        <v>0</v>
      </c>
      <c r="S83" s="60">
        <f>IF(S$5=$G83,-FV(Assumptions!$D$6,'Construction Schedule'!S$2,,$E83/$H83),IF(AND($G83&lt;=S$5,$I83&gt;=S$5),-FV(Assumptions!$D$6,'Construction Schedule'!S$2,,$E83/$H83),0))</f>
        <v>0</v>
      </c>
      <c r="T83" s="60">
        <f>IF(T$5=$G83,-FV(Assumptions!$D$6,'Construction Schedule'!T$2,,$E83/$H83),IF(AND($G83&lt;=T$5,$I83&gt;=T$5),-FV(Assumptions!$D$6,'Construction Schedule'!T$2,,$E83/$H83),0))</f>
        <v>0</v>
      </c>
      <c r="U83" s="60">
        <f>IF(U$5=$G83,-FV(Assumptions!$D$6,'Construction Schedule'!U$2,,$E83/$H83),IF(AND($G83&lt;=U$5,$I83&gt;=U$5),-FV(Assumptions!$D$6,'Construction Schedule'!U$2,,$E83/$H83),0))</f>
        <v>0</v>
      </c>
      <c r="V83" s="60">
        <f>IF(V$5=$G83,-FV(Assumptions!$D$6,'Construction Schedule'!V$2,,$E83/$H83),IF(AND($G83&lt;=V$5,$I83&gt;=V$5),-FV(Assumptions!$D$6,'Construction Schedule'!V$2,,$E83/$H83),0))</f>
        <v>0</v>
      </c>
      <c r="W83" s="60">
        <f>IF(W$5=$G83,-FV(Assumptions!$D$6,'Construction Schedule'!W$2,,$E83/$H83),IF(AND($G83&lt;=W$5,$I83&gt;=W$5),-FV(Assumptions!$D$6,'Construction Schedule'!W$2,,$E83/$H83),0))</f>
        <v>0</v>
      </c>
      <c r="X83" s="60">
        <f>L83*1.025</f>
        <v>3238999.9999999995</v>
      </c>
      <c r="Y83" s="60">
        <f>IF(Y$5=$G83,-FV(Assumptions!$D$6,'Construction Schedule'!Y$2,,$E83/$H83),IF(AND($G83&lt;=Y$5,$I83&gt;=Y$5),-FV(Assumptions!$D$6,'Construction Schedule'!Y$2,,$E83/$H83),0))</f>
        <v>0</v>
      </c>
      <c r="Z83" s="60">
        <f>IF(Z$5=$G83,-FV(Assumptions!$D$6,'Construction Schedule'!Z$2,,$E83/$H83),IF(AND($G83&lt;=Z$5,$I83&gt;=Z$5),-FV(Assumptions!$D$6,'Construction Schedule'!Z$2,,$E83/$H83),0))</f>
        <v>0</v>
      </c>
      <c r="AA83" s="60">
        <f>IF(AA$5=$G83,-FV(Assumptions!$D$6,'Construction Schedule'!AA$2,,$E83/$H83),IF(AND($G83&lt;=AA$5,$I83&gt;=AA$5),-FV(Assumptions!$D$6,'Construction Schedule'!AA$2,,$E83/$H83),0))</f>
        <v>0</v>
      </c>
      <c r="AB83" s="60">
        <f>IF(AB$5=$G83,-FV(Assumptions!$D$6,'Construction Schedule'!AB$2,,$E83/$H83),IF(AND($G83&lt;=AB$5,$I83&gt;=AB$5),-FV(Assumptions!$D$6,'Construction Schedule'!AB$2,,$E83/$H83),0))</f>
        <v>0</v>
      </c>
      <c r="AC83" s="60">
        <f>IF(AC$5=$G83,-FV(Assumptions!$D$6,'Construction Schedule'!AC$2,,$E83/$H83),IF(AND($G83&lt;=AC$5,$I83&gt;=AC$5),-FV(Assumptions!$D$6,'Construction Schedule'!AC$2,,$E83/$H83),0))</f>
        <v>0</v>
      </c>
      <c r="AD83" s="60">
        <f>IF(AD$5=$G83,-FV(Assumptions!$D$6,'Construction Schedule'!AD$2,,$E83/$H83),IF(AND($G83&lt;=AD$5,$I83&gt;=AD$5),-FV(Assumptions!$D$6,'Construction Schedule'!AD$2,,$E83/$H83),0))</f>
        <v>0</v>
      </c>
      <c r="AE83" s="60">
        <f>IF(AE$5=$G83,-FV(Assumptions!$D$6,'Construction Schedule'!AE$2,,$E83/$H83),IF(AND($G83&lt;=AE$5,$I83&gt;=AE$5),-FV(Assumptions!$D$6,'Construction Schedule'!AE$2,,$E83/$H83),0))</f>
        <v>0</v>
      </c>
      <c r="AF83" s="60">
        <f>IF(AF$5=$G83,-FV(Assumptions!$D$6,'Construction Schedule'!AF$2,,$E83/$H83),IF(AND($G83&lt;=AF$5,$I83&gt;=AF$5),-FV(Assumptions!$D$6,'Construction Schedule'!AF$2,,$E83/$H83),0))</f>
        <v>0</v>
      </c>
      <c r="AG83" s="60">
        <f>IF(AG$5=$G83,-FV(Assumptions!$D$6,'Construction Schedule'!AG$2,,$E83/$H83),IF(AND($G83&lt;=AG$5,$I83&gt;=AG$5),-FV(Assumptions!$D$6,'Construction Schedule'!AG$2,,$E83/$H83),0))</f>
        <v>0</v>
      </c>
      <c r="AH83" s="60">
        <f>IF(AH$5=$G83,-FV(Assumptions!$D$6,'Construction Schedule'!AH$2,,$E83/$H83),IF(AND($G83&lt;=AH$5,$I83&gt;=AH$5),-FV(Assumptions!$D$6,'Construction Schedule'!AH$2,,$E83/$H83),0))</f>
        <v>0</v>
      </c>
      <c r="AI83" s="60">
        <f>IF(AI$5=$G83,-FV(Assumptions!$D$6,'Construction Schedule'!AI$2,,$E83/$H83),IF(AND($G83&lt;=AI$5,$I83&gt;=AI$5),-FV(Assumptions!$D$6,'Construction Schedule'!AI$2,,$E83/$H83),0))</f>
        <v>0</v>
      </c>
      <c r="AJ83" s="60">
        <f>X83*1.025</f>
        <v>3319974.9999999991</v>
      </c>
      <c r="AK83" s="60">
        <f>IF(AK$5=$G83,-FV(Assumptions!$D$6,'Construction Schedule'!AK$2,,$E83/$H83),IF(AND($G83&lt;=AK$5,$I83&gt;=AK$5),-FV(Assumptions!$D$6,'Construction Schedule'!AK$2,,$E83/$H83),0))</f>
        <v>0</v>
      </c>
      <c r="AL83" s="60">
        <f>IF(AL$5=$G83,-FV(Assumptions!$D$6,'Construction Schedule'!AL$2,,$E83/$H83),IF(AND($G83&lt;=AL$5,$I83&gt;=AL$5),-FV(Assumptions!$D$6,'Construction Schedule'!AL$2,,$E83/$H83),0))</f>
        <v>0</v>
      </c>
      <c r="AM83" s="60">
        <f>IF(AM$5=$G83,-FV(Assumptions!$D$6,'Construction Schedule'!AM$2,,$E83/$H83),IF(AND($G83&lt;=AM$5,$I83&gt;=AM$5),-FV(Assumptions!$D$6,'Construction Schedule'!AM$2,,$E83/$H83),0))</f>
        <v>0</v>
      </c>
      <c r="AN83" s="60">
        <f>IF(AN$5=$G83,-FV(Assumptions!$D$6,'Construction Schedule'!AN$2,,$E83/$H83),IF(AND($G83&lt;=AN$5,$I83&gt;=AN$5),-FV(Assumptions!$D$6,'Construction Schedule'!AN$2,,$E83/$H83),0))</f>
        <v>0</v>
      </c>
      <c r="AO83" s="60">
        <f>IF(AO$5=$G83,-FV(Assumptions!$D$6,'Construction Schedule'!AO$2,,$E83/$H83),IF(AND($G83&lt;=AO$5,$I83&gt;=AO$5),-FV(Assumptions!$D$6,'Construction Schedule'!AO$2,,$E83/$H83),0))</f>
        <v>0</v>
      </c>
      <c r="AP83" s="60">
        <f>IF(AP$5=$G83,-FV(Assumptions!$D$6,'Construction Schedule'!AP$2,,$E83/$H83),IF(AND($G83&lt;=AP$5,$I83&gt;=AP$5),-FV(Assumptions!$D$6,'Construction Schedule'!AP$2,,$E83/$H83),0))</f>
        <v>0</v>
      </c>
      <c r="AQ83" s="60">
        <f>IF(AQ$5=$G83,-FV(Assumptions!$D$6,'Construction Schedule'!AQ$2,,$E83/$H83),IF(AND($G83&lt;=AQ$5,$I83&gt;=AQ$5),-FV(Assumptions!$D$6,'Construction Schedule'!AQ$2,,$E83/$H83),0))</f>
        <v>0</v>
      </c>
      <c r="AR83" s="60">
        <f>IF(AR$5=$G83,-FV(Assumptions!$D$6,'Construction Schedule'!AR$2,,$E83/$H83),IF(AND($G83&lt;=AR$5,$I83&gt;=AR$5),-FV(Assumptions!$D$6,'Construction Schedule'!AR$2,,$E83/$H83),0))</f>
        <v>0</v>
      </c>
      <c r="AS83" s="60">
        <f>IF(AS$5=$G83,-FV(Assumptions!$D$6,'Construction Schedule'!AS$2,,$E83/$H83),IF(AND($G83&lt;=AS$5,$I83&gt;=AS$5),-FV(Assumptions!$D$6,'Construction Schedule'!AS$2,,$E83/$H83),0))</f>
        <v>0</v>
      </c>
      <c r="AT83" s="60">
        <f>IF(AT$5=$G83,-FV(Assumptions!$D$6,'Construction Schedule'!AT$2,,$E83/$H83),IF(AND($G83&lt;=AT$5,$I83&gt;=AT$5),-FV(Assumptions!$D$6,'Construction Schedule'!AT$2,,$E83/$H83),0))</f>
        <v>0</v>
      </c>
      <c r="AU83" s="60">
        <f>IF(AU$5=$G83,-FV(Assumptions!$D$6,'Construction Schedule'!AU$2,,$E83/$H83),IF(AND($G83&lt;=AU$5,$I83&gt;=AU$5),-FV(Assumptions!$D$6,'Construction Schedule'!AU$2,,$E83/$H83),0))</f>
        <v>0</v>
      </c>
      <c r="AV83" s="60">
        <f>AJ83*1.025</f>
        <v>3402974.3749999986</v>
      </c>
      <c r="AW83" s="60">
        <f>IF(AW$5=$G83,-FV(Assumptions!$D$6,'Construction Schedule'!AW$2,,$E83/$H83),IF(AND($G83&lt;=AW$5,$I83&gt;=AW$5),-FV(Assumptions!$D$6,'Construction Schedule'!AW$2,,$E83/$H83),0))</f>
        <v>0</v>
      </c>
      <c r="AX83" s="60">
        <f>IF(AX$5=$G83,-FV(Assumptions!$D$6,'Construction Schedule'!AX$2,,$E83/$H83),IF(AND($G83&lt;=AX$5,$I83&gt;=AX$5),-FV(Assumptions!$D$6,'Construction Schedule'!AX$2,,$E83/$H83),0))</f>
        <v>0</v>
      </c>
      <c r="AY83" s="60">
        <f>IF(AY$5=$G83,-FV(Assumptions!$D$6,'Construction Schedule'!AY$2,,$E83/$H83),IF(AND($G83&lt;=AY$5,$I83&gt;=AY$5),-FV(Assumptions!$D$6,'Construction Schedule'!AY$2,,$E83/$H83),0))</f>
        <v>0</v>
      </c>
      <c r="AZ83" s="60">
        <f>IF(AZ$5=$G83,-FV(Assumptions!$D$6,'Construction Schedule'!AZ$2,,$E83/$H83),IF(AND($G83&lt;=AZ$5,$I83&gt;=AZ$5),-FV(Assumptions!$D$6,'Construction Schedule'!AZ$2,,$E83/$H83),0))</f>
        <v>0</v>
      </c>
      <c r="BA83" s="60">
        <f>IF(BA$5=$G83,-FV(Assumptions!$D$6,'Construction Schedule'!BA$2,,$E83/$H83),IF(AND($G83&lt;=BA$5,$I83&gt;=BA$5),-FV(Assumptions!$D$6,'Construction Schedule'!BA$2,,$E83/$H83),0))</f>
        <v>0</v>
      </c>
      <c r="BB83" s="60">
        <f>IF(BB$5=$G83,-FV(Assumptions!$D$6,'Construction Schedule'!BB$2,,$E83/$H83),IF(AND($G83&lt;=BB$5,$I83&gt;=BB$5),-FV(Assumptions!$D$6,'Construction Schedule'!BB$2,,$E83/$H83),0))</f>
        <v>0</v>
      </c>
      <c r="BC83" s="60">
        <f>IF(BC$5=$G83,-FV(Assumptions!$D$6,'Construction Schedule'!BC$2,,$E83/$H83),IF(AND($G83&lt;=BC$5,$I83&gt;=BC$5),-FV(Assumptions!$D$6,'Construction Schedule'!BC$2,,$E83/$H83),0))</f>
        <v>0</v>
      </c>
      <c r="BD83" s="60">
        <f>IF(BD$5=$G83,-FV(Assumptions!$D$6,'Construction Schedule'!BD$2,,$E83/$H83),IF(AND($G83&lt;=BD$5,$I83&gt;=BD$5),-FV(Assumptions!$D$6,'Construction Schedule'!BD$2,,$E83/$H83),0))</f>
        <v>0</v>
      </c>
      <c r="BE83" s="60">
        <f>IF(BE$5=$G83,-FV(Assumptions!$D$6,'Construction Schedule'!BE$2,,$E83/$H83),IF(AND($G83&lt;=BE$5,$I83&gt;=BE$5),-FV(Assumptions!$D$6,'Construction Schedule'!BE$2,,$E83/$H83),0))</f>
        <v>0</v>
      </c>
      <c r="BF83" s="60">
        <f>IF(BF$5=$G83,-FV(Assumptions!$D$6,'Construction Schedule'!BF$2,,$E83/$H83),IF(AND($G83&lt;=BF$5,$I83&gt;=BF$5),-FV(Assumptions!$D$6,'Construction Schedule'!BF$2,,$E83/$H83),0))</f>
        <v>0</v>
      </c>
      <c r="BG83" s="60">
        <f>IF(BG$5=$G83,-FV(Assumptions!$D$6,'Construction Schedule'!BG$2,,$E83/$H83),IF(AND($G83&lt;=BG$5,$I83&gt;=BG$5),-FV(Assumptions!$D$6,'Construction Schedule'!BG$2,,$E83/$H83),0))</f>
        <v>0</v>
      </c>
      <c r="BH83" s="60">
        <f>AV83*1.025</f>
        <v>3488048.7343749981</v>
      </c>
      <c r="BI83" s="60">
        <f>IF(BI$5=$G83,-FV(Assumptions!$D$6,'Construction Schedule'!BI$2,,$E83/$H83),IF(AND($G83&lt;=BI$5,$I83&gt;=BI$5),-FV(Assumptions!$D$6,'Construction Schedule'!BI$2,,$E83/$H83),0))</f>
        <v>0</v>
      </c>
      <c r="BJ83" s="60">
        <f>IF(BJ$5=$G83,-FV(Assumptions!$D$6,'Construction Schedule'!BJ$2,,$E83/$H83),IF(AND($G83&lt;=BJ$5,$I83&gt;=BJ$5),-FV(Assumptions!$D$6,'Construction Schedule'!BJ$2,,$E83/$H83),0))</f>
        <v>0</v>
      </c>
      <c r="BK83" s="60">
        <f>IF(BK$5=$G83,-FV(Assumptions!$D$6,'Construction Schedule'!BK$2,,$E83/$H83),IF(AND($G83&lt;=BK$5,$I83&gt;=BK$5),-FV(Assumptions!$D$6,'Construction Schedule'!BK$2,,$E83/$H83),0))</f>
        <v>0</v>
      </c>
      <c r="BL83" s="60">
        <f>IF(BL$5=$G83,-FV(Assumptions!$D$6,'Construction Schedule'!BL$2,,$E83/$H83),IF(AND($G83&lt;=BL$5,$I83&gt;=BL$5),-FV(Assumptions!$D$6,'Construction Schedule'!BL$2,,$E83/$H83),0))</f>
        <v>0</v>
      </c>
      <c r="BM83" s="60">
        <f>IF(BM$5=$G83,-FV(Assumptions!$D$6,'Construction Schedule'!BM$2,,$E83/$H83),IF(AND($G83&lt;=BM$5,$I83&gt;=BM$5),-FV(Assumptions!$D$6,'Construction Schedule'!BM$2,,$E83/$H83),0))</f>
        <v>0</v>
      </c>
      <c r="BN83" s="60">
        <f>IF(BN$5=$G83,-FV(Assumptions!$D$6,'Construction Schedule'!BN$2,,$E83/$H83),IF(AND($G83&lt;=BN$5,$I83&gt;=BN$5),-FV(Assumptions!$D$6,'Construction Schedule'!BN$2,,$E83/$H83),0))</f>
        <v>0</v>
      </c>
      <c r="BO83" s="60">
        <f>IF(BO$5=$G83,-FV(Assumptions!$D$6,'Construction Schedule'!BO$2,,$E83/$H83),IF(AND($G83&lt;=BO$5,$I83&gt;=BO$5),-FV(Assumptions!$D$6,'Construction Schedule'!BO$2,,$E83/$H83),0))</f>
        <v>0</v>
      </c>
      <c r="BP83" s="60">
        <f>IF(BP$5=$G83,-FV(Assumptions!$D$6,'Construction Schedule'!BP$2,,$E83/$H83),IF(AND($G83&lt;=BP$5,$I83&gt;=BP$5),-FV(Assumptions!$D$6,'Construction Schedule'!BP$2,,$E83/$H83),0))</f>
        <v>0</v>
      </c>
      <c r="BQ83" s="60">
        <f>IF(BQ$5=$G83,-FV(Assumptions!$D$6,'Construction Schedule'!BQ$2,,$E83/$H83),IF(AND($G83&lt;=BQ$5,$I83&gt;=BQ$5),-FV(Assumptions!$D$6,'Construction Schedule'!BQ$2,,$E83/$H83),0))</f>
        <v>0</v>
      </c>
      <c r="BR83" s="60">
        <f>IF(BR$5=$G83,-FV(Assumptions!$D$6,'Construction Schedule'!BR$2,,$E83/$H83),IF(AND($G83&lt;=BR$5,$I83&gt;=BR$5),-FV(Assumptions!$D$6,'Construction Schedule'!BR$2,,$E83/$H83),0))</f>
        <v>0</v>
      </c>
      <c r="BS83" s="60">
        <f>IF(BS$5=$G83,-FV(Assumptions!$D$6,'Construction Schedule'!BS$2,,$E83/$H83),IF(AND($G83&lt;=BS$5,$I83&gt;=BS$5),-FV(Assumptions!$D$6,'Construction Schedule'!BS$2,,$E83/$H83),0))</f>
        <v>0</v>
      </c>
      <c r="BT83" s="60">
        <f>IF(BT$5=$G83,-FV(Assumptions!$D$6,'Construction Schedule'!BT$2,,$E83/$H83),IF(AND($G83&lt;=BT$5,$I83&gt;=BT$5),-FV(Assumptions!$D$6,'Construction Schedule'!BT$2,,$E83/$H83),0))</f>
        <v>0</v>
      </c>
      <c r="BU83" s="60">
        <f>IF(BU$5=$G83,-FV(Assumptions!$D$6,'Construction Schedule'!BU$2,,$E83/$H83),IF(AND($G83&lt;=BU$5,$I83&gt;=BU$5),-FV(Assumptions!$D$6,'Construction Schedule'!BU$2,,$E83/$H83),0))</f>
        <v>0</v>
      </c>
      <c r="BV83" s="60">
        <f>IF(BV$5=$G83,-FV(Assumptions!$D$6,'Construction Schedule'!BV$2,,$E83/$H83),IF(AND($G83&lt;=BV$5,$I83&gt;=BV$5),-FV(Assumptions!$D$6,'Construction Schedule'!BV$2,,$E83/$H83),0))</f>
        <v>0</v>
      </c>
      <c r="BW83" s="60">
        <f>IF(BW$5=$G83,-FV(Assumptions!$D$6,'Construction Schedule'!BW$2,,$E83/$H83),IF(AND($G83&lt;=BW$5,$I83&gt;=BW$5),-FV(Assumptions!$D$6,'Construction Schedule'!BW$2,,$E83/$H83),0))</f>
        <v>0</v>
      </c>
      <c r="BX83" s="60">
        <f>IF(BX$5=$G83,-FV(Assumptions!$D$6,'Construction Schedule'!BX$2,,$E83/$H83),IF(AND($G83&lt;=BX$5,$I83&gt;=BX$5),-FV(Assumptions!$D$6,'Construction Schedule'!BX$2,,$E83/$H83),0))</f>
        <v>0</v>
      </c>
      <c r="BY83" s="60">
        <f>IF(BY$5=$G83,-FV(Assumptions!$D$6,'Construction Schedule'!BY$2,,$E83/$H83),IF(AND($G83&lt;=BY$5,$I83&gt;=BY$5),-FV(Assumptions!$D$6,'Construction Schedule'!BY$2,,$E83/$H83),0))</f>
        <v>0</v>
      </c>
      <c r="BZ83" s="60">
        <f>IF(BZ$5=$G83,-FV(Assumptions!$D$6,'Construction Schedule'!BZ$2,,$E83/$H83),IF(AND($G83&lt;=BZ$5,$I83&gt;=BZ$5),-FV(Assumptions!$D$6,'Construction Schedule'!BZ$2,,$E83/$H83),0))</f>
        <v>0</v>
      </c>
      <c r="CA83" s="60">
        <f>IF(CA$5=$G83,-FV(Assumptions!$D$6,'Construction Schedule'!CA$2,,$E83/$H83),IF(AND($G83&lt;=CA$5,$I83&gt;=CA$5),-FV(Assumptions!$D$6,'Construction Schedule'!CA$2,,$E83/$H83),0))</f>
        <v>0</v>
      </c>
      <c r="CB83" s="60">
        <f>IF(CB$5=$G83,-FV(Assumptions!$D$6,'Construction Schedule'!CB$2,,$E83/$H83),IF(AND($G83&lt;=CB$5,$I83&gt;=CB$5),-FV(Assumptions!$D$6,'Construction Schedule'!CB$2,,$E83/$H83),0))</f>
        <v>0</v>
      </c>
      <c r="CC83" s="60">
        <f>IF(CC$5=$G83,-FV(Assumptions!$D$6,'Construction Schedule'!CC$2,,$E83/$H83),IF(AND($G83&lt;=CC$5,$I83&gt;=CC$5),-FV(Assumptions!$D$6,'Construction Schedule'!CC$2,,$E83/$H83),0))</f>
        <v>0</v>
      </c>
      <c r="CD83" s="60">
        <f>IF(CD$5=$G83,-FV(Assumptions!$D$6,'Construction Schedule'!CD$2,,$E83/$H83),IF(AND($G83&lt;=CD$5,$I83&gt;=CD$5),-FV(Assumptions!$D$6,'Construction Schedule'!CD$2,,$E83/$H83),0))</f>
        <v>0</v>
      </c>
      <c r="CE83" s="60">
        <f>IF(CE$5=$G83,-FV(Assumptions!$D$6,'Construction Schedule'!CE$2,,$E83/$H83),IF(AND($G83&lt;=CE$5,$I83&gt;=CE$5),-FV(Assumptions!$D$6,'Construction Schedule'!CE$2,,$E83/$H83),0))</f>
        <v>0</v>
      </c>
      <c r="CF83" s="60">
        <f>IF(CF$5=$G83,-FV(Assumptions!$D$6,'Construction Schedule'!CF$2,,$E83/$H83),IF(AND($G83&lt;=CF$5,$I83&gt;=CF$5),-FV(Assumptions!$D$6,'Construction Schedule'!CF$2,,$E83/$H83),0))</f>
        <v>0</v>
      </c>
      <c r="CG83" s="60">
        <f>IF(CG$5=$G83,-FV(Assumptions!$D$6,'Construction Schedule'!CG$2,,$E83/$H83),IF(AND($G83&lt;=CG$5,$I83&gt;=CG$5),-FV(Assumptions!$D$6,'Construction Schedule'!CG$2,,$E83/$H83),0))</f>
        <v>0</v>
      </c>
      <c r="CH83" s="60">
        <f>IF(CH$5=$G83,-FV(Assumptions!$D$6,'Construction Schedule'!CH$2,,$E83/$H83),IF(AND($G83&lt;=CH$5,$I83&gt;=CH$5),-FV(Assumptions!$D$6,'Construction Schedule'!CH$2,,$E83/$H83),0))</f>
        <v>0</v>
      </c>
      <c r="CI83" s="60">
        <f>IF(CI$5=$G83,-FV(Assumptions!$D$6,'Construction Schedule'!CI$2,,$E83/$H83),IF(AND($G83&lt;=CI$5,$I83&gt;=CI$5),-FV(Assumptions!$D$6,'Construction Schedule'!CI$2,,$E83/$H83),0))</f>
        <v>0</v>
      </c>
      <c r="CJ83" s="60">
        <f>IF(CJ$5=$G83,-FV(Assumptions!$D$6,'Construction Schedule'!CJ$2,,$E83/$H83),IF(AND($G83&lt;=CJ$5,$I83&gt;=CJ$5),-FV(Assumptions!$D$6,'Construction Schedule'!CJ$2,,$E83/$H83),0))</f>
        <v>0</v>
      </c>
      <c r="CK83" s="60">
        <f>IF(CK$5=$G83,-FV(Assumptions!$D$6,'Construction Schedule'!CK$2,,$E83/$H83),IF(AND($G83&lt;=CK$5,$I83&gt;=CK$5),-FV(Assumptions!$D$6,'Construction Schedule'!CK$2,,$E83/$H83),0))</f>
        <v>0</v>
      </c>
      <c r="CL83" s="60">
        <f>IF(CL$5=$G83,-FV(Assumptions!$D$6,'Construction Schedule'!CL$2,,$E83/$H83),IF(AND($G83&lt;=CL$5,$I83&gt;=CL$5),-FV(Assumptions!$D$6,'Construction Schedule'!CL$2,,$E83/$H83),0))</f>
        <v>0</v>
      </c>
      <c r="CM83" s="60">
        <f>IF(CM$5=$G83,-FV(Assumptions!$D$6,'Construction Schedule'!CM$2,,$E83/$H83),IF(AND($G83&lt;=CM$5,$I83&gt;=CM$5),-FV(Assumptions!$D$6,'Construction Schedule'!CM$2,,$E83/$H83),0))</f>
        <v>0</v>
      </c>
      <c r="CN83" s="60">
        <f>IF(CN$5=$G83,-FV(Assumptions!$D$6,'Construction Schedule'!CN$2,,$E83/$H83),IF(AND($G83&lt;=CN$5,$I83&gt;=CN$5),-FV(Assumptions!$D$6,'Construction Schedule'!CN$2,,$E83/$H83),0))</f>
        <v>0</v>
      </c>
      <c r="CO83" s="60">
        <f>IF(CO$5=$G83,-FV(Assumptions!$D$6,'Construction Schedule'!CO$2,,$E83/$H83),IF(AND($G83&lt;=CO$5,$I83&gt;=CO$5),-FV(Assumptions!$D$6,'Construction Schedule'!CO$2,,$E83/$H83),0))</f>
        <v>0</v>
      </c>
      <c r="CP83" s="60">
        <f>IF(CP$5=$G83,-FV(Assumptions!$D$6,'Construction Schedule'!CP$2,,$E83/$H83),IF(AND($G83&lt;=CP$5,$I83&gt;=CP$5),-FV(Assumptions!$D$6,'Construction Schedule'!CP$2,,$E83/$H83),0))</f>
        <v>0</v>
      </c>
      <c r="CQ83" s="60">
        <f>IF(CQ$5=$G83,-FV(Assumptions!$D$6,'Construction Schedule'!CQ$2,,$E83/$H83),IF(AND($G83&lt;=CQ$5,$I83&gt;=CQ$5),-FV(Assumptions!$D$6,'Construction Schedule'!CQ$2,,$E83/$H83),0))</f>
        <v>0</v>
      </c>
      <c r="CR83" s="60">
        <f>IF(CR$5=$G83,-FV(Assumptions!$D$6,'Construction Schedule'!CR$2,,$E83/$H83),IF(AND($G83&lt;=CR$5,$I83&gt;=CR$5),-FV(Assumptions!$D$6,'Construction Schedule'!CR$2,,$E83/$H83),0))</f>
        <v>0</v>
      </c>
      <c r="CS83" s="60">
        <f>IF(CS$5=$G83,-FV(Assumptions!$D$6,'Construction Schedule'!CS$2,,$E83/$H83),IF(AND($G83&lt;=CS$5,$I83&gt;=CS$5),-FV(Assumptions!$D$6,'Construction Schedule'!CS$2,,$E83/$H83),0))</f>
        <v>0</v>
      </c>
      <c r="CT83" s="60">
        <f>IF(CT$5=$G83,-FV(Assumptions!$D$6,'Construction Schedule'!CT$2,,$E83/$H83),IF(AND($G83&lt;=CT$5,$I83&gt;=CT$5),-FV(Assumptions!$D$6,'Construction Schedule'!CT$2,,$E83/$H83),0))</f>
        <v>0</v>
      </c>
      <c r="CU83" s="60">
        <f>IF(CU$5=$G83,-FV(Assumptions!$D$6,'Construction Schedule'!CU$2,,$E83/$H83),IF(AND($G83&lt;=CU$5,$I83&gt;=CU$5),-FV(Assumptions!$D$6,'Construction Schedule'!CU$2,,$E83/$H83),0))</f>
        <v>0</v>
      </c>
      <c r="CV83" s="60">
        <f>IF(CV$5=$G83,-FV(Assumptions!$D$6,'Construction Schedule'!CV$2,,$E83/$H83),IF(AND($G83&lt;=CV$5,$I83&gt;=CV$5),-FV(Assumptions!$D$6,'Construction Schedule'!CV$2,,$E83/$H83),0))</f>
        <v>0</v>
      </c>
      <c r="CW83" s="60">
        <f>IF(CW$5=$G83,-FV(Assumptions!$D$6,'Construction Schedule'!CW$2,,$E83/$H83),IF(AND($G83&lt;=CW$5,$I83&gt;=CW$5),-FV(Assumptions!$D$6,'Construction Schedule'!CW$2,,$E83/$H83),0))</f>
        <v>0</v>
      </c>
      <c r="CX83" s="60">
        <f>IF(CX$5=$G83,-FV(Assumptions!$D$6,'Construction Schedule'!CX$2,,$E83/$H83),IF(AND($G83&lt;=CX$5,$I83&gt;=CX$5),-FV(Assumptions!$D$6,'Construction Schedule'!CX$2,,$E83/$H83),0))</f>
        <v>0</v>
      </c>
      <c r="CY83" s="60">
        <f>IF(CY$5=$G83,-FV(Assumptions!$D$6,'Construction Schedule'!CY$2,,$E83/$H83),IF(AND($G83&lt;=CY$5,$I83&gt;=CY$5),-FV(Assumptions!$D$6,'Construction Schedule'!CY$2,,$E83/$H83),0))</f>
        <v>0</v>
      </c>
      <c r="CZ83" s="60">
        <f>IF(CZ$5=$G83,-FV(Assumptions!$D$6,'Construction Schedule'!CZ$2,,$E83/$H83),IF(AND($G83&lt;=CZ$5,$I83&gt;=CZ$5),-FV(Assumptions!$D$6,'Construction Schedule'!CZ$2,,$E83/$H83),0))</f>
        <v>0</v>
      </c>
      <c r="DA83" s="60">
        <f>IF(DA$5=$G83,-FV(Assumptions!$D$6,'Construction Schedule'!DA$2,,$E83/$H83),IF(AND($G83&lt;=DA$5,$I83&gt;=DA$5),-FV(Assumptions!$D$6,'Construction Schedule'!DA$2,,$E83/$H83),0))</f>
        <v>0</v>
      </c>
      <c r="DB83" s="60">
        <f>IF(DB$5=$G83,-FV(Assumptions!$D$6,'Construction Schedule'!DB$2,,$E83/$H83),IF(AND($G83&lt;=DB$5,$I83&gt;=DB$5),-FV(Assumptions!$D$6,'Construction Schedule'!DB$2,,$E83/$H83),0))</f>
        <v>0</v>
      </c>
      <c r="DC83" s="60">
        <f>IF(DC$5=$G83,-FV(Assumptions!$D$6,'Construction Schedule'!DC$2,,$E83/$H83),IF(AND($G83&lt;=DC$5,$I83&gt;=DC$5),-FV(Assumptions!$D$6,'Construction Schedule'!DC$2,,$E83/$H83),0))</f>
        <v>0</v>
      </c>
      <c r="DD83" s="60">
        <f>IF(DD$5=$G83,-FV(Assumptions!$D$6,'Construction Schedule'!DD$2,,$E83/$H83),IF(AND($G83&lt;=DD$5,$I83&gt;=DD$5),-FV(Assumptions!$D$6,'Construction Schedule'!DD$2,,$E83/$H83),0))</f>
        <v>0</v>
      </c>
      <c r="DE83" s="60">
        <f>IF(DE$5=$G83,-FV(Assumptions!$D$6,'Construction Schedule'!DE$2,,$E83/$H83),IF(AND($G83&lt;=DE$5,$I83&gt;=DE$5),-FV(Assumptions!$D$6,'Construction Schedule'!DE$2,,$E83/$H83),0))</f>
        <v>0</v>
      </c>
      <c r="DF83" s="60">
        <f>IF(DF$5=$G83,-FV(Assumptions!$D$6,'Construction Schedule'!DF$2,,$E83/$H83),IF(AND($G83&lt;=DF$5,$I83&gt;=DF$5),-FV(Assumptions!$D$6,'Construction Schedule'!DF$2,,$E83/$H83),0))</f>
        <v>0</v>
      </c>
      <c r="DG83" s="60">
        <f>IF(DG$5=$G83,-FV(Assumptions!$D$6,'Construction Schedule'!DG$2,,$E83/$H83),IF(AND($G83&lt;=DG$5,$I83&gt;=DG$5),-FV(Assumptions!$D$6,'Construction Schedule'!DG$2,,$E83/$H83),0))</f>
        <v>0</v>
      </c>
      <c r="DH83" s="60">
        <f>IF(DH$5=$G83,-FV(Assumptions!$D$6,'Construction Schedule'!DH$2,,$E83/$H83),IF(AND($G83&lt;=DH$5,$I83&gt;=DH$5),-FV(Assumptions!$D$6,'Construction Schedule'!DH$2,,$E83/$H83),0))</f>
        <v>0</v>
      </c>
      <c r="DI83" s="60">
        <f>IF(DI$5=$G83,-FV(Assumptions!$D$6,'Construction Schedule'!DI$2,,$E83/$H83),IF(AND($G83&lt;=DI$5,$I83&gt;=DI$5),-FV(Assumptions!$D$6,'Construction Schedule'!DI$2,,$E83/$H83),0))</f>
        <v>0</v>
      </c>
      <c r="DJ83" s="60">
        <f>IF(DJ$5=$G83,-FV(Assumptions!$D$6,'Construction Schedule'!DJ$2,,$E83/$H83),IF(AND($G83&lt;=DJ$5,$I83&gt;=DJ$5),-FV(Assumptions!$D$6,'Construction Schedule'!DJ$2,,$E83/$H83),0))</f>
        <v>0</v>
      </c>
      <c r="DK83" s="60">
        <f>IF(DK$5=$G83,-FV(Assumptions!$D$6,'Construction Schedule'!DK$2,,$E83/$H83),IF(AND($G83&lt;=DK$5,$I83&gt;=DK$5),-FV(Assumptions!$D$6,'Construction Schedule'!DK$2,,$E83/$H83),0))</f>
        <v>0</v>
      </c>
      <c r="DL83" s="60">
        <f>IF(DL$5=$G83,-FV(Assumptions!$D$6,'Construction Schedule'!DL$2,,$E83/$H83),IF(AND($G83&lt;=DL$5,$I83&gt;=DL$5),-FV(Assumptions!$D$6,'Construction Schedule'!DL$2,,$E83/$H83),0))</f>
        <v>0</v>
      </c>
      <c r="DM83" s="60">
        <f>IF(DM$5=$G83,-FV(Assumptions!$D$6,'Construction Schedule'!DM$2,,$E83/$H83),IF(AND($G83&lt;=DM$5,$I83&gt;=DM$5),-FV(Assumptions!$D$6,'Construction Schedule'!DM$2,,$E83/$H83),0))</f>
        <v>0</v>
      </c>
      <c r="DN83" s="60">
        <f>IF(DN$5=$G83,-FV(Assumptions!$D$6,'Construction Schedule'!DN$2,,$E83/$H83),IF(AND($G83&lt;=DN$5,$I83&gt;=DN$5),-FV(Assumptions!$D$6,'Construction Schedule'!DN$2,,$E83/$H83),0))</f>
        <v>0</v>
      </c>
      <c r="DO83" s="60">
        <f>IF(DO$5=$G83,-FV(Assumptions!$D$6,'Construction Schedule'!DO$2,,$E83/$H83),IF(AND($G83&lt;=DO$5,$I83&gt;=DO$5),-FV(Assumptions!$D$6,'Construction Schedule'!DO$2,,$E83/$H83),0))</f>
        <v>0</v>
      </c>
      <c r="DP83" s="60">
        <f>IF(DP$5=$G83,-FV(Assumptions!$D$6,'Construction Schedule'!DP$2,,$E83/$H83),IF(AND($G83&lt;=DP$5,$I83&gt;=DP$5),-FV(Assumptions!$D$6,'Construction Schedule'!DP$2,,$E83/$H83),0))</f>
        <v>0</v>
      </c>
      <c r="DQ83" s="60">
        <f>IF(DQ$5=$G83,-FV(Assumptions!$D$6,'Construction Schedule'!DQ$2,,$E83/$H83),IF(AND($G83&lt;=DQ$5,$I83&gt;=DQ$5),-FV(Assumptions!$D$6,'Construction Schedule'!DQ$2,,$E83/$H83),0))</f>
        <v>0</v>
      </c>
      <c r="DR83" s="60">
        <f>IF(DR$5=$G83,-FV(Assumptions!$D$6,'Construction Schedule'!DR$2,,$E83/$H83),IF(AND($G83&lt;=DR$5,$I83&gt;=DR$5),-FV(Assumptions!$D$6,'Construction Schedule'!DR$2,,$E83/$H83),0))</f>
        <v>0</v>
      </c>
      <c r="DS83" s="60">
        <f>IF(DS$5=$G83,-FV(Assumptions!$D$6,'Construction Schedule'!DS$2,,$E83/$H83),IF(AND($G83&lt;=DS$5,$I83&gt;=DS$5),-FV(Assumptions!$D$6,'Construction Schedule'!DS$2,,$E83/$H83),0))</f>
        <v>0</v>
      </c>
      <c r="DT83" s="60">
        <f>IF(DT$5=$G83,-FV(Assumptions!$D$6,'Construction Schedule'!DT$2,,$E83/$H83),IF(AND($G83&lt;=DT$5,$I83&gt;=DT$5),-FV(Assumptions!$D$6,'Construction Schedule'!DT$2,,$E83/$H83),0))</f>
        <v>0</v>
      </c>
      <c r="DU83" s="60">
        <f>IF(DU$5=$G83,-FV(Assumptions!$D$6,'Construction Schedule'!DU$2,,$E83/$H83),IF(AND($G83&lt;=DU$5,$I83&gt;=DU$5),-FV(Assumptions!$D$6,'Construction Schedule'!DU$2,,$E83/$H83),0))</f>
        <v>0</v>
      </c>
      <c r="DV83" s="60">
        <f>IF(DV$5=$G83,-FV(Assumptions!$D$6,'Construction Schedule'!DV$2,,$E83/$H83),IF(AND($G83&lt;=DV$5,$I83&gt;=DV$5),-FV(Assumptions!$D$6,'Construction Schedule'!DV$2,,$E83/$H83),0))</f>
        <v>0</v>
      </c>
      <c r="DW83" s="60">
        <f>IF(DW$5=$G83,-FV(Assumptions!$D$6,'Construction Schedule'!DW$2,,$E83/$H83),IF(AND($G83&lt;=DW$5,$I83&gt;=DW$5),-FV(Assumptions!$D$6,'Construction Schedule'!DW$2,,$E83/$H83),0))</f>
        <v>0</v>
      </c>
      <c r="DX83" s="60">
        <f>IF(DX$5=$G83,-FV(Assumptions!$D$6,'Construction Schedule'!DX$2,,$E83/$H83),IF(AND($G83&lt;=DX$5,$I83&gt;=DX$5),-FV(Assumptions!$D$6,'Construction Schedule'!DX$2,,$E83/$H83),0))</f>
        <v>0</v>
      </c>
      <c r="DY83" s="60">
        <f>IF(DY$5=$G83,-FV(Assumptions!$D$6,'Construction Schedule'!DY$2,,$E83/$H83),IF(AND($G83&lt;=DY$5,$I83&gt;=DY$5),-FV(Assumptions!$D$6,'Construction Schedule'!DY$2,,$E83/$H83),0))</f>
        <v>0</v>
      </c>
      <c r="DZ83" s="60">
        <f>IF(DZ$5=$G83,-FV(Assumptions!$D$6,'Construction Schedule'!DZ$2,,$E83/$H83),IF(AND($G83&lt;=DZ$5,$I83&gt;=DZ$5),-FV(Assumptions!$D$6,'Construction Schedule'!DZ$2,,$E83/$H83),0))</f>
        <v>0</v>
      </c>
      <c r="EA83" s="60">
        <f>IF(EA$5=$G83,-FV(Assumptions!$D$6,'Construction Schedule'!EA$2,,$E83/$H83),IF(AND($G83&lt;=EA$5,$I83&gt;=EA$5),-FV(Assumptions!$D$6,'Construction Schedule'!EA$2,,$E83/$H83),0))</f>
        <v>0</v>
      </c>
      <c r="EB83" s="51" t="s">
        <v>2</v>
      </c>
    </row>
    <row r="84" spans="1:132" ht="17.25" x14ac:dyDescent="0.35">
      <c r="D84" s="51" t="s">
        <v>183</v>
      </c>
      <c r="E84" s="136">
        <f>SUM(E82:E83)</f>
        <v>25280000</v>
      </c>
      <c r="F84" s="137"/>
      <c r="I84" s="56"/>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c r="CQ84" s="139"/>
      <c r="CR84" s="139"/>
      <c r="CS84" s="139"/>
      <c r="CT84" s="139"/>
      <c r="CU84" s="139"/>
      <c r="CV84" s="139"/>
      <c r="CW84" s="139"/>
      <c r="CX84" s="139"/>
      <c r="CY84" s="139"/>
      <c r="CZ84" s="139"/>
      <c r="DA84" s="139"/>
      <c r="DB84" s="139"/>
      <c r="DC84" s="139"/>
      <c r="DD84" s="139"/>
      <c r="DE84" s="139"/>
      <c r="DF84" s="139"/>
      <c r="DG84" s="139"/>
      <c r="DH84" s="139"/>
      <c r="DI84" s="139"/>
      <c r="DJ84" s="139"/>
      <c r="DK84" s="139"/>
      <c r="DL84" s="139"/>
      <c r="DM84" s="139"/>
      <c r="DN84" s="139"/>
      <c r="DO84" s="139"/>
      <c r="DP84" s="139"/>
      <c r="DQ84" s="139"/>
      <c r="DR84" s="139"/>
      <c r="DS84" s="139"/>
      <c r="DT84" s="139"/>
      <c r="DU84" s="139"/>
      <c r="DV84" s="139"/>
      <c r="DW84" s="139"/>
      <c r="DX84" s="139"/>
      <c r="DY84" s="139"/>
      <c r="DZ84" s="139"/>
      <c r="EA84" s="139"/>
      <c r="EB84" s="51" t="s">
        <v>2</v>
      </c>
    </row>
    <row r="85" spans="1:132" ht="17.25" x14ac:dyDescent="0.35">
      <c r="E85" s="136"/>
      <c r="F85" s="137"/>
      <c r="I85" s="56"/>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51" t="s">
        <v>2</v>
      </c>
    </row>
    <row r="86" spans="1:132" s="101" customFormat="1" ht="17.25" x14ac:dyDescent="0.35">
      <c r="B86" s="140" t="s">
        <v>238</v>
      </c>
      <c r="C86" s="140"/>
      <c r="D86" s="140"/>
      <c r="E86" s="140">
        <f>SUM(E84,E79,E69,E7)</f>
        <v>153368001.90325001</v>
      </c>
      <c r="F86" s="140"/>
      <c r="G86" s="140"/>
      <c r="H86" s="141"/>
      <c r="I86" s="140"/>
      <c r="J86" s="140"/>
      <c r="K86" s="140"/>
      <c r="L86" s="140">
        <f>SUM(L64:L85)</f>
        <v>6854573.916666667</v>
      </c>
      <c r="M86" s="140">
        <f t="shared" ref="M86:BX86" si="11">SUM(M64:M85)</f>
        <v>1349775.0813177084</v>
      </c>
      <c r="N86" s="140">
        <f t="shared" si="11"/>
        <v>1349775.0813177084</v>
      </c>
      <c r="O86" s="140">
        <f t="shared" si="11"/>
        <v>1349775.0813177084</v>
      </c>
      <c r="P86" s="140">
        <f t="shared" si="11"/>
        <v>1349775.0813177084</v>
      </c>
      <c r="Q86" s="140">
        <f t="shared" si="11"/>
        <v>1349775.0813177084</v>
      </c>
      <c r="R86" s="140">
        <f t="shared" si="11"/>
        <v>1349775.0813177084</v>
      </c>
      <c r="S86" s="140">
        <f t="shared" si="11"/>
        <v>1349775.0813177084</v>
      </c>
      <c r="T86" s="140">
        <f t="shared" si="11"/>
        <v>1349775.0813177084</v>
      </c>
      <c r="U86" s="140">
        <f t="shared" si="11"/>
        <v>2660385.0813177084</v>
      </c>
      <c r="V86" s="140">
        <f t="shared" si="11"/>
        <v>2660385.0813177084</v>
      </c>
      <c r="W86" s="140">
        <f t="shared" si="11"/>
        <v>2660385.0813177084</v>
      </c>
      <c r="X86" s="140">
        <f t="shared" si="11"/>
        <v>7909294.708350651</v>
      </c>
      <c r="Y86" s="140">
        <f t="shared" si="11"/>
        <v>2726894.7083506514</v>
      </c>
      <c r="Z86" s="140">
        <f t="shared" si="11"/>
        <v>2726894.7083506514</v>
      </c>
      <c r="AA86" s="140">
        <f t="shared" si="11"/>
        <v>2726894.7083506514</v>
      </c>
      <c r="AB86" s="140">
        <f t="shared" si="11"/>
        <v>2726894.7083506514</v>
      </c>
      <c r="AC86" s="140">
        <f t="shared" si="11"/>
        <v>2726894.7083506514</v>
      </c>
      <c r="AD86" s="140">
        <f t="shared" si="11"/>
        <v>2726894.7083506514</v>
      </c>
      <c r="AE86" s="140">
        <f t="shared" si="11"/>
        <v>2726894.7083506514</v>
      </c>
      <c r="AF86" s="140">
        <f t="shared" si="11"/>
        <v>2726894.7083506514</v>
      </c>
      <c r="AG86" s="140">
        <f t="shared" si="11"/>
        <v>2726894.7083506514</v>
      </c>
      <c r="AH86" s="140">
        <f t="shared" si="11"/>
        <v>2726894.7083506514</v>
      </c>
      <c r="AI86" s="140">
        <f t="shared" si="11"/>
        <v>2726894.7083506514</v>
      </c>
      <c r="AJ86" s="140">
        <f t="shared" si="11"/>
        <v>8107027.076059415</v>
      </c>
      <c r="AK86" s="140">
        <f t="shared" si="11"/>
        <v>2795067.0760594169</v>
      </c>
      <c r="AL86" s="140">
        <f t="shared" si="11"/>
        <v>2795067.0760594169</v>
      </c>
      <c r="AM86" s="140">
        <f t="shared" si="11"/>
        <v>2795067.0760594169</v>
      </c>
      <c r="AN86" s="140">
        <f t="shared" si="11"/>
        <v>2795067.0760594169</v>
      </c>
      <c r="AO86" s="140">
        <f t="shared" si="11"/>
        <v>2795067.0760594169</v>
      </c>
      <c r="AP86" s="140">
        <f t="shared" si="11"/>
        <v>2795067.0760594169</v>
      </c>
      <c r="AQ86" s="140">
        <f t="shared" si="11"/>
        <v>2795067.0760594169</v>
      </c>
      <c r="AR86" s="140">
        <f t="shared" si="11"/>
        <v>2795067.0760594169</v>
      </c>
      <c r="AS86" s="140">
        <f t="shared" si="11"/>
        <v>2795067.0760594169</v>
      </c>
      <c r="AT86" s="140">
        <f t="shared" si="11"/>
        <v>2795067.0760594169</v>
      </c>
      <c r="AU86" s="140">
        <f t="shared" si="11"/>
        <v>2795067.0760594169</v>
      </c>
      <c r="AV86" s="140">
        <f t="shared" si="11"/>
        <v>8309702.7529608998</v>
      </c>
      <c r="AW86" s="140">
        <f t="shared" si="11"/>
        <v>2864943.7529609026</v>
      </c>
      <c r="AX86" s="140">
        <f t="shared" si="11"/>
        <v>2864943.7529609026</v>
      </c>
      <c r="AY86" s="140">
        <f t="shared" si="11"/>
        <v>2864943.7529609026</v>
      </c>
      <c r="AZ86" s="140">
        <f t="shared" si="11"/>
        <v>2864943.7529609026</v>
      </c>
      <c r="BA86" s="140">
        <f t="shared" si="11"/>
        <v>2864943.7529609026</v>
      </c>
      <c r="BB86" s="140">
        <f t="shared" si="11"/>
        <v>2864943.7529609026</v>
      </c>
      <c r="BC86" s="140">
        <f t="shared" si="11"/>
        <v>2864943.7529609026</v>
      </c>
      <c r="BD86" s="140">
        <f t="shared" si="11"/>
        <v>2864943.7529609026</v>
      </c>
      <c r="BE86" s="140">
        <f t="shared" si="11"/>
        <v>2864943.7529609026</v>
      </c>
      <c r="BF86" s="140">
        <f t="shared" si="11"/>
        <v>2864943.7529609026</v>
      </c>
      <c r="BG86" s="140">
        <f t="shared" si="11"/>
        <v>2864943.7529609026</v>
      </c>
      <c r="BH86" s="140">
        <f t="shared" si="11"/>
        <v>8517445.3217849229</v>
      </c>
      <c r="BI86" s="140">
        <f t="shared" si="11"/>
        <v>772474.66038434231</v>
      </c>
      <c r="BJ86" s="140">
        <f t="shared" si="11"/>
        <v>772474.66038434231</v>
      </c>
      <c r="BK86" s="140">
        <f t="shared" si="11"/>
        <v>772474.66038434231</v>
      </c>
      <c r="BL86" s="140">
        <f t="shared" si="11"/>
        <v>772474.66038434231</v>
      </c>
      <c r="BM86" s="140">
        <f t="shared" si="11"/>
        <v>772474.66038434231</v>
      </c>
      <c r="BN86" s="140">
        <f t="shared" si="11"/>
        <v>772474.66038434231</v>
      </c>
      <c r="BO86" s="140">
        <f t="shared" si="11"/>
        <v>772474.66038434231</v>
      </c>
      <c r="BP86" s="140">
        <f t="shared" si="11"/>
        <v>772474.66038434231</v>
      </c>
      <c r="BQ86" s="140">
        <f t="shared" si="11"/>
        <v>772474.66038434231</v>
      </c>
      <c r="BR86" s="140">
        <f t="shared" si="11"/>
        <v>772474.66038434231</v>
      </c>
      <c r="BS86" s="140">
        <f t="shared" si="11"/>
        <v>0</v>
      </c>
      <c r="BT86" s="140">
        <f t="shared" si="11"/>
        <v>0</v>
      </c>
      <c r="BU86" s="140">
        <f t="shared" si="11"/>
        <v>0</v>
      </c>
      <c r="BV86" s="140">
        <f t="shared" si="11"/>
        <v>0</v>
      </c>
      <c r="BW86" s="140">
        <f t="shared" si="11"/>
        <v>0</v>
      </c>
      <c r="BX86" s="140">
        <f t="shared" si="11"/>
        <v>0</v>
      </c>
      <c r="BY86" s="140">
        <f t="shared" ref="BY86:EA86" si="12">SUM(BY64:BY85)</f>
        <v>0</v>
      </c>
      <c r="BZ86" s="140">
        <f t="shared" si="12"/>
        <v>0</v>
      </c>
      <c r="CA86" s="140">
        <f t="shared" si="12"/>
        <v>0</v>
      </c>
      <c r="CB86" s="140">
        <f t="shared" si="12"/>
        <v>0</v>
      </c>
      <c r="CC86" s="140">
        <f t="shared" si="12"/>
        <v>0</v>
      </c>
      <c r="CD86" s="140">
        <f t="shared" si="12"/>
        <v>0</v>
      </c>
      <c r="CE86" s="140">
        <f t="shared" si="12"/>
        <v>0</v>
      </c>
      <c r="CF86" s="140">
        <f t="shared" si="12"/>
        <v>0</v>
      </c>
      <c r="CG86" s="140">
        <f t="shared" si="12"/>
        <v>0</v>
      </c>
      <c r="CH86" s="140">
        <f t="shared" si="12"/>
        <v>0</v>
      </c>
      <c r="CI86" s="140">
        <f t="shared" si="12"/>
        <v>0</v>
      </c>
      <c r="CJ86" s="140">
        <f t="shared" si="12"/>
        <v>0</v>
      </c>
      <c r="CK86" s="140">
        <f t="shared" si="12"/>
        <v>0</v>
      </c>
      <c r="CL86" s="140">
        <f t="shared" si="12"/>
        <v>0</v>
      </c>
      <c r="CM86" s="140">
        <f t="shared" si="12"/>
        <v>0</v>
      </c>
      <c r="CN86" s="140">
        <f t="shared" si="12"/>
        <v>0</v>
      </c>
      <c r="CO86" s="140">
        <f t="shared" si="12"/>
        <v>0</v>
      </c>
      <c r="CP86" s="140">
        <f t="shared" si="12"/>
        <v>0</v>
      </c>
      <c r="CQ86" s="140">
        <f t="shared" si="12"/>
        <v>0</v>
      </c>
      <c r="CR86" s="140">
        <f t="shared" si="12"/>
        <v>0</v>
      </c>
      <c r="CS86" s="140">
        <f t="shared" si="12"/>
        <v>0</v>
      </c>
      <c r="CT86" s="140">
        <f t="shared" si="12"/>
        <v>0</v>
      </c>
      <c r="CU86" s="140">
        <f t="shared" si="12"/>
        <v>0</v>
      </c>
      <c r="CV86" s="140">
        <f t="shared" si="12"/>
        <v>0</v>
      </c>
      <c r="CW86" s="140">
        <f t="shared" si="12"/>
        <v>0</v>
      </c>
      <c r="CX86" s="140">
        <f t="shared" si="12"/>
        <v>0</v>
      </c>
      <c r="CY86" s="140">
        <f t="shared" si="12"/>
        <v>0</v>
      </c>
      <c r="CZ86" s="140">
        <f t="shared" si="12"/>
        <v>0</v>
      </c>
      <c r="DA86" s="140">
        <f t="shared" si="12"/>
        <v>0</v>
      </c>
      <c r="DB86" s="140">
        <f t="shared" si="12"/>
        <v>0</v>
      </c>
      <c r="DC86" s="140">
        <f t="shared" si="12"/>
        <v>0</v>
      </c>
      <c r="DD86" s="140">
        <f t="shared" si="12"/>
        <v>0</v>
      </c>
      <c r="DE86" s="140">
        <f t="shared" si="12"/>
        <v>0</v>
      </c>
      <c r="DF86" s="140">
        <f t="shared" si="12"/>
        <v>0</v>
      </c>
      <c r="DG86" s="140">
        <f t="shared" si="12"/>
        <v>0</v>
      </c>
      <c r="DH86" s="140">
        <f t="shared" si="12"/>
        <v>0</v>
      </c>
      <c r="DI86" s="140">
        <f t="shared" si="12"/>
        <v>0</v>
      </c>
      <c r="DJ86" s="140">
        <f t="shared" si="12"/>
        <v>0</v>
      </c>
      <c r="DK86" s="140">
        <f t="shared" si="12"/>
        <v>0</v>
      </c>
      <c r="DL86" s="140">
        <f t="shared" si="12"/>
        <v>0</v>
      </c>
      <c r="DM86" s="140">
        <f t="shared" si="12"/>
        <v>0</v>
      </c>
      <c r="DN86" s="140">
        <f t="shared" si="12"/>
        <v>0</v>
      </c>
      <c r="DO86" s="140">
        <f t="shared" si="12"/>
        <v>0</v>
      </c>
      <c r="DP86" s="140">
        <f t="shared" si="12"/>
        <v>0</v>
      </c>
      <c r="DQ86" s="140">
        <f t="shared" si="12"/>
        <v>0</v>
      </c>
      <c r="DR86" s="140">
        <f t="shared" si="12"/>
        <v>0</v>
      </c>
      <c r="DS86" s="140">
        <f t="shared" si="12"/>
        <v>0</v>
      </c>
      <c r="DT86" s="140">
        <f t="shared" si="12"/>
        <v>0</v>
      </c>
      <c r="DU86" s="140">
        <f t="shared" si="12"/>
        <v>0</v>
      </c>
      <c r="DV86" s="140">
        <f t="shared" si="12"/>
        <v>0</v>
      </c>
      <c r="DW86" s="140">
        <f t="shared" si="12"/>
        <v>0</v>
      </c>
      <c r="DX86" s="140">
        <f t="shared" si="12"/>
        <v>0</v>
      </c>
      <c r="DY86" s="140">
        <f t="shared" si="12"/>
        <v>0</v>
      </c>
      <c r="DZ86" s="140">
        <f t="shared" si="12"/>
        <v>0</v>
      </c>
      <c r="EA86" s="140">
        <f t="shared" si="12"/>
        <v>0</v>
      </c>
      <c r="EB86" s="101" t="s">
        <v>2</v>
      </c>
    </row>
    <row r="87" spans="1:132" ht="17.25" x14ac:dyDescent="0.35">
      <c r="F87" s="137"/>
      <c r="I87" s="56"/>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CT87" s="139"/>
      <c r="CU87" s="139"/>
      <c r="CV87" s="139"/>
      <c r="CW87" s="139"/>
      <c r="CX87" s="139"/>
      <c r="CY87" s="139"/>
      <c r="CZ87" s="139"/>
      <c r="DA87" s="139"/>
      <c r="DB87" s="139"/>
      <c r="DC87" s="139"/>
      <c r="DD87" s="139"/>
      <c r="DE87" s="139"/>
      <c r="DF87" s="139"/>
      <c r="DG87" s="139"/>
      <c r="DH87" s="139"/>
      <c r="DI87" s="139"/>
      <c r="DJ87" s="139"/>
      <c r="DK87" s="139"/>
      <c r="DL87" s="139"/>
      <c r="DM87" s="139"/>
      <c r="DN87" s="139"/>
      <c r="DO87" s="139"/>
      <c r="DP87" s="139"/>
      <c r="DQ87" s="139"/>
      <c r="DR87" s="139"/>
      <c r="DS87" s="139"/>
      <c r="DT87" s="139"/>
      <c r="DU87" s="139"/>
      <c r="DV87" s="139"/>
      <c r="DW87" s="139"/>
      <c r="DX87" s="139"/>
      <c r="DY87" s="139"/>
      <c r="DZ87" s="139"/>
      <c r="EA87" s="139"/>
      <c r="EB87" s="51" t="s">
        <v>2</v>
      </c>
    </row>
    <row r="88" spans="1:132" ht="17.25" x14ac:dyDescent="0.35">
      <c r="A88" s="97" t="s">
        <v>239</v>
      </c>
      <c r="B88" s="97"/>
      <c r="C88" s="97"/>
      <c r="D88" s="97"/>
      <c r="E88" s="98"/>
      <c r="F88" s="97"/>
      <c r="G88" s="132"/>
      <c r="H88" s="133"/>
      <c r="I88" s="132"/>
      <c r="J88" s="97"/>
      <c r="K88" s="97"/>
      <c r="L88" s="142">
        <f>L86+L61</f>
        <v>8039573.916666667</v>
      </c>
      <c r="M88" s="142">
        <f t="shared" ref="M88:BX88" si="13">M86+M61</f>
        <v>15693108.414651042</v>
      </c>
      <c r="N88" s="142">
        <f t="shared" si="13"/>
        <v>15693108.414651042</v>
      </c>
      <c r="O88" s="142">
        <f t="shared" si="13"/>
        <v>15693108.414651042</v>
      </c>
      <c r="P88" s="142">
        <f t="shared" si="13"/>
        <v>15693108.414651042</v>
      </c>
      <c r="Q88" s="142">
        <f t="shared" si="13"/>
        <v>2699358.4146510419</v>
      </c>
      <c r="R88" s="142">
        <f t="shared" si="13"/>
        <v>2699358.4146510419</v>
      </c>
      <c r="S88" s="142">
        <f t="shared" si="13"/>
        <v>2699358.4146510419</v>
      </c>
      <c r="T88" s="142">
        <f t="shared" si="13"/>
        <v>2699358.4146510419</v>
      </c>
      <c r="U88" s="142">
        <f t="shared" si="13"/>
        <v>19158218.414651044</v>
      </c>
      <c r="V88" s="142">
        <f t="shared" si="13"/>
        <v>19158218.414651044</v>
      </c>
      <c r="W88" s="142">
        <f t="shared" si="13"/>
        <v>19158218.414651044</v>
      </c>
      <c r="X88" s="142">
        <f t="shared" si="13"/>
        <v>24819573.875017315</v>
      </c>
      <c r="Y88" s="142">
        <f t="shared" si="13"/>
        <v>10492622.138906207</v>
      </c>
      <c r="Z88" s="142">
        <f t="shared" si="13"/>
        <v>11167413.805572873</v>
      </c>
      <c r="AA88" s="142">
        <f t="shared" si="13"/>
        <v>11167413.805572873</v>
      </c>
      <c r="AB88" s="142">
        <f t="shared" si="13"/>
        <v>10897497.138906207</v>
      </c>
      <c r="AC88" s="142">
        <f t="shared" si="13"/>
        <v>10897497.138906207</v>
      </c>
      <c r="AD88" s="142">
        <f t="shared" si="13"/>
        <v>10897497.138906207</v>
      </c>
      <c r="AE88" s="142">
        <f t="shared" si="13"/>
        <v>9832364.4465985149</v>
      </c>
      <c r="AF88" s="142">
        <f t="shared" si="13"/>
        <v>9562447.7799318489</v>
      </c>
      <c r="AG88" s="142">
        <f t="shared" si="13"/>
        <v>9157572.7799318489</v>
      </c>
      <c r="AH88" s="142">
        <f t="shared" si="13"/>
        <v>9157572.7799318489</v>
      </c>
      <c r="AI88" s="142">
        <f t="shared" si="13"/>
        <v>9157572.7799318489</v>
      </c>
      <c r="AJ88" s="142">
        <f t="shared" si="13"/>
        <v>14698472.09943014</v>
      </c>
      <c r="AK88" s="142">
        <f t="shared" si="13"/>
        <v>9386512.0994301438</v>
      </c>
      <c r="AL88" s="142">
        <f t="shared" si="13"/>
        <v>9386512.0994301438</v>
      </c>
      <c r="AM88" s="142">
        <f t="shared" si="13"/>
        <v>9386512.0994301438</v>
      </c>
      <c r="AN88" s="142">
        <f t="shared" si="13"/>
        <v>9386512.0994301438</v>
      </c>
      <c r="AO88" s="142">
        <f t="shared" si="13"/>
        <v>9386512.0994301438</v>
      </c>
      <c r="AP88" s="142">
        <f t="shared" si="13"/>
        <v>9386512.0994301438</v>
      </c>
      <c r="AQ88" s="142">
        <f t="shared" si="13"/>
        <v>9386512.0994301438</v>
      </c>
      <c r="AR88" s="142">
        <f t="shared" si="13"/>
        <v>9386512.0994301438</v>
      </c>
      <c r="AS88" s="142">
        <f t="shared" si="13"/>
        <v>9386512.0994301438</v>
      </c>
      <c r="AT88" s="142">
        <f t="shared" si="13"/>
        <v>9386512.0994301438</v>
      </c>
      <c r="AU88" s="142">
        <f t="shared" si="13"/>
        <v>9386512.0994301438</v>
      </c>
      <c r="AV88" s="142">
        <f t="shared" si="13"/>
        <v>15065933.901915895</v>
      </c>
      <c r="AW88" s="142">
        <f t="shared" si="13"/>
        <v>9621174.9019158967</v>
      </c>
      <c r="AX88" s="142">
        <f t="shared" si="13"/>
        <v>9621174.9019158967</v>
      </c>
      <c r="AY88" s="142">
        <f t="shared" si="13"/>
        <v>9621174.9019158967</v>
      </c>
      <c r="AZ88" s="142">
        <f t="shared" si="13"/>
        <v>9621174.9019158967</v>
      </c>
      <c r="BA88" s="142">
        <f t="shared" si="13"/>
        <v>9621174.9019158967</v>
      </c>
      <c r="BB88" s="142">
        <f t="shared" si="13"/>
        <v>9621174.9019158967</v>
      </c>
      <c r="BC88" s="142">
        <f t="shared" si="13"/>
        <v>10032367.638895065</v>
      </c>
      <c r="BD88" s="142">
        <f t="shared" si="13"/>
        <v>10032367.638895065</v>
      </c>
      <c r="BE88" s="142">
        <f t="shared" si="13"/>
        <v>9917844.4628133327</v>
      </c>
      <c r="BF88" s="142">
        <f t="shared" si="13"/>
        <v>9917844.4628133327</v>
      </c>
      <c r="BG88" s="142">
        <f t="shared" si="13"/>
        <v>9939113.0526570827</v>
      </c>
      <c r="BH88" s="142">
        <f t="shared" si="13"/>
        <v>15833869.767743038</v>
      </c>
      <c r="BI88" s="142">
        <f t="shared" si="13"/>
        <v>772474.66038434231</v>
      </c>
      <c r="BJ88" s="142">
        <f t="shared" si="13"/>
        <v>772474.66038434231</v>
      </c>
      <c r="BK88" s="142">
        <f t="shared" si="13"/>
        <v>772474.66038434231</v>
      </c>
      <c r="BL88" s="142">
        <f t="shared" si="13"/>
        <v>772474.66038434231</v>
      </c>
      <c r="BM88" s="142">
        <f t="shared" si="13"/>
        <v>772474.66038434231</v>
      </c>
      <c r="BN88" s="142">
        <f t="shared" si="13"/>
        <v>772474.66038434231</v>
      </c>
      <c r="BO88" s="142">
        <f t="shared" si="13"/>
        <v>772474.66038434231</v>
      </c>
      <c r="BP88" s="142">
        <f t="shared" si="13"/>
        <v>772474.66038434231</v>
      </c>
      <c r="BQ88" s="142">
        <f t="shared" si="13"/>
        <v>772474.66038434231</v>
      </c>
      <c r="BR88" s="142">
        <f t="shared" si="13"/>
        <v>772474.66038434231</v>
      </c>
      <c r="BS88" s="142">
        <f t="shared" si="13"/>
        <v>0</v>
      </c>
      <c r="BT88" s="142">
        <f t="shared" si="13"/>
        <v>0</v>
      </c>
      <c r="BU88" s="142">
        <f t="shared" si="13"/>
        <v>0</v>
      </c>
      <c r="BV88" s="142">
        <f t="shared" si="13"/>
        <v>0</v>
      </c>
      <c r="BW88" s="142">
        <f t="shared" si="13"/>
        <v>0</v>
      </c>
      <c r="BX88" s="142">
        <f t="shared" si="13"/>
        <v>0</v>
      </c>
      <c r="BY88" s="142">
        <f t="shared" ref="BY88:EA88" si="14">BY86+BY61</f>
        <v>0</v>
      </c>
      <c r="BZ88" s="142">
        <f t="shared" si="14"/>
        <v>0</v>
      </c>
      <c r="CA88" s="142">
        <f t="shared" si="14"/>
        <v>0</v>
      </c>
      <c r="CB88" s="142">
        <f t="shared" si="14"/>
        <v>0</v>
      </c>
      <c r="CC88" s="142">
        <f t="shared" si="14"/>
        <v>0</v>
      </c>
      <c r="CD88" s="142">
        <f t="shared" si="14"/>
        <v>0</v>
      </c>
      <c r="CE88" s="142">
        <f t="shared" si="14"/>
        <v>0</v>
      </c>
      <c r="CF88" s="142">
        <f t="shared" si="14"/>
        <v>0</v>
      </c>
      <c r="CG88" s="142">
        <f t="shared" si="14"/>
        <v>0</v>
      </c>
      <c r="CH88" s="142">
        <f t="shared" si="14"/>
        <v>0</v>
      </c>
      <c r="CI88" s="142">
        <f t="shared" si="14"/>
        <v>0</v>
      </c>
      <c r="CJ88" s="142">
        <f t="shared" si="14"/>
        <v>0</v>
      </c>
      <c r="CK88" s="142">
        <f t="shared" si="14"/>
        <v>0</v>
      </c>
      <c r="CL88" s="142">
        <f t="shared" si="14"/>
        <v>0</v>
      </c>
      <c r="CM88" s="142">
        <f t="shared" si="14"/>
        <v>0</v>
      </c>
      <c r="CN88" s="142">
        <f t="shared" si="14"/>
        <v>0</v>
      </c>
      <c r="CO88" s="142">
        <f t="shared" si="14"/>
        <v>0</v>
      </c>
      <c r="CP88" s="142">
        <f t="shared" si="14"/>
        <v>0</v>
      </c>
      <c r="CQ88" s="142">
        <f t="shared" si="14"/>
        <v>0</v>
      </c>
      <c r="CR88" s="142">
        <f t="shared" si="14"/>
        <v>0</v>
      </c>
      <c r="CS88" s="142">
        <f t="shared" si="14"/>
        <v>0</v>
      </c>
      <c r="CT88" s="142">
        <f t="shared" si="14"/>
        <v>0</v>
      </c>
      <c r="CU88" s="142">
        <f t="shared" si="14"/>
        <v>0</v>
      </c>
      <c r="CV88" s="142">
        <f t="shared" si="14"/>
        <v>0</v>
      </c>
      <c r="CW88" s="142">
        <f t="shared" si="14"/>
        <v>0</v>
      </c>
      <c r="CX88" s="142">
        <f t="shared" si="14"/>
        <v>0</v>
      </c>
      <c r="CY88" s="142">
        <f t="shared" si="14"/>
        <v>0</v>
      </c>
      <c r="CZ88" s="142">
        <f t="shared" si="14"/>
        <v>0</v>
      </c>
      <c r="DA88" s="142">
        <f t="shared" si="14"/>
        <v>0</v>
      </c>
      <c r="DB88" s="142">
        <f t="shared" si="14"/>
        <v>0</v>
      </c>
      <c r="DC88" s="142">
        <f t="shared" si="14"/>
        <v>0</v>
      </c>
      <c r="DD88" s="142">
        <f t="shared" si="14"/>
        <v>0</v>
      </c>
      <c r="DE88" s="142">
        <f t="shared" si="14"/>
        <v>0</v>
      </c>
      <c r="DF88" s="142">
        <f t="shared" si="14"/>
        <v>0</v>
      </c>
      <c r="DG88" s="142">
        <f t="shared" si="14"/>
        <v>0</v>
      </c>
      <c r="DH88" s="142">
        <f t="shared" si="14"/>
        <v>0</v>
      </c>
      <c r="DI88" s="142">
        <f t="shared" si="14"/>
        <v>0</v>
      </c>
      <c r="DJ88" s="142">
        <f t="shared" si="14"/>
        <v>0</v>
      </c>
      <c r="DK88" s="142">
        <f t="shared" si="14"/>
        <v>0</v>
      </c>
      <c r="DL88" s="142">
        <f t="shared" si="14"/>
        <v>0</v>
      </c>
      <c r="DM88" s="142">
        <f t="shared" si="14"/>
        <v>0</v>
      </c>
      <c r="DN88" s="142">
        <f t="shared" si="14"/>
        <v>0</v>
      </c>
      <c r="DO88" s="142">
        <f t="shared" si="14"/>
        <v>0</v>
      </c>
      <c r="DP88" s="142">
        <f t="shared" si="14"/>
        <v>0</v>
      </c>
      <c r="DQ88" s="142">
        <f t="shared" si="14"/>
        <v>0</v>
      </c>
      <c r="DR88" s="142">
        <f t="shared" si="14"/>
        <v>0</v>
      </c>
      <c r="DS88" s="142">
        <f t="shared" si="14"/>
        <v>0</v>
      </c>
      <c r="DT88" s="142">
        <f t="shared" si="14"/>
        <v>0</v>
      </c>
      <c r="DU88" s="142">
        <f t="shared" si="14"/>
        <v>0</v>
      </c>
      <c r="DV88" s="142">
        <f t="shared" si="14"/>
        <v>0</v>
      </c>
      <c r="DW88" s="142">
        <f t="shared" si="14"/>
        <v>0</v>
      </c>
      <c r="DX88" s="142">
        <f t="shared" si="14"/>
        <v>0</v>
      </c>
      <c r="DY88" s="142">
        <f t="shared" si="14"/>
        <v>0</v>
      </c>
      <c r="DZ88" s="142">
        <f t="shared" si="14"/>
        <v>0</v>
      </c>
      <c r="EA88" s="142">
        <f t="shared" si="14"/>
        <v>0</v>
      </c>
      <c r="EB88" s="51" t="s">
        <v>2</v>
      </c>
    </row>
    <row r="89" spans="1:132" x14ac:dyDescent="0.3">
      <c r="I89" s="56"/>
      <c r="L89" s="120">
        <f>SUM(L88:BS88)</f>
        <v>540432384.22017515</v>
      </c>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51" t="s">
        <v>2</v>
      </c>
      <c r="EB89" s="51" t="s">
        <v>2</v>
      </c>
    </row>
    <row r="90" spans="1:132" ht="17.25" x14ac:dyDescent="0.35">
      <c r="D90" s="51" t="s">
        <v>183</v>
      </c>
      <c r="E90" s="143">
        <f>SUMIFS(E1:E87,D1:D87,D90)</f>
        <v>986590751.90324998</v>
      </c>
      <c r="F90" s="110">
        <f>'Debt Service'!B11</f>
        <v>102000000</v>
      </c>
      <c r="L90" s="139"/>
      <c r="AJ90" s="144"/>
      <c r="BT90" s="51" t="s">
        <v>2</v>
      </c>
      <c r="EB90" s="51" t="s">
        <v>2</v>
      </c>
    </row>
    <row r="91" spans="1:132" ht="17.25" x14ac:dyDescent="0.35">
      <c r="D91" s="51" t="s">
        <v>240</v>
      </c>
      <c r="E91" s="136">
        <f>E90+F90</f>
        <v>1088590751.90325</v>
      </c>
      <c r="L91" s="145">
        <f t="shared" ref="L91:AQ91" si="15">L3</f>
        <v>2024</v>
      </c>
      <c r="M91" s="146">
        <f t="shared" si="15"/>
        <v>2024</v>
      </c>
      <c r="N91" s="146">
        <f t="shared" si="15"/>
        <v>2024</v>
      </c>
      <c r="O91" s="146">
        <f t="shared" si="15"/>
        <v>2024</v>
      </c>
      <c r="P91" s="146">
        <f t="shared" si="15"/>
        <v>2024</v>
      </c>
      <c r="Q91" s="146">
        <f t="shared" si="15"/>
        <v>2024</v>
      </c>
      <c r="R91" s="146">
        <f t="shared" si="15"/>
        <v>2024</v>
      </c>
      <c r="S91" s="146">
        <f t="shared" si="15"/>
        <v>2024</v>
      </c>
      <c r="T91" s="146">
        <f t="shared" si="15"/>
        <v>2024</v>
      </c>
      <c r="U91" s="146">
        <f t="shared" si="15"/>
        <v>2025</v>
      </c>
      <c r="V91" s="146">
        <f t="shared" si="15"/>
        <v>2025</v>
      </c>
      <c r="W91" s="146">
        <f t="shared" si="15"/>
        <v>2025</v>
      </c>
      <c r="X91" s="146">
        <f t="shared" si="15"/>
        <v>2025</v>
      </c>
      <c r="Y91" s="146">
        <f t="shared" si="15"/>
        <v>2025</v>
      </c>
      <c r="Z91" s="146">
        <f t="shared" si="15"/>
        <v>2025</v>
      </c>
      <c r="AA91" s="146">
        <f t="shared" si="15"/>
        <v>2025</v>
      </c>
      <c r="AB91" s="146">
        <f t="shared" si="15"/>
        <v>2025</v>
      </c>
      <c r="AC91" s="146">
        <f t="shared" si="15"/>
        <v>2025</v>
      </c>
      <c r="AD91" s="146">
        <f t="shared" si="15"/>
        <v>2025</v>
      </c>
      <c r="AE91" s="146">
        <f t="shared" si="15"/>
        <v>2025</v>
      </c>
      <c r="AF91" s="146">
        <f t="shared" si="15"/>
        <v>2025</v>
      </c>
      <c r="AG91" s="146">
        <f t="shared" si="15"/>
        <v>2026</v>
      </c>
      <c r="AH91" s="146">
        <f t="shared" si="15"/>
        <v>2026</v>
      </c>
      <c r="AI91" s="146">
        <f t="shared" si="15"/>
        <v>2026</v>
      </c>
      <c r="AJ91" s="146">
        <f t="shared" si="15"/>
        <v>2026</v>
      </c>
      <c r="AK91" s="146">
        <f t="shared" si="15"/>
        <v>2026</v>
      </c>
      <c r="AL91" s="146">
        <f t="shared" si="15"/>
        <v>2026</v>
      </c>
      <c r="AM91" s="146">
        <f t="shared" si="15"/>
        <v>2026</v>
      </c>
      <c r="AN91" s="146">
        <f t="shared" si="15"/>
        <v>2026</v>
      </c>
      <c r="AO91" s="146">
        <f t="shared" si="15"/>
        <v>2026</v>
      </c>
      <c r="AP91" s="146">
        <f t="shared" si="15"/>
        <v>2026</v>
      </c>
      <c r="AQ91" s="146">
        <f t="shared" si="15"/>
        <v>2026</v>
      </c>
      <c r="AR91" s="146">
        <f t="shared" ref="AR91:BR91" si="16">AR3</f>
        <v>2026</v>
      </c>
      <c r="AS91" s="146">
        <f t="shared" si="16"/>
        <v>2027</v>
      </c>
      <c r="AT91" s="146">
        <f t="shared" si="16"/>
        <v>2027</v>
      </c>
      <c r="AU91" s="146">
        <f t="shared" si="16"/>
        <v>2027</v>
      </c>
      <c r="AV91" s="146">
        <f t="shared" si="16"/>
        <v>2027</v>
      </c>
      <c r="AW91" s="146">
        <f t="shared" si="16"/>
        <v>2027</v>
      </c>
      <c r="AX91" s="146">
        <f t="shared" si="16"/>
        <v>2027</v>
      </c>
      <c r="AY91" s="146">
        <f t="shared" si="16"/>
        <v>2027</v>
      </c>
      <c r="AZ91" s="146">
        <f t="shared" si="16"/>
        <v>2027</v>
      </c>
      <c r="BA91" s="146">
        <f t="shared" si="16"/>
        <v>2027</v>
      </c>
      <c r="BB91" s="146">
        <f t="shared" si="16"/>
        <v>2027</v>
      </c>
      <c r="BC91" s="146">
        <f t="shared" si="16"/>
        <v>2027</v>
      </c>
      <c r="BD91" s="146">
        <f t="shared" si="16"/>
        <v>2027</v>
      </c>
      <c r="BE91" s="146">
        <f t="shared" si="16"/>
        <v>2028</v>
      </c>
      <c r="BF91" s="146">
        <f t="shared" si="16"/>
        <v>2028</v>
      </c>
      <c r="BG91" s="146">
        <f t="shared" si="16"/>
        <v>2028</v>
      </c>
      <c r="BH91" s="146">
        <f t="shared" si="16"/>
        <v>2028</v>
      </c>
      <c r="BI91" s="146">
        <f t="shared" si="16"/>
        <v>2028</v>
      </c>
      <c r="BJ91" s="146">
        <f t="shared" si="16"/>
        <v>2028</v>
      </c>
      <c r="BK91" s="146">
        <f t="shared" si="16"/>
        <v>2028</v>
      </c>
      <c r="BL91" s="146">
        <f t="shared" si="16"/>
        <v>2028</v>
      </c>
      <c r="BM91" s="146">
        <f t="shared" si="16"/>
        <v>2028</v>
      </c>
      <c r="BN91" s="146">
        <f t="shared" si="16"/>
        <v>2028</v>
      </c>
      <c r="BO91" s="146">
        <f t="shared" si="16"/>
        <v>2028</v>
      </c>
      <c r="BP91" s="146">
        <f t="shared" si="16"/>
        <v>2028</v>
      </c>
      <c r="BQ91" s="146">
        <f t="shared" si="16"/>
        <v>2029</v>
      </c>
      <c r="BR91" s="147">
        <f t="shared" si="16"/>
        <v>2029</v>
      </c>
      <c r="BT91" s="51" t="s">
        <v>2</v>
      </c>
      <c r="EB91" s="51" t="s">
        <v>2</v>
      </c>
    </row>
    <row r="92" spans="1:132" ht="17.25" x14ac:dyDescent="0.35">
      <c r="D92" t="s">
        <v>241</v>
      </c>
      <c r="E92" s="183">
        <f>E91-E90</f>
        <v>102000000</v>
      </c>
      <c r="G92" s="60"/>
      <c r="L92" s="148">
        <f>L5</f>
        <v>45383</v>
      </c>
      <c r="M92" s="149">
        <f t="shared" ref="M92:BR92" si="17">M5</f>
        <v>45413</v>
      </c>
      <c r="N92" s="149">
        <f t="shared" si="17"/>
        <v>45444</v>
      </c>
      <c r="O92" s="149">
        <f t="shared" si="17"/>
        <v>45474</v>
      </c>
      <c r="P92" s="149">
        <f t="shared" si="17"/>
        <v>45505</v>
      </c>
      <c r="Q92" s="149">
        <f t="shared" si="17"/>
        <v>45536</v>
      </c>
      <c r="R92" s="149">
        <f t="shared" si="17"/>
        <v>45566</v>
      </c>
      <c r="S92" s="149">
        <f t="shared" si="17"/>
        <v>45597</v>
      </c>
      <c r="T92" s="149">
        <f t="shared" si="17"/>
        <v>45627</v>
      </c>
      <c r="U92" s="149">
        <f t="shared" si="17"/>
        <v>45658</v>
      </c>
      <c r="V92" s="149">
        <f t="shared" si="17"/>
        <v>45689</v>
      </c>
      <c r="W92" s="149">
        <f t="shared" si="17"/>
        <v>45717</v>
      </c>
      <c r="X92" s="149">
        <f t="shared" si="17"/>
        <v>45748</v>
      </c>
      <c r="Y92" s="149">
        <f t="shared" si="17"/>
        <v>45778</v>
      </c>
      <c r="Z92" s="149">
        <f t="shared" si="17"/>
        <v>45809</v>
      </c>
      <c r="AA92" s="149">
        <f t="shared" si="17"/>
        <v>45839</v>
      </c>
      <c r="AB92" s="149">
        <f t="shared" si="17"/>
        <v>45870</v>
      </c>
      <c r="AC92" s="149">
        <f t="shared" si="17"/>
        <v>45901</v>
      </c>
      <c r="AD92" s="149">
        <f t="shared" si="17"/>
        <v>45931</v>
      </c>
      <c r="AE92" s="149">
        <f t="shared" si="17"/>
        <v>45962</v>
      </c>
      <c r="AF92" s="149">
        <f t="shared" si="17"/>
        <v>45992</v>
      </c>
      <c r="AG92" s="149">
        <f t="shared" si="17"/>
        <v>46023</v>
      </c>
      <c r="AH92" s="149">
        <f t="shared" si="17"/>
        <v>46054</v>
      </c>
      <c r="AI92" s="149">
        <f t="shared" si="17"/>
        <v>46082</v>
      </c>
      <c r="AJ92" s="149">
        <f t="shared" si="17"/>
        <v>46113</v>
      </c>
      <c r="AK92" s="149">
        <f t="shared" si="17"/>
        <v>46143</v>
      </c>
      <c r="AL92" s="149">
        <f t="shared" si="17"/>
        <v>46174</v>
      </c>
      <c r="AM92" s="149">
        <f t="shared" si="17"/>
        <v>46204</v>
      </c>
      <c r="AN92" s="149">
        <f t="shared" si="17"/>
        <v>46235</v>
      </c>
      <c r="AO92" s="149">
        <f t="shared" si="17"/>
        <v>46266</v>
      </c>
      <c r="AP92" s="149">
        <f t="shared" si="17"/>
        <v>46296</v>
      </c>
      <c r="AQ92" s="149">
        <f t="shared" si="17"/>
        <v>46327</v>
      </c>
      <c r="AR92" s="149">
        <f t="shared" si="17"/>
        <v>46357</v>
      </c>
      <c r="AS92" s="149">
        <f t="shared" si="17"/>
        <v>46388</v>
      </c>
      <c r="AT92" s="149">
        <f t="shared" si="17"/>
        <v>46419</v>
      </c>
      <c r="AU92" s="149">
        <f t="shared" si="17"/>
        <v>46447</v>
      </c>
      <c r="AV92" s="149">
        <f t="shared" si="17"/>
        <v>46478</v>
      </c>
      <c r="AW92" s="149">
        <f t="shared" si="17"/>
        <v>46508</v>
      </c>
      <c r="AX92" s="149">
        <f t="shared" si="17"/>
        <v>46539</v>
      </c>
      <c r="AY92" s="149">
        <f t="shared" si="17"/>
        <v>46569</v>
      </c>
      <c r="AZ92" s="149">
        <f t="shared" si="17"/>
        <v>46600</v>
      </c>
      <c r="BA92" s="149">
        <f t="shared" si="17"/>
        <v>46631</v>
      </c>
      <c r="BB92" s="149">
        <f t="shared" si="17"/>
        <v>46661</v>
      </c>
      <c r="BC92" s="149">
        <f t="shared" si="17"/>
        <v>46692</v>
      </c>
      <c r="BD92" s="149">
        <f t="shared" si="17"/>
        <v>46722</v>
      </c>
      <c r="BE92" s="149">
        <f t="shared" si="17"/>
        <v>46753</v>
      </c>
      <c r="BF92" s="149">
        <f t="shared" si="17"/>
        <v>46784</v>
      </c>
      <c r="BG92" s="149">
        <f t="shared" si="17"/>
        <v>46813</v>
      </c>
      <c r="BH92" s="149">
        <f t="shared" si="17"/>
        <v>46844</v>
      </c>
      <c r="BI92" s="149">
        <f t="shared" si="17"/>
        <v>46874</v>
      </c>
      <c r="BJ92" s="149">
        <f t="shared" si="17"/>
        <v>46905</v>
      </c>
      <c r="BK92" s="149">
        <f t="shared" si="17"/>
        <v>46935</v>
      </c>
      <c r="BL92" s="149">
        <f t="shared" si="17"/>
        <v>46966</v>
      </c>
      <c r="BM92" s="149">
        <f t="shared" si="17"/>
        <v>46997</v>
      </c>
      <c r="BN92" s="149">
        <f t="shared" si="17"/>
        <v>47027</v>
      </c>
      <c r="BO92" s="149">
        <f t="shared" si="17"/>
        <v>47058</v>
      </c>
      <c r="BP92" s="149">
        <f t="shared" si="17"/>
        <v>47088</v>
      </c>
      <c r="BQ92" s="149">
        <f t="shared" si="17"/>
        <v>47119</v>
      </c>
      <c r="BR92" s="150">
        <f t="shared" si="17"/>
        <v>47150</v>
      </c>
      <c r="BT92" s="51" t="s">
        <v>2</v>
      </c>
      <c r="EB92" s="51" t="s">
        <v>2</v>
      </c>
    </row>
    <row r="93" spans="1:132" x14ac:dyDescent="0.3">
      <c r="B93" s="51" t="s">
        <v>242</v>
      </c>
      <c r="C93" s="51">
        <v>0.42</v>
      </c>
      <c r="K93" s="92"/>
      <c r="L93" s="92">
        <f t="shared" ref="L93:AI93" si="18">L88*$C$93</f>
        <v>3376621.0449999999</v>
      </c>
      <c r="M93" s="92">
        <f t="shared" si="18"/>
        <v>6591105.5341534372</v>
      </c>
      <c r="N93" s="92">
        <f t="shared" si="18"/>
        <v>6591105.5341534372</v>
      </c>
      <c r="O93" s="92">
        <f t="shared" si="18"/>
        <v>6591105.5341534372</v>
      </c>
      <c r="P93" s="92">
        <f t="shared" si="18"/>
        <v>6591105.5341534372</v>
      </c>
      <c r="Q93" s="92">
        <f t="shared" si="18"/>
        <v>1133730.5341534375</v>
      </c>
      <c r="R93" s="92">
        <f t="shared" si="18"/>
        <v>1133730.5341534375</v>
      </c>
      <c r="S93" s="92">
        <f t="shared" si="18"/>
        <v>1133730.5341534375</v>
      </c>
      <c r="T93" s="92">
        <f t="shared" si="18"/>
        <v>1133730.5341534375</v>
      </c>
      <c r="U93" s="92">
        <f t="shared" si="18"/>
        <v>8046451.7341534384</v>
      </c>
      <c r="V93" s="92">
        <f t="shared" si="18"/>
        <v>8046451.7341534384</v>
      </c>
      <c r="W93" s="92">
        <f t="shared" si="18"/>
        <v>8046451.7341534384</v>
      </c>
      <c r="X93" s="92">
        <f t="shared" si="18"/>
        <v>10424221.027507272</v>
      </c>
      <c r="Y93" s="92">
        <f t="shared" si="18"/>
        <v>4406901.2983406065</v>
      </c>
      <c r="Z93" s="92">
        <f t="shared" si="18"/>
        <v>4690313.7983406065</v>
      </c>
      <c r="AA93" s="92">
        <f t="shared" si="18"/>
        <v>4690313.7983406065</v>
      </c>
      <c r="AB93" s="92">
        <f t="shared" si="18"/>
        <v>4576948.7983406065</v>
      </c>
      <c r="AC93" s="92">
        <f t="shared" si="18"/>
        <v>4576948.7983406065</v>
      </c>
      <c r="AD93" s="92">
        <f t="shared" si="18"/>
        <v>4576948.7983406065</v>
      </c>
      <c r="AE93" s="92">
        <f t="shared" si="18"/>
        <v>4129593.067571376</v>
      </c>
      <c r="AF93" s="92">
        <f t="shared" si="18"/>
        <v>4016228.0675713765</v>
      </c>
      <c r="AG93" s="92">
        <f t="shared" si="18"/>
        <v>3846180.5675713765</v>
      </c>
      <c r="AH93" s="92">
        <f t="shared" si="18"/>
        <v>3846180.5675713765</v>
      </c>
      <c r="AI93" s="92">
        <f t="shared" si="18"/>
        <v>3846180.5675713765</v>
      </c>
      <c r="AJ93" s="144"/>
      <c r="BT93" s="51" t="s">
        <v>2</v>
      </c>
      <c r="EB93" s="51" t="s">
        <v>2</v>
      </c>
    </row>
    <row r="94" spans="1:132" x14ac:dyDescent="0.3">
      <c r="B94" s="51" t="s">
        <v>243</v>
      </c>
      <c r="C94" s="51">
        <v>0.57999999999999996</v>
      </c>
      <c r="K94" s="92"/>
      <c r="L94" s="92">
        <f t="shared" ref="L94:AI94" si="19">L88*$C$94</f>
        <v>4662952.8716666661</v>
      </c>
      <c r="M94" s="92">
        <f t="shared" si="19"/>
        <v>9102002.8804976027</v>
      </c>
      <c r="N94" s="92">
        <f t="shared" si="19"/>
        <v>9102002.8804976027</v>
      </c>
      <c r="O94" s="92">
        <f t="shared" si="19"/>
        <v>9102002.8804976027</v>
      </c>
      <c r="P94" s="92">
        <f t="shared" si="19"/>
        <v>9102002.8804976027</v>
      </c>
      <c r="Q94" s="92">
        <f t="shared" si="19"/>
        <v>1565627.8804976041</v>
      </c>
      <c r="R94" s="92">
        <f t="shared" si="19"/>
        <v>1565627.8804976041</v>
      </c>
      <c r="S94" s="92">
        <f t="shared" si="19"/>
        <v>1565627.8804976041</v>
      </c>
      <c r="T94" s="92">
        <f t="shared" si="19"/>
        <v>1565627.8804976041</v>
      </c>
      <c r="U94" s="92">
        <f t="shared" si="19"/>
        <v>11111766.680497605</v>
      </c>
      <c r="V94" s="92">
        <f t="shared" si="19"/>
        <v>11111766.680497605</v>
      </c>
      <c r="W94" s="92">
        <f t="shared" si="19"/>
        <v>11111766.680497605</v>
      </c>
      <c r="X94" s="92">
        <f t="shared" si="19"/>
        <v>14395352.847510042</v>
      </c>
      <c r="Y94" s="92">
        <f t="shared" si="19"/>
        <v>6085720.8405655995</v>
      </c>
      <c r="Z94" s="92">
        <f t="shared" si="19"/>
        <v>6477100.0072322655</v>
      </c>
      <c r="AA94" s="92">
        <f t="shared" si="19"/>
        <v>6477100.0072322655</v>
      </c>
      <c r="AB94" s="92">
        <f t="shared" si="19"/>
        <v>6320548.3405655995</v>
      </c>
      <c r="AC94" s="92">
        <f t="shared" si="19"/>
        <v>6320548.3405655995</v>
      </c>
      <c r="AD94" s="92">
        <f t="shared" si="19"/>
        <v>6320548.3405655995</v>
      </c>
      <c r="AE94" s="92">
        <f t="shared" si="19"/>
        <v>5702771.3790271385</v>
      </c>
      <c r="AF94" s="92">
        <f t="shared" si="19"/>
        <v>5546219.7123604724</v>
      </c>
      <c r="AG94" s="92">
        <f t="shared" si="19"/>
        <v>5311392.2123604724</v>
      </c>
      <c r="AH94" s="92">
        <f t="shared" si="19"/>
        <v>5311392.2123604724</v>
      </c>
      <c r="AI94" s="92">
        <f t="shared" si="19"/>
        <v>5311392.2123604724</v>
      </c>
      <c r="AJ94" s="144"/>
      <c r="BI94" s="51" t="s">
        <v>244</v>
      </c>
      <c r="BT94" s="51" t="s">
        <v>2</v>
      </c>
      <c r="EB94" s="51" t="s">
        <v>2</v>
      </c>
    </row>
    <row r="95" spans="1:132" ht="22.5" x14ac:dyDescent="0.4">
      <c r="B95" s="115" t="s">
        <v>245</v>
      </c>
      <c r="E95" s="60">
        <f>E86+E61</f>
        <v>522508251.90324998</v>
      </c>
      <c r="F95" s="126">
        <f>E95/'Building Breakdown Scratch'!$G$93</f>
        <v>3387.1064578507999</v>
      </c>
      <c r="K95" s="151">
        <f>'Debt Service'!B21+'Debt Service'!B11</f>
        <v>321453465.79936504</v>
      </c>
      <c r="L95" s="151">
        <f>K95-SUM(L93,L98:L99)-L103</f>
        <v>313785174.98358589</v>
      </c>
      <c r="M95" s="151">
        <f t="shared" ref="M95:AI95" si="20">L95-SUM(M93,M98:M99)-M103</f>
        <v>302902399.6786533</v>
      </c>
      <c r="N95" s="151">
        <f t="shared" si="20"/>
        <v>292019624.37372071</v>
      </c>
      <c r="O95" s="151">
        <f t="shared" si="20"/>
        <v>281136849.06878811</v>
      </c>
      <c r="P95" s="151">
        <f t="shared" si="20"/>
        <v>270254073.76385552</v>
      </c>
      <c r="Q95" s="151">
        <f t="shared" si="20"/>
        <v>264828673.45892295</v>
      </c>
      <c r="R95" s="151">
        <f t="shared" si="20"/>
        <v>259403273.15399039</v>
      </c>
      <c r="S95" s="151">
        <f t="shared" si="20"/>
        <v>253977872.84905782</v>
      </c>
      <c r="T95" s="151">
        <f t="shared" si="20"/>
        <v>248552472.54412526</v>
      </c>
      <c r="U95" s="151">
        <f t="shared" si="20"/>
        <v>236214351.03919268</v>
      </c>
      <c r="V95" s="151">
        <f t="shared" si="20"/>
        <v>223876229.53426009</v>
      </c>
      <c r="W95" s="151">
        <f t="shared" si="20"/>
        <v>211538108.02932751</v>
      </c>
      <c r="X95" s="151">
        <f t="shared" si="20"/>
        <v>196822217.2310411</v>
      </c>
      <c r="Y95" s="151">
        <f t="shared" si="20"/>
        <v>188123646.16192135</v>
      </c>
      <c r="Z95" s="151">
        <f t="shared" si="20"/>
        <v>179141662.5928016</v>
      </c>
      <c r="AA95" s="151">
        <f t="shared" si="20"/>
        <v>170159679.02368185</v>
      </c>
      <c r="AB95" s="151">
        <f t="shared" si="20"/>
        <v>161291060.4545621</v>
      </c>
      <c r="AC95" s="151">
        <f t="shared" si="20"/>
        <v>152422441.88544235</v>
      </c>
      <c r="AD95" s="151">
        <f t="shared" si="20"/>
        <v>143553823.31632259</v>
      </c>
      <c r="AE95" s="151">
        <f t="shared" si="20"/>
        <v>135132560.47797209</v>
      </c>
      <c r="AF95" s="151">
        <f t="shared" si="20"/>
        <v>126824662.63962157</v>
      </c>
      <c r="AG95" s="151">
        <f t="shared" si="20"/>
        <v>118686812.30127105</v>
      </c>
      <c r="AH95" s="151">
        <f t="shared" si="20"/>
        <v>110548961.96292053</v>
      </c>
      <c r="AI95" s="151">
        <f t="shared" si="20"/>
        <v>102411111.62457001</v>
      </c>
      <c r="AJ95" s="152">
        <f>AI95-AJ98-AJ103</f>
        <v>98488119.585915878</v>
      </c>
      <c r="AK95" s="151">
        <f t="shared" ref="AK95:BH95" si="21">AJ95-AK98-AK103</f>
        <v>94565127.547261745</v>
      </c>
      <c r="AL95" s="151">
        <f t="shared" si="21"/>
        <v>90642135.508607611</v>
      </c>
      <c r="AM95" s="151">
        <f t="shared" si="21"/>
        <v>86719143.469953477</v>
      </c>
      <c r="AN95" s="151">
        <f t="shared" si="21"/>
        <v>82796151.431299344</v>
      </c>
      <c r="AO95" s="151">
        <f t="shared" si="21"/>
        <v>78873159.39264521</v>
      </c>
      <c r="AP95" s="151">
        <f t="shared" si="21"/>
        <v>74950167.353991076</v>
      </c>
      <c r="AQ95" s="151">
        <f t="shared" si="21"/>
        <v>71027175.315336943</v>
      </c>
      <c r="AR95" s="151">
        <f t="shared" si="21"/>
        <v>67104183.276682809</v>
      </c>
      <c r="AS95" s="151">
        <f t="shared" si="21"/>
        <v>63181191.238028675</v>
      </c>
      <c r="AT95" s="151">
        <f t="shared" si="21"/>
        <v>59258199.199374542</v>
      </c>
      <c r="AU95" s="151">
        <f t="shared" si="21"/>
        <v>55335207.160720408</v>
      </c>
      <c r="AV95" s="151">
        <f t="shared" si="21"/>
        <v>51412215.122066274</v>
      </c>
      <c r="AW95" s="151">
        <f t="shared" si="21"/>
        <v>47489223.083412141</v>
      </c>
      <c r="AX95" s="151">
        <f t="shared" si="21"/>
        <v>43566231.044758007</v>
      </c>
      <c r="AY95" s="151">
        <f t="shared" si="21"/>
        <v>39643239.006103873</v>
      </c>
      <c r="AZ95" s="151">
        <f t="shared" si="21"/>
        <v>35720246.96744974</v>
      </c>
      <c r="BA95" s="151">
        <f t="shared" si="21"/>
        <v>31797254.928795606</v>
      </c>
      <c r="BB95" s="151">
        <f t="shared" si="21"/>
        <v>27874262.890141472</v>
      </c>
      <c r="BC95" s="151">
        <f t="shared" si="21"/>
        <v>23951270.851487339</v>
      </c>
      <c r="BD95" s="151">
        <f t="shared" si="21"/>
        <v>20028278.812833205</v>
      </c>
      <c r="BE95" s="151">
        <f t="shared" si="21"/>
        <v>16105286.774179073</v>
      </c>
      <c r="BF95" s="151">
        <f t="shared" si="21"/>
        <v>12182294.735524941</v>
      </c>
      <c r="BG95" s="151">
        <f t="shared" si="21"/>
        <v>8259302.6968708094</v>
      </c>
      <c r="BH95" s="151">
        <f t="shared" si="21"/>
        <v>4336310.6582166776</v>
      </c>
      <c r="BI95" s="153">
        <f>BH95-BI98+BI101-BI102-BI103</f>
        <v>485437.41956254531</v>
      </c>
      <c r="BJ95" s="151">
        <f t="shared" ref="BJ95:BR95" si="22">BI95-BJ98+BJ101-BJ102-BJ103</f>
        <v>-9856.4180674876552</v>
      </c>
      <c r="BK95" s="151">
        <f t="shared" si="22"/>
        <v>261330.97875220608</v>
      </c>
      <c r="BL95" s="151">
        <f t="shared" si="22"/>
        <v>1297848.5834419704</v>
      </c>
      <c r="BM95" s="151">
        <f t="shared" si="22"/>
        <v>3643940.9938586806</v>
      </c>
      <c r="BN95" s="151">
        <f t="shared" si="22"/>
        <v>6768224.473639369</v>
      </c>
      <c r="BO95" s="151">
        <f t="shared" si="22"/>
        <v>10577664.144162973</v>
      </c>
      <c r="BP95" s="151">
        <f t="shared" si="22"/>
        <v>14419322.280141488</v>
      </c>
      <c r="BQ95" s="151">
        <f t="shared" si="22"/>
        <v>18293333.125180971</v>
      </c>
      <c r="BR95" s="151">
        <f t="shared" si="22"/>
        <v>22199831.482235841</v>
      </c>
      <c r="BT95" s="51" t="s">
        <v>2</v>
      </c>
      <c r="EB95" s="51" t="s">
        <v>2</v>
      </c>
    </row>
    <row r="96" spans="1:132" x14ac:dyDescent="0.3">
      <c r="B96" s="51" t="s">
        <v>246</v>
      </c>
      <c r="F96" s="126">
        <f>E90/'Building Breakdown Scratch'!$G$93</f>
        <v>6395.4739372157064</v>
      </c>
      <c r="K96" s="92">
        <f>'Debt Service'!B22</f>
        <v>303054786.10388494</v>
      </c>
      <c r="L96" s="92">
        <f t="shared" ref="L96:AI96" si="23">K96-L94</f>
        <v>298391833.23221827</v>
      </c>
      <c r="M96" s="92">
        <f t="shared" si="23"/>
        <v>289289830.35172069</v>
      </c>
      <c r="N96" s="92">
        <f t="shared" si="23"/>
        <v>280187827.47122312</v>
      </c>
      <c r="O96" s="92">
        <f t="shared" si="23"/>
        <v>271085824.59072554</v>
      </c>
      <c r="P96" s="92">
        <f t="shared" si="23"/>
        <v>261983821.71022794</v>
      </c>
      <c r="Q96" s="92">
        <f t="shared" si="23"/>
        <v>260418193.82973033</v>
      </c>
      <c r="R96" s="92">
        <f t="shared" si="23"/>
        <v>258852565.94923273</v>
      </c>
      <c r="S96" s="92">
        <f t="shared" si="23"/>
        <v>257286938.06873512</v>
      </c>
      <c r="T96" s="92">
        <f t="shared" si="23"/>
        <v>255721310.18823752</v>
      </c>
      <c r="U96" s="92">
        <f t="shared" si="23"/>
        <v>244609543.5077399</v>
      </c>
      <c r="V96" s="92">
        <f t="shared" si="23"/>
        <v>233497776.82724229</v>
      </c>
      <c r="W96" s="92">
        <f t="shared" si="23"/>
        <v>222386010.14674467</v>
      </c>
      <c r="X96" s="92">
        <f t="shared" si="23"/>
        <v>207990657.29923463</v>
      </c>
      <c r="Y96" s="92">
        <f t="shared" si="23"/>
        <v>201904936.45866904</v>
      </c>
      <c r="Z96" s="92">
        <f t="shared" si="23"/>
        <v>195427836.45143676</v>
      </c>
      <c r="AA96" s="92">
        <f t="shared" si="23"/>
        <v>188950736.44420448</v>
      </c>
      <c r="AB96" s="92">
        <f t="shared" si="23"/>
        <v>182630188.10363889</v>
      </c>
      <c r="AC96" s="92">
        <f t="shared" si="23"/>
        <v>176309639.7630733</v>
      </c>
      <c r="AD96" s="92">
        <f t="shared" si="23"/>
        <v>169989091.4225077</v>
      </c>
      <c r="AE96" s="92">
        <f t="shared" si="23"/>
        <v>164286320.04348058</v>
      </c>
      <c r="AF96" s="92">
        <f t="shared" si="23"/>
        <v>158740100.3311201</v>
      </c>
      <c r="AG96" s="92">
        <f t="shared" si="23"/>
        <v>153428708.11875963</v>
      </c>
      <c r="AH96" s="92">
        <f t="shared" si="23"/>
        <v>148117315.90639916</v>
      </c>
      <c r="AI96" s="92">
        <f t="shared" si="23"/>
        <v>142805923.69403869</v>
      </c>
      <c r="AJ96" s="144"/>
      <c r="BT96" s="51" t="s">
        <v>2</v>
      </c>
      <c r="EB96" s="51" t="s">
        <v>2</v>
      </c>
    </row>
    <row r="97" spans="1:132" x14ac:dyDescent="0.3">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144"/>
      <c r="BT97" s="51" t="s">
        <v>2</v>
      </c>
      <c r="EB97" s="51" t="s">
        <v>2</v>
      </c>
    </row>
    <row r="98" spans="1:132" x14ac:dyDescent="0.3">
      <c r="B98" s="51" t="s">
        <v>247</v>
      </c>
      <c r="K98" s="92"/>
      <c r="L98" s="92">
        <f>VLOOKUP(L$5,'Debt Service'!$E$19:$G$42,3)</f>
        <v>2018758.875</v>
      </c>
      <c r="M98" s="92">
        <f>VLOOKUP(M$5,'Debt Service'!$E$19:$G$42,3)</f>
        <v>2018758.875</v>
      </c>
      <c r="N98" s="92">
        <f>VLOOKUP(N$5,'Debt Service'!$E$19:$G$42,3)</f>
        <v>2018758.875</v>
      </c>
      <c r="O98" s="92">
        <f>VLOOKUP(O$5,'Debt Service'!$E$19:$G$42,3)</f>
        <v>2018758.875</v>
      </c>
      <c r="P98" s="92">
        <f>VLOOKUP(P$5,'Debt Service'!$E$19:$G$42,3)</f>
        <v>2018758.875</v>
      </c>
      <c r="Q98" s="92">
        <f>VLOOKUP(Q$5,'Debt Service'!$E$19:$G$42,3)</f>
        <v>2018758.875</v>
      </c>
      <c r="R98" s="92">
        <f>VLOOKUP(R$5,'Debt Service'!$E$19:$G$42,3)</f>
        <v>2018758.875</v>
      </c>
      <c r="S98" s="92">
        <f>VLOOKUP(S$5,'Debt Service'!$E$19:$G$42,3)</f>
        <v>2018758.875</v>
      </c>
      <c r="T98" s="92">
        <f>VLOOKUP(T$5,'Debt Service'!$E$19:$G$42,3)</f>
        <v>2018758.875</v>
      </c>
      <c r="U98" s="92">
        <f>VLOOKUP(U$5,'Debt Service'!$E$19:$G$42,3)</f>
        <v>2018758.875</v>
      </c>
      <c r="V98" s="92">
        <f>VLOOKUP(V$5,'Debt Service'!$E$19:$G$42,3)</f>
        <v>2018758.875</v>
      </c>
      <c r="W98" s="92">
        <f>VLOOKUP(W$5,'Debt Service'!$E$19:$G$42,3)</f>
        <v>2018758.875</v>
      </c>
      <c r="X98" s="92">
        <f>VLOOKUP(X$5,'Debt Service'!$E$19:$G$42,3)</f>
        <v>2018758.875</v>
      </c>
      <c r="Y98" s="92">
        <f>VLOOKUP(Y$5,'Debt Service'!$E$19:$G$42,3)</f>
        <v>2018758.875</v>
      </c>
      <c r="Z98" s="92">
        <f>VLOOKUP(Z$5,'Debt Service'!$E$19:$G$42,3)</f>
        <v>2018758.875</v>
      </c>
      <c r="AA98" s="92">
        <f>VLOOKUP(AA$5,'Debt Service'!$E$19:$G$42,3)</f>
        <v>2018758.875</v>
      </c>
      <c r="AB98" s="92">
        <f>VLOOKUP(AB$5,'Debt Service'!$E$19:$G$42,3)</f>
        <v>2018758.875</v>
      </c>
      <c r="AC98" s="92">
        <f>VLOOKUP(AC$5,'Debt Service'!$E$19:$G$42,3)</f>
        <v>2018758.875</v>
      </c>
      <c r="AD98" s="92">
        <f>VLOOKUP(AD$5,'Debt Service'!$E$19:$G$42,3)</f>
        <v>2018758.875</v>
      </c>
      <c r="AE98" s="92">
        <f>VLOOKUP(AE$5,'Debt Service'!$E$19:$G$42,3)</f>
        <v>2018758.875</v>
      </c>
      <c r="AF98" s="92">
        <f>VLOOKUP(AF$5,'Debt Service'!$E$19:$G$42,3)</f>
        <v>2018758.875</v>
      </c>
      <c r="AG98" s="92">
        <f>VLOOKUP(AG$5,'Debt Service'!$E$19:$G$42,3)</f>
        <v>2018758.875</v>
      </c>
      <c r="AH98" s="92">
        <f>VLOOKUP(AH$5,'Debt Service'!$E$19:$G$42,3)</f>
        <v>2018758.875</v>
      </c>
      <c r="AI98" s="92">
        <f>VLOOKUP(AI$5,'Debt Service'!$E$19:$G$42,3)</f>
        <v>2018758.875</v>
      </c>
      <c r="AJ98" s="154">
        <f>VLOOKUP(AJ$5,'Debt Service'!$N$19:$Q$118,4)</f>
        <v>3922992.0386541323</v>
      </c>
      <c r="AK98" s="92">
        <f>VLOOKUP(AK$5,'Debt Service'!$N$19:$Q$118,4)</f>
        <v>3922992.0386541323</v>
      </c>
      <c r="AL98" s="92">
        <f>VLOOKUP(AL$5,'Debt Service'!$N$19:$Q$118,4)</f>
        <v>3922992.0386541323</v>
      </c>
      <c r="AM98" s="92">
        <f>VLOOKUP(AM$5,'Debt Service'!$N$19:$Q$118,4)</f>
        <v>3922992.0386541323</v>
      </c>
      <c r="AN98" s="92">
        <f>VLOOKUP(AN$5,'Debt Service'!$N$19:$Q$118,4)</f>
        <v>3922992.0386541323</v>
      </c>
      <c r="AO98" s="92">
        <f>VLOOKUP(AO$5,'Debt Service'!$N$19:$Q$118,4)</f>
        <v>3922992.0386541323</v>
      </c>
      <c r="AP98" s="92">
        <f>VLOOKUP(AP$5,'Debt Service'!$N$19:$Q$118,4)</f>
        <v>3922992.0386541323</v>
      </c>
      <c r="AQ98" s="92">
        <f>VLOOKUP(AQ$5,'Debt Service'!$N$19:$Q$118,4)</f>
        <v>3922992.0386541323</v>
      </c>
      <c r="AR98" s="92">
        <f>VLOOKUP(AR$5,'Debt Service'!$N$19:$Q$118,4)</f>
        <v>3922992.0386541323</v>
      </c>
      <c r="AS98" s="92">
        <f>VLOOKUP(AS$5,'Debt Service'!$N$19:$Q$118,4)</f>
        <v>3922992.0386541323</v>
      </c>
      <c r="AT98" s="92">
        <f>VLOOKUP(AT$5,'Debt Service'!$N$19:$Q$118,4)</f>
        <v>3922992.0386541323</v>
      </c>
      <c r="AU98" s="92">
        <f>VLOOKUP(AU$5,'Debt Service'!$N$19:$Q$118,4)</f>
        <v>3922992.0386541323</v>
      </c>
      <c r="AV98" s="92">
        <f>VLOOKUP(AV$5,'Debt Service'!$N$19:$Q$118,4)</f>
        <v>3922992.0386541323</v>
      </c>
      <c r="AW98" s="92">
        <f>VLOOKUP(AW$5,'Debt Service'!$N$19:$Q$118,4)</f>
        <v>3922992.0386541323</v>
      </c>
      <c r="AX98" s="92">
        <f>VLOOKUP(AX$5,'Debt Service'!$N$19:$Q$118,4)</f>
        <v>3922992.0386541323</v>
      </c>
      <c r="AY98" s="92">
        <f>VLOOKUP(AY$5,'Debt Service'!$N$19:$Q$118,4)</f>
        <v>3922992.0386541323</v>
      </c>
      <c r="AZ98" s="92">
        <f>VLOOKUP(AZ$5,'Debt Service'!$N$19:$Q$118,4)</f>
        <v>3922992.0386541323</v>
      </c>
      <c r="BA98" s="92">
        <f>VLOOKUP(BA$5,'Debt Service'!$N$19:$Q$118,4)</f>
        <v>3922992.0386541323</v>
      </c>
      <c r="BB98" s="92">
        <f>VLOOKUP(BB$5,'Debt Service'!$N$19:$Q$118,4)</f>
        <v>3922992.0386541323</v>
      </c>
      <c r="BC98" s="92">
        <f>VLOOKUP(BC$5,'Debt Service'!$N$19:$Q$118,4)</f>
        <v>3922992.0386541323</v>
      </c>
      <c r="BD98" s="92">
        <f>VLOOKUP(BD$5,'Debt Service'!$N$19:$Q$118,4)</f>
        <v>3922992.0386541323</v>
      </c>
      <c r="BE98" s="92">
        <f>VLOOKUP(BE$5,'Debt Service'!$N$19:$Q$118,4)</f>
        <v>3922992.0386541323</v>
      </c>
      <c r="BF98" s="92">
        <f>VLOOKUP(BF$5,'Debt Service'!$N$19:$Q$118,4)</f>
        <v>3922992.0386541323</v>
      </c>
      <c r="BG98" s="92">
        <f>VLOOKUP(BG$5,'Debt Service'!$N$19:$Q$118,4)</f>
        <v>3922992.0386541323</v>
      </c>
      <c r="BH98" s="92">
        <f>VLOOKUP(BH$5,'Debt Service'!$N$19:$Q$118,4)</f>
        <v>3922992.0386541323</v>
      </c>
      <c r="BI98" s="92">
        <f>VLOOKUP(BI$5,'Debt Service'!$N$19:$Q$118,4)</f>
        <v>3922992.0386541323</v>
      </c>
      <c r="BJ98" s="92">
        <f>VLOOKUP(BJ$5,'Debt Service'!$N$19:$Q$118,4)</f>
        <v>3922992.0386541323</v>
      </c>
      <c r="BK98" s="92">
        <f>VLOOKUP(BK$5,'Debt Service'!$N$19:$Q$118,4)</f>
        <v>3922992.0386541323</v>
      </c>
      <c r="BL98" s="92">
        <f>VLOOKUP(BL$5,'Debt Service'!$N$19:$Q$118,4)</f>
        <v>3922992.0386541323</v>
      </c>
      <c r="BM98" s="92">
        <f>VLOOKUP(BM$5,'Debt Service'!$N$19:$Q$118,4)</f>
        <v>3922992.0386541323</v>
      </c>
      <c r="BN98" s="92">
        <f>VLOOKUP(BN$5,'Debt Service'!$N$19:$Q$118,4)</f>
        <v>3922992.0386541323</v>
      </c>
      <c r="BO98" s="92">
        <f>VLOOKUP(BO$5,'Debt Service'!$N$19:$Q$118,4)</f>
        <v>3922992.0386541323</v>
      </c>
      <c r="BP98" s="92">
        <f>VLOOKUP(BP$5,'Debt Service'!$N$19:$Q$118,4)</f>
        <v>3922992.0386541323</v>
      </c>
      <c r="BQ98" s="92">
        <f>VLOOKUP(BQ$5,'Debt Service'!$N$19:$Q$118,4)</f>
        <v>3922992.0386541323</v>
      </c>
      <c r="BR98" s="92">
        <f>VLOOKUP(BR$5,'Debt Service'!$N$19:$Q$118,4)</f>
        <v>3922992.0386541323</v>
      </c>
      <c r="BS98" s="92">
        <f>VLOOKUP(BS$5,'Debt Service'!$N$19:$Q$118,4)</f>
        <v>3922992.0386541323</v>
      </c>
      <c r="BT98" s="92">
        <f>VLOOKUP(BT$5,'Debt Service'!$N$19:$Q$118,4)</f>
        <v>3922992.0386541323</v>
      </c>
      <c r="BU98" s="92">
        <f>VLOOKUP(BU$5,'Debt Service'!$N$19:$Q$118,4)</f>
        <v>3922992.0386541323</v>
      </c>
      <c r="BV98" s="92">
        <f>VLOOKUP(BV$5,'Debt Service'!$N$19:$Q$118,4)</f>
        <v>3922992.0386541323</v>
      </c>
      <c r="BW98" s="92">
        <f>VLOOKUP(BW$5,'Debt Service'!$N$19:$Q$118,4)</f>
        <v>3922992.0386541323</v>
      </c>
      <c r="BX98" s="92">
        <f>VLOOKUP(BX$5,'Debt Service'!$N$19:$Q$118,4)</f>
        <v>3922992.0386541323</v>
      </c>
      <c r="BY98" s="92">
        <f>VLOOKUP(BY$5,'Debt Service'!$N$19:$Q$118,4)</f>
        <v>3922992.0386541323</v>
      </c>
      <c r="BZ98" s="92">
        <f>VLOOKUP(BZ$5,'Debt Service'!$N$19:$Q$118,4)</f>
        <v>3922992.0386541323</v>
      </c>
      <c r="CA98" s="92">
        <f>VLOOKUP(CA$5,'Debt Service'!$N$19:$Q$118,4)</f>
        <v>3922992.0386541323</v>
      </c>
      <c r="CB98" s="92">
        <f>VLOOKUP(CB$5,'Debt Service'!$N$19:$Q$118,4)</f>
        <v>3922992.0386541323</v>
      </c>
      <c r="CC98" s="92">
        <f>VLOOKUP(CC$5,'Debt Service'!$N$19:$Q$118,4)</f>
        <v>3922992.0386541323</v>
      </c>
      <c r="CD98" s="92">
        <f>VLOOKUP(CD$5,'Debt Service'!$N$19:$Q$118,4)</f>
        <v>3922992.0386541323</v>
      </c>
      <c r="CE98" s="92">
        <f>VLOOKUP(CE$5,'Debt Service'!$N$19:$Q$118,4)</f>
        <v>3922992.0386541323</v>
      </c>
      <c r="CF98" s="92">
        <f>VLOOKUP(CF$5,'Debt Service'!$N$19:$Q$118,4)</f>
        <v>3922992.0386541323</v>
      </c>
      <c r="CG98" s="92">
        <f>VLOOKUP(CG$5,'Debt Service'!$N$19:$Q$118,4)</f>
        <v>3922992.0386541323</v>
      </c>
      <c r="CH98" s="92">
        <f>VLOOKUP(CH$5,'Debt Service'!$N$19:$Q$118,4)</f>
        <v>3922992.0386541323</v>
      </c>
      <c r="CI98" s="92">
        <f>VLOOKUP(CI$5,'Debt Service'!$N$19:$Q$118,4)</f>
        <v>3922992.0386541323</v>
      </c>
      <c r="EB98" s="51" t="s">
        <v>2</v>
      </c>
    </row>
    <row r="99" spans="1:132" x14ac:dyDescent="0.3">
      <c r="B99" s="51" t="s">
        <v>248</v>
      </c>
      <c r="K99" s="92"/>
      <c r="L99" s="92">
        <f>VLOOKUP(L$5,'Debt Service'!$J$19:$L$42,3)</f>
        <v>2272910.895779137</v>
      </c>
      <c r="M99" s="92">
        <f>VLOOKUP(M$5,'Debt Service'!$J$19:$L$42,3)</f>
        <v>2272910.895779137</v>
      </c>
      <c r="N99" s="92">
        <f>VLOOKUP(N$5,'Debt Service'!$J$19:$L$42,3)</f>
        <v>2272910.895779137</v>
      </c>
      <c r="O99" s="92">
        <f>VLOOKUP(O$5,'Debt Service'!$J$19:$L$42,3)</f>
        <v>2272910.895779137</v>
      </c>
      <c r="P99" s="92">
        <f>VLOOKUP(P$5,'Debt Service'!$J$19:$L$42,3)</f>
        <v>2272910.895779137</v>
      </c>
      <c r="Q99" s="92">
        <f>VLOOKUP(Q$5,'Debt Service'!$J$19:$L$42,3)</f>
        <v>2272910.895779137</v>
      </c>
      <c r="R99" s="92">
        <f>VLOOKUP(R$5,'Debt Service'!$J$19:$L$42,3)</f>
        <v>2272910.895779137</v>
      </c>
      <c r="S99" s="92">
        <f>VLOOKUP(S$5,'Debt Service'!$J$19:$L$42,3)</f>
        <v>2272910.895779137</v>
      </c>
      <c r="T99" s="92">
        <f>VLOOKUP(T$5,'Debt Service'!$J$19:$L$42,3)</f>
        <v>2272910.895779137</v>
      </c>
      <c r="U99" s="92">
        <f>VLOOKUP(U$5,'Debt Service'!$J$19:$L$42,3)</f>
        <v>2272910.895779137</v>
      </c>
      <c r="V99" s="92">
        <f>VLOOKUP(V$5,'Debt Service'!$J$19:$L$42,3)</f>
        <v>2272910.895779137</v>
      </c>
      <c r="W99" s="92">
        <f>VLOOKUP(W$5,'Debt Service'!$J$19:$L$42,3)</f>
        <v>2272910.895779137</v>
      </c>
      <c r="X99" s="92">
        <f>VLOOKUP(X$5,'Debt Service'!$J$19:$L$42,3)</f>
        <v>2272910.895779137</v>
      </c>
      <c r="Y99" s="92">
        <f>VLOOKUP(Y$5,'Debt Service'!$J$19:$L$42,3)</f>
        <v>2272910.895779137</v>
      </c>
      <c r="Z99" s="92">
        <f>VLOOKUP(Z$5,'Debt Service'!$J$19:$L$42,3)</f>
        <v>2272910.895779137</v>
      </c>
      <c r="AA99" s="92">
        <f>VLOOKUP(AA$5,'Debt Service'!$J$19:$L$42,3)</f>
        <v>2272910.895779137</v>
      </c>
      <c r="AB99" s="92">
        <f>VLOOKUP(AB$5,'Debt Service'!$J$19:$L$42,3)</f>
        <v>2272910.895779137</v>
      </c>
      <c r="AC99" s="92">
        <f>VLOOKUP(AC$5,'Debt Service'!$J$19:$L$42,3)</f>
        <v>2272910.895779137</v>
      </c>
      <c r="AD99" s="92">
        <f>VLOOKUP(AD$5,'Debt Service'!$J$19:$L$42,3)</f>
        <v>2272910.895779137</v>
      </c>
      <c r="AE99" s="92">
        <f>VLOOKUP(AE$5,'Debt Service'!$J$19:$L$42,3)</f>
        <v>2272910.895779137</v>
      </c>
      <c r="AF99" s="92">
        <f>VLOOKUP(AF$5,'Debt Service'!$J$19:$L$42,3)</f>
        <v>2272910.895779137</v>
      </c>
      <c r="AG99" s="92">
        <f>VLOOKUP(AG$5,'Debt Service'!$J$19:$L$42,3)</f>
        <v>2272910.895779137</v>
      </c>
      <c r="AH99" s="92">
        <f>VLOOKUP(AH$5,'Debt Service'!$J$19:$L$42,3)</f>
        <v>2272910.895779137</v>
      </c>
      <c r="AI99" s="92">
        <f>VLOOKUP(AI$5,'Debt Service'!$J$19:$L$42,3)</f>
        <v>2272910.895779137</v>
      </c>
      <c r="AJ99" s="144"/>
      <c r="BT99" s="51" t="s">
        <v>2</v>
      </c>
      <c r="EB99" s="51" t="s">
        <v>2</v>
      </c>
    </row>
    <row r="100" spans="1:132" x14ac:dyDescent="0.3">
      <c r="AJ100" s="144"/>
      <c r="BT100" s="51" t="s">
        <v>2</v>
      </c>
      <c r="EB100" s="51" t="s">
        <v>2</v>
      </c>
    </row>
    <row r="101" spans="1:132" x14ac:dyDescent="0.3">
      <c r="B101" s="51" t="s">
        <v>249</v>
      </c>
      <c r="F101" s="51" t="s">
        <v>250</v>
      </c>
      <c r="AJ101" s="144"/>
      <c r="BI101" s="92">
        <f>Income!BI104</f>
        <v>107640</v>
      </c>
      <c r="BJ101" s="92">
        <f>Income!BJ104</f>
        <v>4922963.2406146368</v>
      </c>
      <c r="BK101" s="92">
        <f>Income!BK104</f>
        <v>6033619.2955840472</v>
      </c>
      <c r="BL101" s="92">
        <f>Income!BL104</f>
        <v>7142606.4197826954</v>
      </c>
      <c r="BM101" s="92">
        <f>Income!BM104</f>
        <v>9040353.0511883311</v>
      </c>
      <c r="BN101" s="92">
        <f>Income!BN104</f>
        <v>10167977.542755986</v>
      </c>
      <c r="BO101" s="92">
        <f>Income!BO104</f>
        <v>11160768.090849988</v>
      </c>
      <c r="BP101" s="92">
        <f>Income!BP104</f>
        <v>11207271.291228533</v>
      </c>
      <c r="BQ101" s="92">
        <f>Income!BQ104</f>
        <v>11253968.254941983</v>
      </c>
      <c r="BR101" s="92">
        <f>Income!BR104</f>
        <v>11300859.789337574</v>
      </c>
      <c r="BT101" s="51" t="s">
        <v>2</v>
      </c>
      <c r="EB101" s="51" t="s">
        <v>2</v>
      </c>
    </row>
    <row r="102" spans="1:132" x14ac:dyDescent="0.3">
      <c r="B102" s="51" t="s">
        <v>251</v>
      </c>
      <c r="L102" s="101">
        <f>SUM('Operating Expenses'!L17,'Operating Expenses'!L54,'Operating Expenses'!L64,'Operating Expenses'!L79)</f>
        <v>0</v>
      </c>
      <c r="M102" s="101">
        <f>SUM('Operating Expenses'!M17,'Operating Expenses'!M54,'Operating Expenses'!M64,'Operating Expenses'!M79)</f>
        <v>0</v>
      </c>
      <c r="N102" s="101">
        <f>SUM('Operating Expenses'!N17,'Operating Expenses'!N54,'Operating Expenses'!N64,'Operating Expenses'!N79)</f>
        <v>0</v>
      </c>
      <c r="O102" s="101">
        <f>SUM('Operating Expenses'!O17,'Operating Expenses'!O54,'Operating Expenses'!O64,'Operating Expenses'!O79)</f>
        <v>0</v>
      </c>
      <c r="P102" s="101">
        <f>SUM('Operating Expenses'!P17,'Operating Expenses'!P54,'Operating Expenses'!P64,'Operating Expenses'!P79)</f>
        <v>0</v>
      </c>
      <c r="Q102" s="101">
        <f>SUM('Operating Expenses'!Q17,'Operating Expenses'!Q54,'Operating Expenses'!Q64,'Operating Expenses'!Q79)</f>
        <v>0</v>
      </c>
      <c r="R102" s="101">
        <f>SUM('Operating Expenses'!R17,'Operating Expenses'!R54,'Operating Expenses'!R64,'Operating Expenses'!R79)</f>
        <v>0</v>
      </c>
      <c r="S102" s="101">
        <f>SUM('Operating Expenses'!S17,'Operating Expenses'!S54,'Operating Expenses'!S64,'Operating Expenses'!S79)</f>
        <v>0</v>
      </c>
      <c r="T102" s="101">
        <f>SUM('Operating Expenses'!T17,'Operating Expenses'!T54,'Operating Expenses'!T64,'Operating Expenses'!T79)</f>
        <v>0</v>
      </c>
      <c r="U102" s="101">
        <f>SUM('Operating Expenses'!U17,'Operating Expenses'!U54,'Operating Expenses'!U64,'Operating Expenses'!U79)</f>
        <v>0</v>
      </c>
      <c r="V102" s="101">
        <f>SUM('Operating Expenses'!V17,'Operating Expenses'!V54,'Operating Expenses'!V64,'Operating Expenses'!V79)</f>
        <v>0</v>
      </c>
      <c r="W102" s="101">
        <f>SUM('Operating Expenses'!W17,'Operating Expenses'!W54,'Operating Expenses'!W64,'Operating Expenses'!W79)</f>
        <v>0</v>
      </c>
      <c r="X102" s="101">
        <f>SUM('Operating Expenses'!X17,'Operating Expenses'!X54,'Operating Expenses'!X64,'Operating Expenses'!X79)</f>
        <v>0</v>
      </c>
      <c r="Y102" s="101">
        <f>SUM('Operating Expenses'!Y17,'Operating Expenses'!Y54,'Operating Expenses'!Y64,'Operating Expenses'!Y79)</f>
        <v>0</v>
      </c>
      <c r="Z102" s="101">
        <f>SUM('Operating Expenses'!Z17,'Operating Expenses'!Z54,'Operating Expenses'!Z64,'Operating Expenses'!Z79)</f>
        <v>0</v>
      </c>
      <c r="AA102" s="101">
        <f>SUM('Operating Expenses'!AA17,'Operating Expenses'!AA54,'Operating Expenses'!AA64,'Operating Expenses'!AA79)</f>
        <v>0</v>
      </c>
      <c r="AB102" s="101">
        <f>SUM('Operating Expenses'!AB17,'Operating Expenses'!AB54,'Operating Expenses'!AB64,'Operating Expenses'!AB79)</f>
        <v>0</v>
      </c>
      <c r="AC102" s="101">
        <f>SUM('Operating Expenses'!AC17,'Operating Expenses'!AC54,'Operating Expenses'!AC64,'Operating Expenses'!AC79)</f>
        <v>0</v>
      </c>
      <c r="AD102" s="101">
        <f>SUM('Operating Expenses'!AD17,'Operating Expenses'!AD54,'Operating Expenses'!AD64,'Operating Expenses'!AD79)</f>
        <v>0</v>
      </c>
      <c r="AE102" s="101">
        <f>SUM('Operating Expenses'!AE17,'Operating Expenses'!AE54,'Operating Expenses'!AE64,'Operating Expenses'!AE79)</f>
        <v>0</v>
      </c>
      <c r="AF102" s="101">
        <f>SUM('Operating Expenses'!AF17,'Operating Expenses'!AF54,'Operating Expenses'!AF64,'Operating Expenses'!AF79)</f>
        <v>0</v>
      </c>
      <c r="AG102" s="101">
        <f>SUM('Operating Expenses'!AG17,'Operating Expenses'!AG54,'Operating Expenses'!AG64,'Operating Expenses'!AG79)</f>
        <v>0</v>
      </c>
      <c r="AH102" s="101">
        <f>SUM('Operating Expenses'!AH17,'Operating Expenses'!AH54,'Operating Expenses'!AH64,'Operating Expenses'!AH79)</f>
        <v>0</v>
      </c>
      <c r="AI102" s="101">
        <f>SUM('Operating Expenses'!AI17,'Operating Expenses'!AI54,'Operating Expenses'!AI64,'Operating Expenses'!AI79)</f>
        <v>0</v>
      </c>
      <c r="AJ102" s="101">
        <f>SUM('Operating Expenses'!AJ17,'Operating Expenses'!AJ54,'Operating Expenses'!AJ64,'Operating Expenses'!AJ79)</f>
        <v>0</v>
      </c>
      <c r="AK102" s="101">
        <f>SUM('Operating Expenses'!AK17,'Operating Expenses'!AK54,'Operating Expenses'!AK64,'Operating Expenses'!AK79)</f>
        <v>0</v>
      </c>
      <c r="AL102" s="101">
        <f>SUM('Operating Expenses'!AL17,'Operating Expenses'!AL54,'Operating Expenses'!AL64,'Operating Expenses'!AL79)</f>
        <v>0</v>
      </c>
      <c r="AM102" s="101">
        <f>SUM('Operating Expenses'!AM17,'Operating Expenses'!AM54,'Operating Expenses'!AM64,'Operating Expenses'!AM79)</f>
        <v>0</v>
      </c>
      <c r="AN102" s="101">
        <f>SUM('Operating Expenses'!AN17,'Operating Expenses'!AN54,'Operating Expenses'!AN64,'Operating Expenses'!AN79)</f>
        <v>0</v>
      </c>
      <c r="AO102" s="101">
        <f>SUM('Operating Expenses'!AO17,'Operating Expenses'!AO54,'Operating Expenses'!AO64,'Operating Expenses'!AO79)</f>
        <v>0</v>
      </c>
      <c r="AP102" s="101">
        <f>SUM('Operating Expenses'!AP17,'Operating Expenses'!AP54,'Operating Expenses'!AP64,'Operating Expenses'!AP79)</f>
        <v>0</v>
      </c>
      <c r="AQ102" s="101">
        <f>SUM('Operating Expenses'!AQ17,'Operating Expenses'!AQ54,'Operating Expenses'!AQ64,'Operating Expenses'!AQ79)</f>
        <v>0</v>
      </c>
      <c r="AR102" s="101">
        <f>SUM('Operating Expenses'!AR17,'Operating Expenses'!AR54,'Operating Expenses'!AR64,'Operating Expenses'!AR79)</f>
        <v>0</v>
      </c>
      <c r="AS102" s="101">
        <f>SUM('Operating Expenses'!AS17,'Operating Expenses'!AS54,'Operating Expenses'!AS64,'Operating Expenses'!AS79)</f>
        <v>0</v>
      </c>
      <c r="AT102" s="101">
        <f>SUM('Operating Expenses'!AT17,'Operating Expenses'!AT54,'Operating Expenses'!AT64,'Operating Expenses'!AT79)</f>
        <v>0</v>
      </c>
      <c r="AU102" s="101">
        <f>SUM('Operating Expenses'!AU17,'Operating Expenses'!AU54,'Operating Expenses'!AU64,'Operating Expenses'!AU79)</f>
        <v>0</v>
      </c>
      <c r="AV102" s="101">
        <f>SUM('Operating Expenses'!AV17,'Operating Expenses'!AV54,'Operating Expenses'!AV64,'Operating Expenses'!AV79)</f>
        <v>0</v>
      </c>
      <c r="AW102" s="101">
        <f>SUM('Operating Expenses'!AW17,'Operating Expenses'!AW54,'Operating Expenses'!AW64,'Operating Expenses'!AW79)</f>
        <v>0</v>
      </c>
      <c r="AX102" s="101">
        <f>SUM('Operating Expenses'!AX17,'Operating Expenses'!AX54,'Operating Expenses'!AX64,'Operating Expenses'!AX79)</f>
        <v>0</v>
      </c>
      <c r="AY102" s="101">
        <f>SUM('Operating Expenses'!AY17,'Operating Expenses'!AY54,'Operating Expenses'!AY64,'Operating Expenses'!AY79)</f>
        <v>0</v>
      </c>
      <c r="AZ102" s="101">
        <f>SUM('Operating Expenses'!AZ17,'Operating Expenses'!AZ54,'Operating Expenses'!AZ64,'Operating Expenses'!AZ79)</f>
        <v>0</v>
      </c>
      <c r="BA102" s="101">
        <f>SUM('Operating Expenses'!BA17,'Operating Expenses'!BA54,'Operating Expenses'!BA64,'Operating Expenses'!BA79)</f>
        <v>0</v>
      </c>
      <c r="BB102" s="101">
        <f>SUM('Operating Expenses'!BB17,'Operating Expenses'!BB54,'Operating Expenses'!BB64,'Operating Expenses'!BB79)</f>
        <v>0</v>
      </c>
      <c r="BC102" s="101">
        <f>SUM('Operating Expenses'!BC17,'Operating Expenses'!BC54,'Operating Expenses'!BC64,'Operating Expenses'!BC79)</f>
        <v>0</v>
      </c>
      <c r="BD102" s="101">
        <f>SUM('Operating Expenses'!BD17,'Operating Expenses'!BD54,'Operating Expenses'!BD64,'Operating Expenses'!BD79)</f>
        <v>0</v>
      </c>
      <c r="BE102" s="101">
        <f>SUM('Operating Expenses'!BE17,'Operating Expenses'!BE54,'Operating Expenses'!BE64,'Operating Expenses'!BE79)</f>
        <v>0</v>
      </c>
      <c r="BF102" s="101">
        <f>SUM('Operating Expenses'!BF17,'Operating Expenses'!BF54,'Operating Expenses'!BF64,'Operating Expenses'!BF79)</f>
        <v>0</v>
      </c>
      <c r="BG102" s="101">
        <f>SUM('Operating Expenses'!BG17,'Operating Expenses'!BG54,'Operating Expenses'!BG64,'Operating Expenses'!BG79)</f>
        <v>0</v>
      </c>
      <c r="BH102" s="101">
        <f>SUM('Operating Expenses'!BH17,'Operating Expenses'!BH54,'Operating Expenses'!BH64,'Operating Expenses'!BH79)</f>
        <v>0</v>
      </c>
      <c r="BI102" s="92">
        <f>'Operating Expenses'!BI81</f>
        <v>35521.199999999997</v>
      </c>
      <c r="BJ102" s="92">
        <f>'Operating Expenses'!BJ81</f>
        <v>1495265.0395905373</v>
      </c>
      <c r="BK102" s="92">
        <f>'Operating Expenses'!BK81</f>
        <v>1839439.8601102214</v>
      </c>
      <c r="BL102" s="92">
        <f>'Operating Expenses'!BL81</f>
        <v>2183096.7764387988</v>
      </c>
      <c r="BM102" s="92">
        <f>'Operating Expenses'!BM81</f>
        <v>2771268.6021174886</v>
      </c>
      <c r="BN102" s="92">
        <f>'Operating Expenses'!BN81</f>
        <v>3120702.0243211654</v>
      </c>
      <c r="BO102" s="92">
        <f>'Operating Expenses'!BO81</f>
        <v>3428336.381672252</v>
      </c>
      <c r="BP102" s="92">
        <f>'Operating Expenses'!BP81</f>
        <v>3442621.1165958862</v>
      </c>
      <c r="BQ102" s="92">
        <f>'Operating Expenses'!BQ81</f>
        <v>3456965.3712483686</v>
      </c>
      <c r="BR102" s="92">
        <f>'Operating Expenses'!BR81</f>
        <v>3471369.3936285703</v>
      </c>
      <c r="BT102" s="51" t="s">
        <v>2</v>
      </c>
    </row>
    <row r="103" spans="1:132" x14ac:dyDescent="0.3">
      <c r="B103" s="51" t="s">
        <v>252</v>
      </c>
      <c r="BT103" s="51" t="s">
        <v>2</v>
      </c>
    </row>
    <row r="104" spans="1:132" x14ac:dyDescent="0.3">
      <c r="B104" s="155">
        <v>0.05</v>
      </c>
      <c r="BT104" s="51" t="s">
        <v>2</v>
      </c>
    </row>
    <row r="105" spans="1:132" x14ac:dyDescent="0.3">
      <c r="BT105" s="51" t="s">
        <v>2</v>
      </c>
    </row>
    <row r="106" spans="1:132" x14ac:dyDescent="0.3">
      <c r="BT106" s="51" t="s">
        <v>2</v>
      </c>
    </row>
    <row r="107" spans="1:132" x14ac:dyDescent="0.3">
      <c r="BT107" s="51" t="s">
        <v>2</v>
      </c>
    </row>
    <row r="108" spans="1:132" x14ac:dyDescent="0.3">
      <c r="BT108" s="51" t="s">
        <v>2</v>
      </c>
    </row>
    <row r="109" spans="1:132" x14ac:dyDescent="0.3">
      <c r="BT109" s="51" t="s">
        <v>2</v>
      </c>
    </row>
    <row r="110" spans="1:132" x14ac:dyDescent="0.3">
      <c r="BT110" s="51" t="s">
        <v>2</v>
      </c>
    </row>
    <row r="111" spans="1:132" x14ac:dyDescent="0.3">
      <c r="A111" s="51" t="s">
        <v>253</v>
      </c>
      <c r="BT111" s="51" t="s">
        <v>2</v>
      </c>
    </row>
    <row r="112" spans="1:132" x14ac:dyDescent="0.3">
      <c r="B112" s="51" t="s">
        <v>254</v>
      </c>
      <c r="C112" s="51">
        <v>45</v>
      </c>
      <c r="BT112" s="51" t="s">
        <v>2</v>
      </c>
    </row>
    <row r="113" spans="2:72" x14ac:dyDescent="0.3">
      <c r="B113" s="51" t="s">
        <v>255</v>
      </c>
      <c r="C113" s="101">
        <v>1000000</v>
      </c>
      <c r="BT113" s="51" t="s">
        <v>2</v>
      </c>
    </row>
    <row r="114" spans="2:72" x14ac:dyDescent="0.3">
      <c r="B114" s="51" t="s">
        <v>256</v>
      </c>
      <c r="C114" s="101">
        <v>800000</v>
      </c>
      <c r="BT114" s="51" t="s">
        <v>2</v>
      </c>
    </row>
    <row r="115" spans="2:72" x14ac:dyDescent="0.3">
      <c r="B115" s="51" t="s">
        <v>257</v>
      </c>
      <c r="C115" s="101">
        <v>25000</v>
      </c>
      <c r="BT115" s="51" t="s">
        <v>2</v>
      </c>
    </row>
    <row r="116" spans="2:72" x14ac:dyDescent="0.3">
      <c r="B116" s="51" t="s">
        <v>258</v>
      </c>
      <c r="C116" s="101">
        <f>SUM(C113:C115)</f>
        <v>1825000</v>
      </c>
      <c r="BT116" s="51" t="s">
        <v>2</v>
      </c>
    </row>
    <row r="117" spans="2:72" x14ac:dyDescent="0.3">
      <c r="BT117" s="51" t="s">
        <v>2</v>
      </c>
    </row>
    <row r="118" spans="2:72" x14ac:dyDescent="0.3">
      <c r="BT118" s="51" t="s">
        <v>2</v>
      </c>
    </row>
    <row r="119" spans="2:72" x14ac:dyDescent="0.3">
      <c r="BT119" s="51" t="s">
        <v>2</v>
      </c>
    </row>
    <row r="120" spans="2:72" x14ac:dyDescent="0.3">
      <c r="BT120" s="51" t="s">
        <v>2</v>
      </c>
    </row>
    <row r="121" spans="2:72" x14ac:dyDescent="0.3">
      <c r="BT121" s="51" t="s">
        <v>2</v>
      </c>
    </row>
    <row r="122" spans="2:72" x14ac:dyDescent="0.3">
      <c r="BT122" s="51" t="s">
        <v>2</v>
      </c>
    </row>
    <row r="123" spans="2:72" x14ac:dyDescent="0.3">
      <c r="BT123" s="51" t="s">
        <v>2</v>
      </c>
    </row>
    <row r="124" spans="2:72" x14ac:dyDescent="0.3">
      <c r="BT124" s="51" t="s">
        <v>2</v>
      </c>
    </row>
    <row r="125" spans="2:72" x14ac:dyDescent="0.3">
      <c r="BT125" s="51" t="s">
        <v>2</v>
      </c>
    </row>
    <row r="126" spans="2:72" x14ac:dyDescent="0.3">
      <c r="BT126" s="51" t="s">
        <v>2</v>
      </c>
    </row>
    <row r="127" spans="2:72" x14ac:dyDescent="0.3">
      <c r="BT127" s="51" t="s">
        <v>2</v>
      </c>
    </row>
    <row r="128" spans="2:72" x14ac:dyDescent="0.3">
      <c r="BT128" s="51" t="s">
        <v>2</v>
      </c>
    </row>
    <row r="129" spans="72:72" x14ac:dyDescent="0.3">
      <c r="BT129" s="51" t="s">
        <v>2</v>
      </c>
    </row>
    <row r="130" spans="72:72" x14ac:dyDescent="0.3">
      <c r="BT130" s="51" t="s">
        <v>2</v>
      </c>
    </row>
    <row r="131" spans="72:72" x14ac:dyDescent="0.3">
      <c r="BT131" s="51" t="s">
        <v>2</v>
      </c>
    </row>
    <row r="132" spans="72:72" x14ac:dyDescent="0.3">
      <c r="BT132" s="51" t="s">
        <v>2</v>
      </c>
    </row>
    <row r="133" spans="72:72" x14ac:dyDescent="0.3">
      <c r="BT133" s="51" t="s">
        <v>2</v>
      </c>
    </row>
    <row r="134" spans="72:72" x14ac:dyDescent="0.3">
      <c r="BT134" s="51" t="s">
        <v>2</v>
      </c>
    </row>
    <row r="135" spans="72:72" x14ac:dyDescent="0.3">
      <c r="BT135" s="51" t="s">
        <v>2</v>
      </c>
    </row>
    <row r="136" spans="72:72" x14ac:dyDescent="0.3">
      <c r="BT136" s="51" t="s">
        <v>2</v>
      </c>
    </row>
    <row r="137" spans="72:72" x14ac:dyDescent="0.3">
      <c r="BT137" s="51" t="s">
        <v>2</v>
      </c>
    </row>
    <row r="138" spans="72:72" x14ac:dyDescent="0.3">
      <c r="BT138" s="51" t="s">
        <v>2</v>
      </c>
    </row>
    <row r="139" spans="72:72" x14ac:dyDescent="0.3">
      <c r="BT139" s="51" t="s">
        <v>2</v>
      </c>
    </row>
    <row r="140" spans="72:72" x14ac:dyDescent="0.3">
      <c r="BT140" s="51" t="s">
        <v>2</v>
      </c>
    </row>
    <row r="141" spans="72:72" x14ac:dyDescent="0.3">
      <c r="BT141" s="51" t="s">
        <v>2</v>
      </c>
    </row>
    <row r="142" spans="72:72" x14ac:dyDescent="0.3">
      <c r="BT142" s="51" t="s">
        <v>2</v>
      </c>
    </row>
    <row r="143" spans="72:72" x14ac:dyDescent="0.3">
      <c r="BT143" s="51" t="s">
        <v>2</v>
      </c>
    </row>
    <row r="144" spans="72:72" x14ac:dyDescent="0.3">
      <c r="BT144" s="51" t="s">
        <v>2</v>
      </c>
    </row>
    <row r="145" spans="72:72" x14ac:dyDescent="0.3">
      <c r="BT145" s="51" t="s">
        <v>2</v>
      </c>
    </row>
    <row r="146" spans="72:72" x14ac:dyDescent="0.3">
      <c r="BT146" s="51" t="s">
        <v>2</v>
      </c>
    </row>
    <row r="147" spans="72:72" x14ac:dyDescent="0.3">
      <c r="BT147" s="51" t="s">
        <v>2</v>
      </c>
    </row>
    <row r="148" spans="72:72" x14ac:dyDescent="0.3">
      <c r="BT148" s="51" t="s">
        <v>2</v>
      </c>
    </row>
    <row r="149" spans="72:72" x14ac:dyDescent="0.3">
      <c r="BT149" s="51" t="s">
        <v>2</v>
      </c>
    </row>
    <row r="150" spans="72:72" x14ac:dyDescent="0.3">
      <c r="BT150" s="51" t="s">
        <v>2</v>
      </c>
    </row>
    <row r="151" spans="72:72" x14ac:dyDescent="0.3">
      <c r="BT151" s="51" t="s">
        <v>2</v>
      </c>
    </row>
    <row r="152" spans="72:72" x14ac:dyDescent="0.3">
      <c r="BT152" s="51" t="s">
        <v>2</v>
      </c>
    </row>
    <row r="153" spans="72:72" x14ac:dyDescent="0.3">
      <c r="BT153" s="51" t="s">
        <v>2</v>
      </c>
    </row>
    <row r="154" spans="72:72" x14ac:dyDescent="0.3">
      <c r="BT154" s="51" t="s">
        <v>2</v>
      </c>
    </row>
    <row r="155" spans="72:72" x14ac:dyDescent="0.3">
      <c r="BT155" s="51" t="s">
        <v>2</v>
      </c>
    </row>
    <row r="156" spans="72:72" x14ac:dyDescent="0.3">
      <c r="BT156" s="51" t="s">
        <v>2</v>
      </c>
    </row>
    <row r="157" spans="72:72" x14ac:dyDescent="0.3">
      <c r="BT157" s="51" t="s">
        <v>2</v>
      </c>
    </row>
    <row r="158" spans="72:72" x14ac:dyDescent="0.3">
      <c r="BT158" s="51" t="s">
        <v>2</v>
      </c>
    </row>
    <row r="159" spans="72:72" x14ac:dyDescent="0.3">
      <c r="BT159" s="51" t="s">
        <v>2</v>
      </c>
    </row>
    <row r="160" spans="72:72" x14ac:dyDescent="0.3">
      <c r="BT160" s="51" t="s">
        <v>2</v>
      </c>
    </row>
    <row r="161" spans="72:72" x14ac:dyDescent="0.3">
      <c r="BT161" s="51" t="s">
        <v>2</v>
      </c>
    </row>
    <row r="162" spans="72:72" x14ac:dyDescent="0.3">
      <c r="BT162" s="51" t="s">
        <v>2</v>
      </c>
    </row>
    <row r="163" spans="72:72" x14ac:dyDescent="0.3">
      <c r="BT163" s="51" t="s">
        <v>2</v>
      </c>
    </row>
    <row r="164" spans="72:72" x14ac:dyDescent="0.3">
      <c r="BT164" s="51" t="s">
        <v>2</v>
      </c>
    </row>
    <row r="165" spans="72:72" x14ac:dyDescent="0.3">
      <c r="BT165" s="51" t="s">
        <v>2</v>
      </c>
    </row>
    <row r="166" spans="72:72" x14ac:dyDescent="0.3">
      <c r="BT166" s="51" t="s">
        <v>2</v>
      </c>
    </row>
    <row r="167" spans="72:72" x14ac:dyDescent="0.3">
      <c r="BT167" s="51" t="s">
        <v>2</v>
      </c>
    </row>
    <row r="168" spans="72:72" x14ac:dyDescent="0.3">
      <c r="BT168" s="51" t="s">
        <v>2</v>
      </c>
    </row>
    <row r="169" spans="72:72" x14ac:dyDescent="0.3">
      <c r="BT169" s="51" t="s">
        <v>2</v>
      </c>
    </row>
    <row r="170" spans="72:72" x14ac:dyDescent="0.3">
      <c r="BT170" s="51" t="s">
        <v>2</v>
      </c>
    </row>
    <row r="171" spans="72:72" x14ac:dyDescent="0.3">
      <c r="BT171" s="51" t="s">
        <v>2</v>
      </c>
    </row>
    <row r="172" spans="72:72" x14ac:dyDescent="0.3">
      <c r="BT172" s="51" t="s">
        <v>2</v>
      </c>
    </row>
    <row r="173" spans="72:72" x14ac:dyDescent="0.3">
      <c r="BT173" s="51" t="s">
        <v>2</v>
      </c>
    </row>
    <row r="174" spans="72:72" x14ac:dyDescent="0.3">
      <c r="BT174" s="51" t="s">
        <v>2</v>
      </c>
    </row>
    <row r="175" spans="72:72" x14ac:dyDescent="0.3">
      <c r="BT175" s="51" t="s">
        <v>2</v>
      </c>
    </row>
    <row r="176" spans="72:72" x14ac:dyDescent="0.3">
      <c r="BT176" s="51" t="s">
        <v>2</v>
      </c>
    </row>
    <row r="177" spans="72:72" x14ac:dyDescent="0.3">
      <c r="BT177" s="51" t="s">
        <v>2</v>
      </c>
    </row>
    <row r="178" spans="72:72" x14ac:dyDescent="0.3">
      <c r="BT178" s="51" t="s">
        <v>2</v>
      </c>
    </row>
    <row r="179" spans="72:72" x14ac:dyDescent="0.3">
      <c r="BT179" s="51" t="s">
        <v>2</v>
      </c>
    </row>
    <row r="180" spans="72:72" x14ac:dyDescent="0.3">
      <c r="BT180" s="51" t="s">
        <v>2</v>
      </c>
    </row>
    <row r="181" spans="72:72" x14ac:dyDescent="0.3">
      <c r="BT181" s="51" t="s">
        <v>2</v>
      </c>
    </row>
    <row r="182" spans="72:72" x14ac:dyDescent="0.3">
      <c r="BT182" s="51" t="s">
        <v>2</v>
      </c>
    </row>
    <row r="183" spans="72:72" x14ac:dyDescent="0.3">
      <c r="BT183" s="51" t="s">
        <v>2</v>
      </c>
    </row>
    <row r="184" spans="72:72" x14ac:dyDescent="0.3">
      <c r="BT184" s="51" t="s">
        <v>2</v>
      </c>
    </row>
    <row r="185" spans="72:72" x14ac:dyDescent="0.3">
      <c r="BT185" s="51" t="s">
        <v>2</v>
      </c>
    </row>
    <row r="186" spans="72:72" x14ac:dyDescent="0.3">
      <c r="BT186" s="51" t="s">
        <v>2</v>
      </c>
    </row>
    <row r="187" spans="72:72" x14ac:dyDescent="0.3">
      <c r="BT187" s="51" t="s">
        <v>2</v>
      </c>
    </row>
    <row r="188" spans="72:72" x14ac:dyDescent="0.3">
      <c r="BT188" s="51" t="s">
        <v>2</v>
      </c>
    </row>
    <row r="189" spans="72:72" x14ac:dyDescent="0.3">
      <c r="BT189" s="51" t="s">
        <v>2</v>
      </c>
    </row>
    <row r="190" spans="72:72" x14ac:dyDescent="0.3">
      <c r="BT190" s="51" t="s">
        <v>2</v>
      </c>
    </row>
    <row r="191" spans="72:72" x14ac:dyDescent="0.3">
      <c r="BT191" s="51" t="s">
        <v>2</v>
      </c>
    </row>
    <row r="192" spans="72:72" x14ac:dyDescent="0.3">
      <c r="BT192" s="51" t="s">
        <v>2</v>
      </c>
    </row>
    <row r="193" spans="72:72" x14ac:dyDescent="0.3">
      <c r="BT193" s="51" t="s">
        <v>2</v>
      </c>
    </row>
    <row r="194" spans="72:72" x14ac:dyDescent="0.3">
      <c r="BT194" s="51" t="s">
        <v>2</v>
      </c>
    </row>
    <row r="195" spans="72:72" x14ac:dyDescent="0.3">
      <c r="BT195" s="51" t="s">
        <v>2</v>
      </c>
    </row>
    <row r="196" spans="72:72" x14ac:dyDescent="0.3">
      <c r="BT196" s="51" t="s">
        <v>2</v>
      </c>
    </row>
    <row r="197" spans="72:72" x14ac:dyDescent="0.3">
      <c r="BT197" s="51" t="s">
        <v>2</v>
      </c>
    </row>
    <row r="198" spans="72:72" x14ac:dyDescent="0.3">
      <c r="BT198" s="51" t="s">
        <v>2</v>
      </c>
    </row>
    <row r="199" spans="72:72" x14ac:dyDescent="0.3">
      <c r="BT199" s="51" t="s">
        <v>2</v>
      </c>
    </row>
    <row r="200" spans="72:72" x14ac:dyDescent="0.3">
      <c r="BT200" s="51" t="s">
        <v>2</v>
      </c>
    </row>
    <row r="201" spans="72:72" x14ac:dyDescent="0.3">
      <c r="BT201" s="51" t="s">
        <v>2</v>
      </c>
    </row>
    <row r="202" spans="72:72" x14ac:dyDescent="0.3">
      <c r="BT202" s="51" t="s">
        <v>2</v>
      </c>
    </row>
    <row r="203" spans="72:72" x14ac:dyDescent="0.3">
      <c r="BT203" s="51" t="s">
        <v>2</v>
      </c>
    </row>
    <row r="204" spans="72:72" x14ac:dyDescent="0.3">
      <c r="BT204" s="51" t="s">
        <v>2</v>
      </c>
    </row>
    <row r="205" spans="72:72" x14ac:dyDescent="0.3">
      <c r="BT205" s="51" t="s">
        <v>2</v>
      </c>
    </row>
    <row r="206" spans="72:72" x14ac:dyDescent="0.3">
      <c r="BT206" s="51" t="s">
        <v>2</v>
      </c>
    </row>
    <row r="207" spans="72:72" x14ac:dyDescent="0.3">
      <c r="BT207" s="51" t="s">
        <v>2</v>
      </c>
    </row>
    <row r="208" spans="72:72" x14ac:dyDescent="0.3">
      <c r="BT208" s="51" t="s">
        <v>2</v>
      </c>
    </row>
    <row r="209" spans="72:72" x14ac:dyDescent="0.3">
      <c r="BT209" s="51" t="s">
        <v>2</v>
      </c>
    </row>
    <row r="210" spans="72:72" x14ac:dyDescent="0.3">
      <c r="BT210" s="51" t="s">
        <v>2</v>
      </c>
    </row>
    <row r="211" spans="72:72" x14ac:dyDescent="0.3">
      <c r="BT211" s="51" t="s">
        <v>2</v>
      </c>
    </row>
    <row r="212" spans="72:72" x14ac:dyDescent="0.3">
      <c r="BT212" s="51" t="s">
        <v>2</v>
      </c>
    </row>
    <row r="213" spans="72:72" x14ac:dyDescent="0.3">
      <c r="BT213" s="51" t="s">
        <v>2</v>
      </c>
    </row>
    <row r="214" spans="72:72" x14ac:dyDescent="0.3">
      <c r="BT214" s="51" t="s">
        <v>2</v>
      </c>
    </row>
    <row r="215" spans="72:72" x14ac:dyDescent="0.3">
      <c r="BT215" s="51" t="s">
        <v>2</v>
      </c>
    </row>
    <row r="216" spans="72:72" x14ac:dyDescent="0.3">
      <c r="BT216" s="51" t="s">
        <v>2</v>
      </c>
    </row>
    <row r="217" spans="72:72" x14ac:dyDescent="0.3">
      <c r="BT217" s="51" t="s">
        <v>2</v>
      </c>
    </row>
    <row r="218" spans="72:72" x14ac:dyDescent="0.3">
      <c r="BT218" s="51" t="s">
        <v>2</v>
      </c>
    </row>
    <row r="219" spans="72:72" x14ac:dyDescent="0.3">
      <c r="BT219" s="51" t="s">
        <v>2</v>
      </c>
    </row>
    <row r="220" spans="72:72" x14ac:dyDescent="0.3">
      <c r="BT220" s="51" t="s">
        <v>2</v>
      </c>
    </row>
    <row r="221" spans="72:72" x14ac:dyDescent="0.3">
      <c r="BT221" s="51" t="s">
        <v>2</v>
      </c>
    </row>
    <row r="222" spans="72:72" x14ac:dyDescent="0.3">
      <c r="BT222" s="51" t="s">
        <v>2</v>
      </c>
    </row>
    <row r="223" spans="72:72" x14ac:dyDescent="0.3">
      <c r="BT223" s="51" t="s">
        <v>2</v>
      </c>
    </row>
    <row r="224" spans="72:72" x14ac:dyDescent="0.3">
      <c r="BT224" s="51" t="s">
        <v>2</v>
      </c>
    </row>
    <row r="225" spans="72:72" x14ac:dyDescent="0.3">
      <c r="BT225" s="51" t="s">
        <v>2</v>
      </c>
    </row>
    <row r="226" spans="72:72" x14ac:dyDescent="0.3">
      <c r="BT226" s="51" t="s">
        <v>2</v>
      </c>
    </row>
    <row r="227" spans="72:72" x14ac:dyDescent="0.3">
      <c r="BT227" s="51" t="s">
        <v>2</v>
      </c>
    </row>
    <row r="228" spans="72:72" x14ac:dyDescent="0.3">
      <c r="BT228" s="51" t="s">
        <v>2</v>
      </c>
    </row>
    <row r="229" spans="72:72" x14ac:dyDescent="0.3">
      <c r="BT229" s="51" t="s">
        <v>2</v>
      </c>
    </row>
    <row r="230" spans="72:72" x14ac:dyDescent="0.3">
      <c r="BT230" s="51" t="s">
        <v>2</v>
      </c>
    </row>
    <row r="231" spans="72:72" x14ac:dyDescent="0.3">
      <c r="BT231" s="51" t="s">
        <v>2</v>
      </c>
    </row>
    <row r="232" spans="72:72" x14ac:dyDescent="0.3">
      <c r="BT232" s="51" t="s">
        <v>2</v>
      </c>
    </row>
    <row r="233" spans="72:72" x14ac:dyDescent="0.3">
      <c r="BT233" s="51" t="s">
        <v>2</v>
      </c>
    </row>
    <row r="234" spans="72:72" x14ac:dyDescent="0.3">
      <c r="BT234" s="51" t="s">
        <v>2</v>
      </c>
    </row>
    <row r="235" spans="72:72" x14ac:dyDescent="0.3">
      <c r="BT235" s="51" t="s">
        <v>2</v>
      </c>
    </row>
    <row r="236" spans="72:72" x14ac:dyDescent="0.3">
      <c r="BT236" s="51" t="s">
        <v>2</v>
      </c>
    </row>
    <row r="237" spans="72:72" x14ac:dyDescent="0.3">
      <c r="BT237" s="51" t="s">
        <v>2</v>
      </c>
    </row>
    <row r="238" spans="72:72" x14ac:dyDescent="0.3">
      <c r="BT238" s="51" t="s">
        <v>2</v>
      </c>
    </row>
    <row r="239" spans="72:72" x14ac:dyDescent="0.3">
      <c r="BT239" s="51" t="s">
        <v>2</v>
      </c>
    </row>
    <row r="240" spans="72:72" x14ac:dyDescent="0.3">
      <c r="BT240" s="51" t="s">
        <v>2</v>
      </c>
    </row>
    <row r="241" spans="72:72" x14ac:dyDescent="0.3">
      <c r="BT241" s="51" t="s">
        <v>2</v>
      </c>
    </row>
    <row r="242" spans="72:72" x14ac:dyDescent="0.3">
      <c r="BT242" s="51" t="s">
        <v>2</v>
      </c>
    </row>
    <row r="243" spans="72:72" x14ac:dyDescent="0.3">
      <c r="BT243" s="51" t="s">
        <v>2</v>
      </c>
    </row>
    <row r="244" spans="72:72" x14ac:dyDescent="0.3">
      <c r="BT244" s="51" t="s">
        <v>2</v>
      </c>
    </row>
    <row r="245" spans="72:72" x14ac:dyDescent="0.3">
      <c r="BT245" s="51" t="s">
        <v>2</v>
      </c>
    </row>
    <row r="246" spans="72:72" x14ac:dyDescent="0.3">
      <c r="BT246" s="51" t="s">
        <v>2</v>
      </c>
    </row>
    <row r="247" spans="72:72" x14ac:dyDescent="0.3">
      <c r="BT247" s="51" t="s">
        <v>2</v>
      </c>
    </row>
    <row r="248" spans="72:72" x14ac:dyDescent="0.3">
      <c r="BT248" s="51" t="s">
        <v>2</v>
      </c>
    </row>
    <row r="249" spans="72:72" x14ac:dyDescent="0.3">
      <c r="BT249" s="51" t="s">
        <v>2</v>
      </c>
    </row>
    <row r="250" spans="72:72" x14ac:dyDescent="0.3">
      <c r="BT250" s="51" t="s">
        <v>2</v>
      </c>
    </row>
    <row r="251" spans="72:72" x14ac:dyDescent="0.3">
      <c r="BT251" s="51" t="s">
        <v>2</v>
      </c>
    </row>
    <row r="252" spans="72:72" x14ac:dyDescent="0.3">
      <c r="BT252" s="51" t="s">
        <v>2</v>
      </c>
    </row>
    <row r="253" spans="72:72" x14ac:dyDescent="0.3">
      <c r="BT253" s="51" t="s">
        <v>2</v>
      </c>
    </row>
    <row r="254" spans="72:72" x14ac:dyDescent="0.3">
      <c r="BT254" s="51" t="s">
        <v>2</v>
      </c>
    </row>
    <row r="255" spans="72:72" x14ac:dyDescent="0.3">
      <c r="BT255" s="51" t="s">
        <v>2</v>
      </c>
    </row>
    <row r="256" spans="72:72" x14ac:dyDescent="0.3">
      <c r="BT256" s="51" t="s">
        <v>2</v>
      </c>
    </row>
    <row r="257" spans="72:72" x14ac:dyDescent="0.3">
      <c r="BT257" s="51" t="s">
        <v>2</v>
      </c>
    </row>
    <row r="258" spans="72:72" x14ac:dyDescent="0.3">
      <c r="BT258" s="51" t="s">
        <v>2</v>
      </c>
    </row>
    <row r="259" spans="72:72" x14ac:dyDescent="0.3">
      <c r="BT259" s="51" t="s">
        <v>2</v>
      </c>
    </row>
    <row r="260" spans="72:72" x14ac:dyDescent="0.3">
      <c r="BT260" s="51" t="s">
        <v>2</v>
      </c>
    </row>
    <row r="261" spans="72:72" x14ac:dyDescent="0.3">
      <c r="BT261" s="51" t="s">
        <v>2</v>
      </c>
    </row>
    <row r="262" spans="72:72" x14ac:dyDescent="0.3">
      <c r="BT262" s="51" t="s">
        <v>2</v>
      </c>
    </row>
    <row r="263" spans="72:72" x14ac:dyDescent="0.3">
      <c r="BT263" s="51" t="s">
        <v>2</v>
      </c>
    </row>
    <row r="264" spans="72:72" x14ac:dyDescent="0.3">
      <c r="BT264" s="51" t="s">
        <v>2</v>
      </c>
    </row>
    <row r="265" spans="72:72" x14ac:dyDescent="0.3">
      <c r="BT265" s="51" t="s">
        <v>2</v>
      </c>
    </row>
    <row r="266" spans="72:72" x14ac:dyDescent="0.3">
      <c r="BT266" s="51" t="s">
        <v>2</v>
      </c>
    </row>
    <row r="267" spans="72:72" x14ac:dyDescent="0.3">
      <c r="BT267" s="51" t="s">
        <v>2</v>
      </c>
    </row>
    <row r="268" spans="72:72" x14ac:dyDescent="0.3">
      <c r="BT268" s="51" t="s">
        <v>2</v>
      </c>
    </row>
    <row r="269" spans="72:72" x14ac:dyDescent="0.3">
      <c r="BT269" s="51" t="s">
        <v>2</v>
      </c>
    </row>
    <row r="270" spans="72:72" x14ac:dyDescent="0.3">
      <c r="BT270" s="51" t="s">
        <v>2</v>
      </c>
    </row>
    <row r="271" spans="72:72" x14ac:dyDescent="0.3">
      <c r="BT271" s="51" t="s">
        <v>2</v>
      </c>
    </row>
    <row r="272" spans="72:72" x14ac:dyDescent="0.3">
      <c r="BT272" s="51" t="s">
        <v>2</v>
      </c>
    </row>
    <row r="273" spans="72:72" x14ac:dyDescent="0.3">
      <c r="BT273" s="51" t="s">
        <v>2</v>
      </c>
    </row>
    <row r="274" spans="72:72" x14ac:dyDescent="0.3">
      <c r="BT274" s="51" t="s">
        <v>2</v>
      </c>
    </row>
    <row r="275" spans="72:72" x14ac:dyDescent="0.3">
      <c r="BT275" s="51" t="s">
        <v>2</v>
      </c>
    </row>
    <row r="276" spans="72:72" x14ac:dyDescent="0.3">
      <c r="BT276" s="51" t="s">
        <v>2</v>
      </c>
    </row>
    <row r="277" spans="72:72" x14ac:dyDescent="0.3">
      <c r="BT277" s="51" t="s">
        <v>2</v>
      </c>
    </row>
    <row r="278" spans="72:72" x14ac:dyDescent="0.3">
      <c r="BT278" s="51" t="s">
        <v>2</v>
      </c>
    </row>
    <row r="279" spans="72:72" x14ac:dyDescent="0.3">
      <c r="BT279" s="51" t="s">
        <v>2</v>
      </c>
    </row>
    <row r="280" spans="72:72" x14ac:dyDescent="0.3">
      <c r="BT280" s="51" t="s">
        <v>2</v>
      </c>
    </row>
    <row r="281" spans="72:72" x14ac:dyDescent="0.3">
      <c r="BT281" s="51" t="s">
        <v>2</v>
      </c>
    </row>
    <row r="282" spans="72:72" x14ac:dyDescent="0.3">
      <c r="BT282" s="51" t="s">
        <v>2</v>
      </c>
    </row>
    <row r="283" spans="72:72" x14ac:dyDescent="0.3">
      <c r="BT283" s="51" t="s">
        <v>2</v>
      </c>
    </row>
    <row r="284" spans="72:72" x14ac:dyDescent="0.3">
      <c r="BT284" s="51" t="s">
        <v>2</v>
      </c>
    </row>
    <row r="285" spans="72:72" x14ac:dyDescent="0.3">
      <c r="BT285" s="51" t="s">
        <v>2</v>
      </c>
    </row>
    <row r="286" spans="72:72" x14ac:dyDescent="0.3">
      <c r="BT286" s="51" t="s">
        <v>2</v>
      </c>
    </row>
    <row r="287" spans="72:72" x14ac:dyDescent="0.3">
      <c r="BT287" s="51" t="s">
        <v>2</v>
      </c>
    </row>
    <row r="288" spans="72:72" x14ac:dyDescent="0.3">
      <c r="BT288" s="51" t="s">
        <v>2</v>
      </c>
    </row>
    <row r="289" spans="72:72" x14ac:dyDescent="0.3">
      <c r="BT289" s="51" t="s">
        <v>2</v>
      </c>
    </row>
    <row r="290" spans="72:72" x14ac:dyDescent="0.3">
      <c r="BT290" s="51" t="s">
        <v>2</v>
      </c>
    </row>
    <row r="291" spans="72:72" x14ac:dyDescent="0.3">
      <c r="BT291" s="51" t="s">
        <v>2</v>
      </c>
    </row>
    <row r="292" spans="72:72" x14ac:dyDescent="0.3">
      <c r="BT292" s="51" t="s">
        <v>2</v>
      </c>
    </row>
    <row r="293" spans="72:72" x14ac:dyDescent="0.3">
      <c r="BT293" s="51" t="s">
        <v>2</v>
      </c>
    </row>
    <row r="294" spans="72:72" x14ac:dyDescent="0.3">
      <c r="BT294" s="51" t="s">
        <v>2</v>
      </c>
    </row>
    <row r="295" spans="72:72" x14ac:dyDescent="0.3">
      <c r="BT295" s="51" t="s">
        <v>2</v>
      </c>
    </row>
    <row r="296" spans="72:72" x14ac:dyDescent="0.3">
      <c r="BT296" s="51" t="s">
        <v>2</v>
      </c>
    </row>
    <row r="297" spans="72:72" x14ac:dyDescent="0.3">
      <c r="BT297" s="51" t="s">
        <v>2</v>
      </c>
    </row>
    <row r="298" spans="72:72" x14ac:dyDescent="0.3">
      <c r="BT298" s="51" t="s">
        <v>2</v>
      </c>
    </row>
    <row r="299" spans="72:72" x14ac:dyDescent="0.3">
      <c r="BT299" s="51" t="s">
        <v>2</v>
      </c>
    </row>
    <row r="300" spans="72:72" x14ac:dyDescent="0.3">
      <c r="BT300" s="51" t="s">
        <v>2</v>
      </c>
    </row>
    <row r="301" spans="72:72" x14ac:dyDescent="0.3">
      <c r="BT301" s="51" t="s">
        <v>2</v>
      </c>
    </row>
    <row r="302" spans="72:72" x14ac:dyDescent="0.3">
      <c r="BT302" s="51" t="s">
        <v>2</v>
      </c>
    </row>
    <row r="303" spans="72:72" x14ac:dyDescent="0.3">
      <c r="BT303" s="51" t="s">
        <v>2</v>
      </c>
    </row>
    <row r="304" spans="72:72" x14ac:dyDescent="0.3">
      <c r="BT304" s="51" t="s">
        <v>2</v>
      </c>
    </row>
    <row r="305" spans="72:72" x14ac:dyDescent="0.3">
      <c r="BT305" s="51" t="s">
        <v>2</v>
      </c>
    </row>
    <row r="306" spans="72:72" x14ac:dyDescent="0.3">
      <c r="BT306" s="51" t="s">
        <v>2</v>
      </c>
    </row>
    <row r="307" spans="72:72" x14ac:dyDescent="0.3">
      <c r="BT307" s="51" t="s">
        <v>2</v>
      </c>
    </row>
    <row r="308" spans="72:72" x14ac:dyDescent="0.3">
      <c r="BT308" s="51" t="s">
        <v>2</v>
      </c>
    </row>
    <row r="309" spans="72:72" x14ac:dyDescent="0.3">
      <c r="BT309" s="51" t="s">
        <v>2</v>
      </c>
    </row>
    <row r="310" spans="72:72" x14ac:dyDescent="0.3">
      <c r="BT310" s="51" t="s">
        <v>2</v>
      </c>
    </row>
    <row r="311" spans="72:72" x14ac:dyDescent="0.3">
      <c r="BT311" s="51" t="s">
        <v>2</v>
      </c>
    </row>
    <row r="312" spans="72:72" x14ac:dyDescent="0.3">
      <c r="BT312" s="51" t="s">
        <v>2</v>
      </c>
    </row>
    <row r="313" spans="72:72" x14ac:dyDescent="0.3">
      <c r="BT313" s="51" t="s">
        <v>2</v>
      </c>
    </row>
    <row r="314" spans="72:72" x14ac:dyDescent="0.3">
      <c r="BT314" s="51" t="s">
        <v>2</v>
      </c>
    </row>
    <row r="315" spans="72:72" x14ac:dyDescent="0.3">
      <c r="BT315" s="51" t="s">
        <v>2</v>
      </c>
    </row>
    <row r="316" spans="72:72" x14ac:dyDescent="0.3">
      <c r="BT316" s="51" t="s">
        <v>2</v>
      </c>
    </row>
    <row r="317" spans="72:72" x14ac:dyDescent="0.3">
      <c r="BT317" s="51" t="s">
        <v>2</v>
      </c>
    </row>
    <row r="318" spans="72:72" x14ac:dyDescent="0.3">
      <c r="BT318" s="51" t="s">
        <v>2</v>
      </c>
    </row>
    <row r="319" spans="72:72" x14ac:dyDescent="0.3">
      <c r="BT319" s="51" t="s">
        <v>2</v>
      </c>
    </row>
    <row r="320" spans="72:72" x14ac:dyDescent="0.3">
      <c r="BT320" s="51" t="s">
        <v>2</v>
      </c>
    </row>
    <row r="321" spans="72:72" x14ac:dyDescent="0.3">
      <c r="BT321" s="51" t="s">
        <v>2</v>
      </c>
    </row>
    <row r="322" spans="72:72" x14ac:dyDescent="0.3">
      <c r="BT322" s="51" t="s">
        <v>2</v>
      </c>
    </row>
    <row r="323" spans="72:72" x14ac:dyDescent="0.3">
      <c r="BT323" s="51" t="s">
        <v>2</v>
      </c>
    </row>
    <row r="324" spans="72:72" x14ac:dyDescent="0.3">
      <c r="BT324" s="51" t="s">
        <v>2</v>
      </c>
    </row>
    <row r="325" spans="72:72" x14ac:dyDescent="0.3">
      <c r="BT325" s="51" t="s">
        <v>2</v>
      </c>
    </row>
    <row r="326" spans="72:72" x14ac:dyDescent="0.3">
      <c r="BT326" s="51" t="s">
        <v>2</v>
      </c>
    </row>
    <row r="327" spans="72:72" x14ac:dyDescent="0.3">
      <c r="BT327" s="51" t="s">
        <v>2</v>
      </c>
    </row>
    <row r="328" spans="72:72" x14ac:dyDescent="0.3">
      <c r="BT328" s="51" t="s">
        <v>2</v>
      </c>
    </row>
    <row r="329" spans="72:72" x14ac:dyDescent="0.3">
      <c r="BT329" s="51" t="s">
        <v>2</v>
      </c>
    </row>
    <row r="330" spans="72:72" x14ac:dyDescent="0.3">
      <c r="BT330" s="51" t="s">
        <v>2</v>
      </c>
    </row>
    <row r="331" spans="72:72" x14ac:dyDescent="0.3">
      <c r="BT331" s="51" t="s">
        <v>2</v>
      </c>
    </row>
    <row r="332" spans="72:72" x14ac:dyDescent="0.3">
      <c r="BT332" s="51" t="s">
        <v>2</v>
      </c>
    </row>
    <row r="333" spans="72:72" x14ac:dyDescent="0.3">
      <c r="BT333" s="51" t="s">
        <v>2</v>
      </c>
    </row>
    <row r="334" spans="72:72" x14ac:dyDescent="0.3">
      <c r="BT334" s="51" t="s">
        <v>2</v>
      </c>
    </row>
    <row r="335" spans="72:72" x14ac:dyDescent="0.3">
      <c r="BT335" s="51" t="s">
        <v>2</v>
      </c>
    </row>
    <row r="336" spans="72:72" x14ac:dyDescent="0.3">
      <c r="BT336" s="51" t="s">
        <v>2</v>
      </c>
    </row>
    <row r="337" spans="72:72" x14ac:dyDescent="0.3">
      <c r="BT337" s="51" t="s">
        <v>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DE9A-E1CD-4D13-A439-027572F6F668}">
  <dimension ref="A3:AQ105"/>
  <sheetViews>
    <sheetView workbookViewId="0">
      <selection activeCell="M26" sqref="M26"/>
    </sheetView>
  </sheetViews>
  <sheetFormatPr defaultRowHeight="16.5" x14ac:dyDescent="0.3"/>
  <cols>
    <col min="1" max="1" width="9.140625" style="51"/>
    <col min="2" max="2" width="14.140625" style="51" customWidth="1"/>
    <col min="3" max="3" width="20.7109375" style="51" bestFit="1" customWidth="1"/>
    <col min="4" max="4" width="9.140625" style="51"/>
    <col min="5" max="5" width="26.7109375" style="51" customWidth="1"/>
    <col min="6" max="6" width="17.28515625" style="51" bestFit="1" customWidth="1"/>
    <col min="7" max="7" width="15.85546875" style="51" bestFit="1" customWidth="1"/>
    <col min="8" max="8" width="18.42578125" style="51" bestFit="1" customWidth="1"/>
    <col min="9" max="9" width="17.28515625" style="51" bestFit="1" customWidth="1"/>
    <col min="10" max="10" width="18.42578125" style="51" customWidth="1"/>
    <col min="11" max="11" width="18.85546875" style="51" customWidth="1"/>
    <col min="12" max="12" width="17.7109375" style="51" customWidth="1"/>
    <col min="13" max="13" width="22.85546875" style="51" customWidth="1"/>
    <col min="14" max="14" width="9.140625" style="51"/>
    <col min="15" max="15" width="33.140625" style="51" customWidth="1"/>
    <col min="16" max="17" width="9.140625" style="51"/>
    <col min="18" max="18" width="21.140625" style="51" customWidth="1"/>
    <col min="19" max="19" width="20.28515625" style="51" customWidth="1"/>
    <col min="20" max="24" width="9.140625" style="51"/>
    <col min="25" max="25" width="15.42578125" style="51" bestFit="1" customWidth="1"/>
    <col min="26" max="26" width="20.7109375" style="51" bestFit="1" customWidth="1"/>
    <col min="27" max="27" width="13.42578125" style="51" bestFit="1" customWidth="1"/>
    <col min="28" max="28" width="13.28515625" style="51" bestFit="1" customWidth="1"/>
    <col min="29" max="30" width="9.140625" style="51"/>
    <col min="31" max="32" width="15.7109375" style="51" customWidth="1"/>
    <col min="33" max="33" width="16.85546875" style="51" customWidth="1"/>
    <col min="34" max="34" width="16.28515625" style="51" customWidth="1"/>
    <col min="35" max="35" width="17.140625" style="51" customWidth="1"/>
    <col min="36" max="36" width="16.85546875" style="51" customWidth="1"/>
    <col min="37" max="37" width="15.7109375" style="51" customWidth="1"/>
    <col min="38" max="38" width="18.42578125" style="51" bestFit="1" customWidth="1"/>
    <col min="39" max="39" width="16.28515625" style="51" bestFit="1" customWidth="1"/>
    <col min="40" max="40" width="19" style="51" bestFit="1" customWidth="1"/>
    <col min="41" max="16384" width="9.140625" style="51"/>
  </cols>
  <sheetData>
    <row r="3" spans="1:43" ht="18.75" x14ac:dyDescent="0.3">
      <c r="A3" s="221"/>
      <c r="B3" s="222" t="s">
        <v>340</v>
      </c>
      <c r="C3" s="223"/>
      <c r="D3" s="223"/>
      <c r="E3" s="224"/>
      <c r="F3" s="224"/>
      <c r="G3" s="224"/>
      <c r="H3" s="224"/>
      <c r="I3" s="222" t="s">
        <v>341</v>
      </c>
      <c r="J3" s="223"/>
      <c r="K3" s="223"/>
      <c r="L3" s="223"/>
      <c r="M3" s="223"/>
      <c r="N3" s="223"/>
      <c r="O3" s="222" t="s">
        <v>342</v>
      </c>
      <c r="P3" s="224"/>
      <c r="Q3" s="224"/>
      <c r="R3" s="224"/>
      <c r="S3" s="224"/>
      <c r="T3" s="224"/>
      <c r="U3" s="224"/>
      <c r="V3" s="224"/>
      <c r="W3" s="221"/>
      <c r="X3" s="221"/>
      <c r="Y3" s="221"/>
      <c r="Z3" s="221"/>
      <c r="AA3" s="221"/>
      <c r="AB3" s="221"/>
      <c r="AC3" s="221"/>
      <c r="AD3" s="221"/>
      <c r="AE3" s="221"/>
      <c r="AF3" s="221"/>
      <c r="AG3" s="221"/>
      <c r="AH3" s="221"/>
      <c r="AI3" s="221"/>
      <c r="AJ3" s="221"/>
      <c r="AK3" s="221"/>
      <c r="AL3" s="221"/>
      <c r="AM3" s="221"/>
      <c r="AN3" s="221"/>
      <c r="AO3" s="221"/>
      <c r="AP3" s="221"/>
      <c r="AQ3" s="221"/>
    </row>
    <row r="4" spans="1:43" x14ac:dyDescent="0.3">
      <c r="A4" s="221"/>
      <c r="B4" s="225" t="s">
        <v>343</v>
      </c>
      <c r="C4" s="225"/>
      <c r="D4" s="221"/>
      <c r="E4" s="226" t="s">
        <v>344</v>
      </c>
      <c r="F4" s="221"/>
      <c r="G4" s="221"/>
      <c r="H4" s="221"/>
      <c r="I4" s="227" t="s">
        <v>345</v>
      </c>
      <c r="J4" s="227" t="s">
        <v>346</v>
      </c>
      <c r="K4" s="227" t="s">
        <v>347</v>
      </c>
      <c r="L4" s="227" t="s">
        <v>348</v>
      </c>
      <c r="M4" s="221"/>
      <c r="N4" s="221"/>
      <c r="O4" s="228" t="s">
        <v>349</v>
      </c>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row>
    <row r="5" spans="1:43" x14ac:dyDescent="0.3">
      <c r="A5" s="221"/>
      <c r="B5" s="225" t="s">
        <v>350</v>
      </c>
      <c r="C5" s="225"/>
      <c r="D5" s="221"/>
      <c r="E5" s="226" t="s">
        <v>351</v>
      </c>
      <c r="F5" s="221"/>
      <c r="G5" s="221"/>
      <c r="H5" s="221"/>
      <c r="I5" s="225" t="s">
        <v>10</v>
      </c>
      <c r="J5" s="229">
        <f>SUM(Income!E21:E61)</f>
        <v>72174.375</v>
      </c>
      <c r="K5" s="230">
        <f t="shared" ref="K5:K10" si="0">J5/$J$11</f>
        <v>0.69977721828511652</v>
      </c>
      <c r="L5" s="225">
        <f>SUM('Building Breakdown Scratch'!I13:I20)</f>
        <v>139</v>
      </c>
      <c r="M5" s="231"/>
      <c r="N5" s="225"/>
      <c r="O5" s="225" t="s">
        <v>352</v>
      </c>
      <c r="P5" s="225"/>
      <c r="Q5" s="221"/>
      <c r="R5" s="232">
        <f xml:space="preserve"> 'Debt Service'!B1</f>
        <v>1088590751.90325</v>
      </c>
      <c r="S5" s="233"/>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row>
    <row r="6" spans="1:43" x14ac:dyDescent="0.3">
      <c r="A6" s="221"/>
      <c r="B6" s="225" t="s">
        <v>353</v>
      </c>
      <c r="C6" s="225"/>
      <c r="D6" s="221"/>
      <c r="E6" s="226" t="s">
        <v>354</v>
      </c>
      <c r="F6" s="221"/>
      <c r="G6" s="221"/>
      <c r="H6" s="221"/>
      <c r="I6" s="225" t="s">
        <v>9</v>
      </c>
      <c r="J6" s="229">
        <f>SUM('Building Breakdown Scratch'!G13:G20)</f>
        <v>8825.7000000000007</v>
      </c>
      <c r="K6" s="230">
        <f t="shared" si="0"/>
        <v>8.5570866327819989E-2</v>
      </c>
      <c r="L6" s="225">
        <f>Income!A10+Income!A11+Income!A12</f>
        <v>139</v>
      </c>
      <c r="M6" s="225"/>
      <c r="N6" s="225"/>
      <c r="O6" s="225" t="s">
        <v>355</v>
      </c>
      <c r="P6" s="225"/>
      <c r="Q6" s="221"/>
      <c r="R6" s="234">
        <f xml:space="preserve"> PROFORMA!M68/R5</f>
        <v>0.10554721515277529</v>
      </c>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row>
    <row r="7" spans="1:43" x14ac:dyDescent="0.3">
      <c r="A7" s="221"/>
      <c r="B7" s="235" t="s">
        <v>356</v>
      </c>
      <c r="C7" s="235"/>
      <c r="D7" s="236"/>
      <c r="E7" s="237">
        <f>'Debt Service'!B4</f>
        <v>464082500</v>
      </c>
      <c r="F7" s="238"/>
      <c r="G7" s="238"/>
      <c r="H7" s="221"/>
      <c r="I7" s="225" t="s">
        <v>11</v>
      </c>
      <c r="J7" s="229">
        <f>SUM('Building Breakdown Scratch'!G73:G75)</f>
        <v>7780.5</v>
      </c>
      <c r="K7" s="230">
        <f t="shared" si="0"/>
        <v>7.5436976722934548E-2</v>
      </c>
      <c r="L7" s="239">
        <v>3</v>
      </c>
      <c r="M7" s="231"/>
      <c r="N7" s="225"/>
      <c r="O7" s="225" t="s">
        <v>357</v>
      </c>
      <c r="P7" s="225"/>
      <c r="Q7" s="221"/>
      <c r="R7" s="234">
        <f>PROFORMA!D81</f>
        <v>9.5042410835658675E-2</v>
      </c>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row>
    <row r="8" spans="1:43" x14ac:dyDescent="0.3">
      <c r="A8" s="221"/>
      <c r="B8" s="221"/>
      <c r="C8" s="221"/>
      <c r="D8" s="221"/>
      <c r="E8" s="225"/>
      <c r="F8" s="221"/>
      <c r="G8" s="221"/>
      <c r="H8" s="221"/>
      <c r="I8" s="225" t="s">
        <v>21</v>
      </c>
      <c r="J8" s="229">
        <f>SUM('Building Breakdown Scratch'!G11:G12,'Building Breakdown Scratch'!G78/3)</f>
        <v>2359.5</v>
      </c>
      <c r="K8" s="230">
        <f t="shared" si="0"/>
        <v>2.287687765281975E-2</v>
      </c>
      <c r="L8" s="225">
        <f>COUNT(Income!E73:E77)</f>
        <v>5</v>
      </c>
      <c r="M8" s="225"/>
      <c r="N8" s="225"/>
      <c r="O8" s="225" t="s">
        <v>358</v>
      </c>
      <c r="P8" s="225"/>
      <c r="Q8" s="221"/>
      <c r="R8" s="234">
        <f xml:space="preserve"> PROFORMA!B8</f>
        <v>6.7500000000000004E-2</v>
      </c>
      <c r="S8" s="221"/>
      <c r="T8" s="221"/>
      <c r="U8" s="221"/>
      <c r="V8" s="221"/>
      <c r="W8" s="221"/>
      <c r="X8" s="221"/>
      <c r="Y8" s="221" t="s">
        <v>359</v>
      </c>
      <c r="Z8" s="221" t="s">
        <v>360</v>
      </c>
      <c r="AA8" s="221" t="s">
        <v>361</v>
      </c>
      <c r="AB8" s="221" t="s">
        <v>362</v>
      </c>
      <c r="AC8" s="221"/>
      <c r="AD8" s="221"/>
      <c r="AE8" s="221"/>
      <c r="AF8" s="221"/>
      <c r="AG8" s="221"/>
      <c r="AH8" s="221"/>
      <c r="AI8" s="221"/>
      <c r="AJ8" s="221"/>
      <c r="AK8" s="221"/>
      <c r="AL8" s="221"/>
      <c r="AM8" s="221"/>
      <c r="AN8" s="221"/>
      <c r="AO8" s="221"/>
      <c r="AP8" s="221"/>
      <c r="AQ8" s="221"/>
    </row>
    <row r="9" spans="1:43" ht="18.75" x14ac:dyDescent="0.3">
      <c r="A9" s="221"/>
      <c r="B9" s="222" t="s">
        <v>363</v>
      </c>
      <c r="C9" s="223"/>
      <c r="D9" s="224"/>
      <c r="E9" s="240"/>
      <c r="F9" s="224"/>
      <c r="G9" s="224"/>
      <c r="H9" s="221"/>
      <c r="I9" s="225" t="s">
        <v>13</v>
      </c>
      <c r="J9" s="229">
        <f>SUM('Building Breakdown Scratch'!G67:G68,'Building Breakdown Scratch'!G20/6)</f>
        <v>4979</v>
      </c>
      <c r="K9" s="230">
        <f t="shared" si="0"/>
        <v>4.8274623366556274E-2</v>
      </c>
      <c r="L9" s="225">
        <v>3</v>
      </c>
      <c r="M9" s="225"/>
      <c r="N9" s="225"/>
      <c r="O9" s="225" t="s">
        <v>364</v>
      </c>
      <c r="P9" s="225"/>
      <c r="Q9" s="221"/>
      <c r="R9" s="232">
        <f>'Debt Service'!B16</f>
        <v>516368115.79936504</v>
      </c>
      <c r="S9" s="221"/>
      <c r="T9" s="221"/>
      <c r="U9" s="221"/>
      <c r="V9" s="221"/>
      <c r="W9" s="221"/>
      <c r="X9" s="221"/>
      <c r="Y9" s="221" t="s">
        <v>365</v>
      </c>
      <c r="Z9" s="232">
        <f>'Construction Schedule'!E12</f>
        <v>464082500</v>
      </c>
      <c r="AA9" s="234">
        <f>Z9/$Z$15</f>
        <v>0.37825754674001982</v>
      </c>
      <c r="AB9" s="221" t="s">
        <v>366</v>
      </c>
      <c r="AC9" s="221"/>
      <c r="AD9" s="221"/>
      <c r="AE9" s="221"/>
      <c r="AF9" s="221"/>
      <c r="AG9" s="221"/>
      <c r="AH9" s="221"/>
      <c r="AI9" s="221"/>
      <c r="AJ9" s="221"/>
      <c r="AK9" s="221"/>
      <c r="AL9" s="221"/>
      <c r="AM9" s="221"/>
      <c r="AN9" s="221"/>
      <c r="AO9" s="221"/>
      <c r="AP9" s="221"/>
      <c r="AQ9" s="221"/>
    </row>
    <row r="10" spans="1:43" x14ac:dyDescent="0.3">
      <c r="A10" s="221"/>
      <c r="B10" s="225" t="s">
        <v>367</v>
      </c>
      <c r="C10" s="225"/>
      <c r="D10" s="221"/>
      <c r="E10" s="241">
        <f>Assumptions!C2</f>
        <v>45383</v>
      </c>
      <c r="F10" s="221"/>
      <c r="G10" s="221"/>
      <c r="H10" s="221"/>
      <c r="I10" s="225" t="s">
        <v>14</v>
      </c>
      <c r="J10" s="229">
        <f>SUM('Building Breakdown Scratch'!G82,'Building Breakdown Scratch'!G84:G85)</f>
        <v>7020</v>
      </c>
      <c r="K10" s="230">
        <f t="shared" si="0"/>
        <v>6.8063437644752978E-2</v>
      </c>
      <c r="L10" s="225">
        <v>1</v>
      </c>
      <c r="M10" s="225"/>
      <c r="N10" s="225"/>
      <c r="O10" s="225" t="s">
        <v>368</v>
      </c>
      <c r="P10" s="225"/>
      <c r="Q10" s="221"/>
      <c r="R10" s="234">
        <f xml:space="preserve"> PROFORMA!D105</f>
        <v>0.23027438246237808</v>
      </c>
      <c r="S10" s="221"/>
      <c r="T10" s="221"/>
      <c r="U10" s="221"/>
      <c r="V10" s="221"/>
      <c r="W10" s="221"/>
      <c r="X10" s="221"/>
      <c r="Y10" s="221" t="s">
        <v>93</v>
      </c>
      <c r="Z10" s="232">
        <f>'Construction Schedule'!E61</f>
        <v>369140250</v>
      </c>
      <c r="AA10" s="234">
        <f>Z10/$Z$15</f>
        <v>0.30087341230922865</v>
      </c>
      <c r="AB10" s="221" t="s">
        <v>369</v>
      </c>
      <c r="AC10" s="221"/>
      <c r="AD10" s="221"/>
      <c r="AE10" s="221"/>
      <c r="AF10" s="221"/>
      <c r="AG10" s="221"/>
      <c r="AH10" s="221"/>
      <c r="AI10" s="221"/>
      <c r="AJ10" s="221"/>
      <c r="AK10" s="221"/>
      <c r="AL10" s="221"/>
      <c r="AM10" s="221"/>
      <c r="AN10" s="221"/>
      <c r="AO10" s="221"/>
      <c r="AP10" s="221"/>
      <c r="AQ10" s="221"/>
    </row>
    <row r="11" spans="1:43" x14ac:dyDescent="0.3">
      <c r="A11" s="221"/>
      <c r="B11" s="225" t="s">
        <v>370</v>
      </c>
      <c r="C11" s="225"/>
      <c r="D11" s="221"/>
      <c r="E11" s="241">
        <v>47208</v>
      </c>
      <c r="F11" s="221"/>
      <c r="G11" s="221"/>
      <c r="H11" s="221"/>
      <c r="I11" s="228" t="s">
        <v>183</v>
      </c>
      <c r="J11" s="229">
        <f>SUM(J5:J10)</f>
        <v>103139.075</v>
      </c>
      <c r="K11" s="230">
        <f>SUM(K5:K10)</f>
        <v>1</v>
      </c>
      <c r="L11" s="225"/>
      <c r="M11" s="225"/>
      <c r="N11" s="225"/>
      <c r="O11" s="225" t="s">
        <v>371</v>
      </c>
      <c r="P11" s="225"/>
      <c r="Q11" s="221"/>
      <c r="R11" s="242">
        <f xml:space="preserve"> PROFORMA!D104</f>
        <v>2.1522883937560264</v>
      </c>
      <c r="S11" s="221"/>
      <c r="T11" s="221"/>
      <c r="U11" s="221"/>
      <c r="V11" s="221"/>
      <c r="W11" s="221"/>
      <c r="X11" s="221"/>
      <c r="Y11" s="221" t="s">
        <v>372</v>
      </c>
      <c r="Z11" s="232">
        <f>SUM('Construction Schedule'!L98:BR99)</f>
        <v>240304795.85159367</v>
      </c>
      <c r="AA11" s="234">
        <f>Z11/$Z$15</f>
        <v>0.19586410293145101</v>
      </c>
      <c r="AB11" s="221" t="s">
        <v>373</v>
      </c>
      <c r="AC11" s="221"/>
      <c r="AD11" s="221"/>
      <c r="AE11" s="221"/>
      <c r="AF11" s="221"/>
      <c r="AG11" s="221"/>
      <c r="AH11" s="221"/>
      <c r="AI11" s="221"/>
      <c r="AJ11" s="221"/>
      <c r="AK11" s="221"/>
      <c r="AL11" s="221"/>
      <c r="AM11" s="221"/>
      <c r="AN11" s="221"/>
      <c r="AO11" s="221"/>
      <c r="AP11" s="221"/>
      <c r="AQ11" s="221"/>
    </row>
    <row r="12" spans="1:43" x14ac:dyDescent="0.3">
      <c r="A12" s="221"/>
      <c r="B12" s="225" t="s">
        <v>374</v>
      </c>
      <c r="C12" s="225"/>
      <c r="D12" s="221"/>
      <c r="E12" s="226" t="s">
        <v>375</v>
      </c>
      <c r="F12" s="221"/>
      <c r="G12" s="221"/>
      <c r="H12" s="221"/>
      <c r="I12" s="221"/>
      <c r="J12" s="221"/>
      <c r="K12" s="221"/>
      <c r="L12" s="221"/>
      <c r="M12" s="221"/>
      <c r="N12" s="221"/>
      <c r="O12" s="225" t="s">
        <v>376</v>
      </c>
      <c r="P12" s="221"/>
      <c r="Q12" s="221"/>
      <c r="R12" s="232">
        <f>PROFORMA!M94</f>
        <v>1637633460.932632</v>
      </c>
      <c r="S12" s="221"/>
      <c r="T12" s="221"/>
      <c r="U12" s="221"/>
      <c r="V12" s="221"/>
      <c r="W12" s="221"/>
      <c r="X12" s="221"/>
      <c r="Y12" s="221" t="s">
        <v>91</v>
      </c>
      <c r="Z12" s="232">
        <f>'Construction Schedule'!E86</f>
        <v>153368001.90325001</v>
      </c>
      <c r="AA12" s="234">
        <f>Z12/$Z$15</f>
        <v>0.12500493801930052</v>
      </c>
      <c r="AB12" s="221" t="s">
        <v>377</v>
      </c>
      <c r="AC12" s="221"/>
      <c r="AD12" s="221"/>
      <c r="AE12" s="221"/>
      <c r="AF12" s="221"/>
      <c r="AG12" s="221"/>
      <c r="AH12" s="221"/>
      <c r="AI12" s="221"/>
      <c r="AJ12" s="221"/>
      <c r="AK12" s="221"/>
      <c r="AL12" s="221"/>
      <c r="AM12" s="221"/>
      <c r="AN12" s="221"/>
      <c r="AO12" s="221"/>
      <c r="AP12" s="221"/>
      <c r="AQ12" s="221"/>
    </row>
    <row r="13" spans="1:43" ht="18.75" x14ac:dyDescent="0.3">
      <c r="A13" s="221"/>
      <c r="B13" s="225"/>
      <c r="C13" s="225"/>
      <c r="D13" s="221"/>
      <c r="E13" s="225"/>
      <c r="F13" s="221"/>
      <c r="G13" s="221"/>
      <c r="H13" s="221"/>
      <c r="I13" s="222" t="s">
        <v>24</v>
      </c>
      <c r="J13" s="223"/>
      <c r="K13" s="240" t="s">
        <v>360</v>
      </c>
      <c r="L13" s="240" t="s">
        <v>378</v>
      </c>
      <c r="M13" s="240" t="s">
        <v>379</v>
      </c>
      <c r="N13" s="221"/>
      <c r="O13" s="228" t="s">
        <v>380</v>
      </c>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row>
    <row r="14" spans="1:43" x14ac:dyDescent="0.3">
      <c r="A14" s="221"/>
      <c r="B14" s="225" t="s">
        <v>381</v>
      </c>
      <c r="C14" s="225"/>
      <c r="D14" s="221"/>
      <c r="E14" s="241">
        <v>45444</v>
      </c>
      <c r="F14" s="221"/>
      <c r="G14" s="221"/>
      <c r="H14" s="221"/>
      <c r="I14" s="221" t="s">
        <v>19</v>
      </c>
      <c r="J14" s="221"/>
      <c r="K14" s="232">
        <f>'Debt Service'!B22</f>
        <v>303054786.10388494</v>
      </c>
      <c r="L14" s="243">
        <v>0.09</v>
      </c>
      <c r="M14" s="234">
        <v>7.2999999999999995E-2</v>
      </c>
      <c r="N14" s="221"/>
      <c r="O14" s="225" t="s">
        <v>382</v>
      </c>
      <c r="P14" s="221"/>
      <c r="Q14" s="221"/>
      <c r="R14" s="232">
        <f>'Debt Service'!B14</f>
        <v>490549710.00939679</v>
      </c>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row>
    <row r="15" spans="1:43" x14ac:dyDescent="0.3">
      <c r="A15" s="221"/>
      <c r="B15" s="225" t="s">
        <v>383</v>
      </c>
      <c r="C15" s="225"/>
      <c r="D15" s="221"/>
      <c r="E15" s="226" t="s">
        <v>384</v>
      </c>
      <c r="F15" s="221"/>
      <c r="G15" s="221"/>
      <c r="H15" s="221"/>
      <c r="I15" s="221" t="s">
        <v>365</v>
      </c>
      <c r="J15" s="221"/>
      <c r="K15" s="232">
        <f>'Debt Service'!B19</f>
        <v>269167850</v>
      </c>
      <c r="L15" s="243">
        <v>0.09</v>
      </c>
      <c r="M15" s="234">
        <v>7.2999999999999995E-2</v>
      </c>
      <c r="N15" s="221"/>
      <c r="O15" s="225" t="s">
        <v>357</v>
      </c>
      <c r="P15" s="221"/>
      <c r="Q15" s="221"/>
      <c r="R15" s="234"/>
      <c r="S15" s="221"/>
      <c r="T15" s="221"/>
      <c r="U15" s="221"/>
      <c r="V15" s="221"/>
      <c r="W15" s="221"/>
      <c r="X15" s="221"/>
      <c r="Y15" s="221" t="s">
        <v>183</v>
      </c>
      <c r="Z15" s="232">
        <f>SUM(Table1[Amount])</f>
        <v>1226895547.7548437</v>
      </c>
      <c r="AA15" s="243">
        <v>1</v>
      </c>
      <c r="AB15" s="221"/>
      <c r="AC15" s="221"/>
      <c r="AD15" s="221"/>
      <c r="AE15" s="221"/>
      <c r="AF15" s="221"/>
      <c r="AG15" s="221"/>
      <c r="AH15" s="221"/>
      <c r="AI15" s="221"/>
      <c r="AJ15" s="221"/>
      <c r="AK15" s="221"/>
      <c r="AL15" s="221"/>
      <c r="AM15" s="221"/>
      <c r="AN15" s="221"/>
      <c r="AO15" s="221"/>
      <c r="AP15" s="221"/>
      <c r="AQ15" s="221"/>
    </row>
    <row r="16" spans="1:43" x14ac:dyDescent="0.3">
      <c r="A16" s="221"/>
      <c r="B16" s="225" t="s">
        <v>385</v>
      </c>
      <c r="C16" s="225"/>
      <c r="D16" s="221"/>
      <c r="E16" s="226" t="s">
        <v>386</v>
      </c>
      <c r="F16" s="221"/>
      <c r="G16" s="221"/>
      <c r="H16" s="221"/>
      <c r="I16" s="221"/>
      <c r="J16" s="221"/>
      <c r="K16" s="221"/>
      <c r="L16" s="221"/>
      <c r="M16" s="221"/>
      <c r="N16" s="221"/>
      <c r="O16" s="225" t="s">
        <v>368</v>
      </c>
      <c r="P16" s="221"/>
      <c r="Q16" s="221"/>
      <c r="R16" s="234"/>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row>
    <row r="17" spans="1:43" ht="18.75" x14ac:dyDescent="0.3">
      <c r="A17" s="221"/>
      <c r="B17" s="221"/>
      <c r="C17" s="221"/>
      <c r="D17" s="221"/>
      <c r="E17" s="225"/>
      <c r="F17" s="221"/>
      <c r="G17" s="221"/>
      <c r="H17" s="221"/>
      <c r="I17" s="222" t="s">
        <v>107</v>
      </c>
      <c r="J17" s="223"/>
      <c r="K17" s="240" t="s">
        <v>151</v>
      </c>
      <c r="L17" s="240" t="s">
        <v>387</v>
      </c>
      <c r="M17" s="240" t="s">
        <v>388</v>
      </c>
      <c r="N17" s="221"/>
      <c r="O17" s="225" t="s">
        <v>371</v>
      </c>
      <c r="P17" s="221"/>
      <c r="Q17" s="221"/>
      <c r="R17" s="244"/>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row>
    <row r="18" spans="1:43" ht="18.75" x14ac:dyDescent="0.3">
      <c r="A18" s="221"/>
      <c r="B18" s="222" t="s">
        <v>389</v>
      </c>
      <c r="C18" s="223"/>
      <c r="D18" s="223"/>
      <c r="E18" s="240"/>
      <c r="F18" s="224"/>
      <c r="G18" s="224"/>
      <c r="H18" s="221"/>
      <c r="I18" s="221" t="s">
        <v>390</v>
      </c>
      <c r="J18" s="221"/>
      <c r="K18" s="221"/>
      <c r="L18" s="221"/>
      <c r="M18" s="221"/>
      <c r="N18" s="221"/>
      <c r="O18" s="225"/>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row>
    <row r="19" spans="1:43" x14ac:dyDescent="0.3">
      <c r="A19" s="221"/>
      <c r="B19" s="225" t="s">
        <v>10</v>
      </c>
      <c r="C19" s="221"/>
      <c r="D19" s="221"/>
      <c r="E19" s="225"/>
      <c r="F19" s="221"/>
      <c r="G19" s="221"/>
      <c r="H19" s="221"/>
      <c r="I19" s="221" t="s">
        <v>391</v>
      </c>
      <c r="J19" s="221"/>
      <c r="K19" s="221"/>
      <c r="L19" s="221"/>
      <c r="M19" s="221"/>
      <c r="N19" s="221"/>
      <c r="O19" s="228" t="s">
        <v>392</v>
      </c>
      <c r="P19" s="221"/>
      <c r="Q19" s="221"/>
      <c r="R19" s="221"/>
      <c r="S19" s="221"/>
      <c r="T19" s="221"/>
      <c r="U19" s="221"/>
      <c r="V19" s="221"/>
      <c r="W19" s="221"/>
      <c r="X19" s="221"/>
      <c r="Y19" s="221" t="s">
        <v>393</v>
      </c>
      <c r="Z19" s="232">
        <f>'Debt Service'!B1</f>
        <v>1088590751.90325</v>
      </c>
      <c r="AA19" s="234"/>
      <c r="AB19" s="221"/>
      <c r="AC19" s="221"/>
      <c r="AD19" s="221"/>
      <c r="AE19" s="221"/>
      <c r="AF19" s="221"/>
      <c r="AG19" s="221"/>
      <c r="AH19" s="221"/>
      <c r="AI19" s="221"/>
      <c r="AJ19" s="221"/>
      <c r="AK19" s="221"/>
      <c r="AL19" s="221"/>
      <c r="AM19" s="221"/>
      <c r="AN19" s="221"/>
      <c r="AO19" s="221"/>
      <c r="AP19" s="221"/>
      <c r="AQ19" s="221"/>
    </row>
    <row r="20" spans="1:43" x14ac:dyDescent="0.3">
      <c r="A20" s="221"/>
      <c r="B20" s="225" t="s">
        <v>9</v>
      </c>
      <c r="C20" s="221"/>
      <c r="D20" s="221"/>
      <c r="E20" s="225"/>
      <c r="F20" s="221"/>
      <c r="G20" s="221"/>
      <c r="H20" s="221"/>
      <c r="I20" s="221" t="s">
        <v>394</v>
      </c>
      <c r="J20" s="221"/>
      <c r="K20" s="221"/>
      <c r="L20" s="221"/>
      <c r="M20" s="221"/>
      <c r="N20" s="221"/>
      <c r="O20" s="225" t="s">
        <v>382</v>
      </c>
      <c r="P20" s="221"/>
      <c r="Q20" s="221"/>
      <c r="R20" s="232">
        <f xml:space="preserve"> 'Debt Service'!B21</f>
        <v>219453465.79936501</v>
      </c>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row>
    <row r="21" spans="1:43" x14ac:dyDescent="0.3">
      <c r="A21" s="221"/>
      <c r="B21" s="225" t="s">
        <v>11</v>
      </c>
      <c r="C21" s="221"/>
      <c r="D21" s="221"/>
      <c r="E21" s="225"/>
      <c r="F21" s="221"/>
      <c r="G21" s="221"/>
      <c r="H21" s="221"/>
      <c r="I21" s="221" t="s">
        <v>395</v>
      </c>
      <c r="J21" s="221"/>
      <c r="K21" s="221"/>
      <c r="L21" s="221"/>
      <c r="M21" s="221"/>
      <c r="N21" s="221"/>
      <c r="O21" s="225" t="s">
        <v>396</v>
      </c>
      <c r="P21" s="221"/>
      <c r="Q21" s="221"/>
      <c r="R21" s="221"/>
      <c r="S21" s="221"/>
      <c r="T21" s="221"/>
      <c r="U21" s="221"/>
      <c r="V21" s="221"/>
      <c r="W21" s="221"/>
      <c r="X21" s="221"/>
      <c r="Y21" s="221"/>
      <c r="Z21" s="232">
        <f>Z15-Z19</f>
        <v>138304795.85159373</v>
      </c>
      <c r="AA21" s="221"/>
      <c r="AB21" s="221"/>
      <c r="AC21" s="221"/>
      <c r="AD21" s="221"/>
      <c r="AE21" s="221" t="s">
        <v>14</v>
      </c>
      <c r="AF21" s="221" t="s">
        <v>339</v>
      </c>
      <c r="AG21" s="221" t="s">
        <v>10</v>
      </c>
      <c r="AH21" s="221" t="s">
        <v>9</v>
      </c>
      <c r="AI21" s="221" t="s">
        <v>397</v>
      </c>
      <c r="AJ21" s="221" t="s">
        <v>11</v>
      </c>
      <c r="AK21" s="221" t="s">
        <v>398</v>
      </c>
      <c r="AL21" s="221"/>
      <c r="AM21" s="221"/>
      <c r="AN21" s="221"/>
      <c r="AO21" s="221"/>
      <c r="AP21" s="221"/>
      <c r="AQ21" s="221"/>
    </row>
    <row r="22" spans="1:43" x14ac:dyDescent="0.3">
      <c r="A22" s="221"/>
      <c r="B22" s="225" t="s">
        <v>21</v>
      </c>
      <c r="C22" s="221"/>
      <c r="D22" s="221"/>
      <c r="E22" s="225"/>
      <c r="F22" s="221"/>
      <c r="G22" s="221"/>
      <c r="H22" s="221"/>
      <c r="I22" s="221"/>
      <c r="J22" s="221"/>
      <c r="K22" s="221"/>
      <c r="L22" s="221"/>
      <c r="M22" s="221"/>
      <c r="N22" s="221"/>
      <c r="O22" s="225" t="s">
        <v>399</v>
      </c>
      <c r="P22" s="221"/>
      <c r="Q22" s="221"/>
      <c r="R22" s="221"/>
      <c r="S22" s="221"/>
      <c r="T22" s="221"/>
      <c r="U22" s="221"/>
      <c r="V22" s="221"/>
      <c r="W22" s="221"/>
      <c r="X22" s="221"/>
      <c r="Y22" s="221"/>
      <c r="Z22" s="221"/>
      <c r="AA22" s="221"/>
      <c r="AB22" s="221"/>
      <c r="AC22" s="221"/>
      <c r="AD22" s="221" t="s">
        <v>400</v>
      </c>
      <c r="AE22" s="245">
        <v>9360</v>
      </c>
      <c r="AF22" s="245">
        <v>1502</v>
      </c>
      <c r="AG22" s="245">
        <v>109972</v>
      </c>
      <c r="AH22" s="245">
        <v>8826</v>
      </c>
      <c r="AI22" s="245">
        <v>2238</v>
      </c>
      <c r="AJ22" s="245">
        <v>7781</v>
      </c>
      <c r="AK22" s="245">
        <v>9906</v>
      </c>
      <c r="AL22" s="246">
        <f>SUM(AE22:AK22)</f>
        <v>149585</v>
      </c>
      <c r="AM22" s="221"/>
      <c r="AN22" s="221"/>
      <c r="AO22" s="221"/>
      <c r="AP22" s="221"/>
      <c r="AQ22" s="221"/>
    </row>
    <row r="23" spans="1:43" x14ac:dyDescent="0.3">
      <c r="A23" s="221"/>
      <c r="B23" s="225" t="s">
        <v>13</v>
      </c>
      <c r="C23" s="221"/>
      <c r="D23" s="221"/>
      <c r="E23" s="225"/>
      <c r="F23" s="221"/>
      <c r="G23" s="221"/>
      <c r="H23" s="221"/>
      <c r="I23" s="221"/>
      <c r="J23" s="221"/>
      <c r="K23" s="221"/>
      <c r="L23" s="221"/>
      <c r="M23" s="221"/>
      <c r="N23" s="221"/>
      <c r="O23" s="225" t="s">
        <v>371</v>
      </c>
      <c r="P23" s="221"/>
      <c r="Q23" s="221"/>
      <c r="R23" s="221"/>
      <c r="S23" s="221"/>
      <c r="T23" s="221"/>
      <c r="U23" s="221"/>
      <c r="V23" s="221"/>
      <c r="W23" s="221"/>
      <c r="X23" s="221"/>
      <c r="Y23" s="221" t="s">
        <v>365</v>
      </c>
      <c r="Z23" s="232">
        <f>'Debt Service'!B4</f>
        <v>464082500</v>
      </c>
      <c r="AA23" s="234">
        <f>Z23/Z28</f>
        <v>0.42631493900588086</v>
      </c>
      <c r="AB23" s="221"/>
      <c r="AC23" s="221"/>
      <c r="AD23" s="221" t="s">
        <v>401</v>
      </c>
      <c r="AE23" s="221">
        <f>AE22/'Building Breakdown Scratch'!$G$93</f>
        <v>6.0675245472207047E-2</v>
      </c>
      <c r="AF23" s="221">
        <f>AF22/'Building Breakdown Scratch'!$G$93</f>
        <v>9.7365618268434803E-3</v>
      </c>
      <c r="AG23" s="221">
        <f>AG22/'Building Breakdown Scratch'!$G$93</f>
        <v>0.71288227511426849</v>
      </c>
      <c r="AH23" s="221">
        <f>AH22/'Building Breakdown Scratch'!$G$93</f>
        <v>5.7213644929241386E-2</v>
      </c>
      <c r="AI23" s="221">
        <f>AI22/'Building Breakdown Scratch'!$G$93</f>
        <v>1.4507606769957198E-2</v>
      </c>
      <c r="AJ23" s="221">
        <f>AJ22/'Building Breakdown Scratch'!$G$93</f>
        <v>5.0439538997782377E-2</v>
      </c>
      <c r="AK23" s="221">
        <f>AK22/'Building Breakdown Scratch'!$G$93</f>
        <v>6.4214634791419117E-2</v>
      </c>
      <c r="AL23" s="221"/>
      <c r="AM23" s="221"/>
      <c r="AN23" s="221"/>
      <c r="AO23" s="221"/>
      <c r="AP23" s="221"/>
      <c r="AQ23" s="221"/>
    </row>
    <row r="24" spans="1:43" x14ac:dyDescent="0.3">
      <c r="A24" s="221"/>
      <c r="B24" s="225" t="s">
        <v>14</v>
      </c>
      <c r="C24" s="221"/>
      <c r="D24" s="221"/>
      <c r="E24" s="225"/>
      <c r="F24" s="221"/>
      <c r="G24" s="221"/>
      <c r="H24" s="221"/>
      <c r="I24" s="221"/>
      <c r="J24" s="221"/>
      <c r="K24" s="221"/>
      <c r="L24" s="221"/>
      <c r="M24" s="221"/>
      <c r="N24" s="221"/>
      <c r="O24" s="221"/>
      <c r="P24" s="221"/>
      <c r="Q24" s="221"/>
      <c r="R24" s="221"/>
      <c r="S24" s="221"/>
      <c r="T24" s="221"/>
      <c r="U24" s="221"/>
      <c r="V24" s="221"/>
      <c r="W24" s="221"/>
      <c r="X24" s="221"/>
      <c r="Y24" s="221" t="s">
        <v>93</v>
      </c>
      <c r="Z24" s="232">
        <f>'Construction Schedule'!E61</f>
        <v>369140250</v>
      </c>
      <c r="AA24" s="234">
        <f>Z24/Z28</f>
        <v>0.33909919715431119</v>
      </c>
      <c r="AB24" s="221"/>
      <c r="AC24" s="221"/>
      <c r="AD24" s="221" t="s">
        <v>177</v>
      </c>
      <c r="AE24" s="232">
        <f t="shared" ref="AE24:AK24" si="1" xml:space="preserve"> AE23*$Z$28</f>
        <v>66050511.090504132</v>
      </c>
      <c r="AF24" s="232">
        <f t="shared" si="1"/>
        <v>10599131.160036026</v>
      </c>
      <c r="AG24" s="232">
        <f t="shared" si="1"/>
        <v>776037051.88514102</v>
      </c>
      <c r="AH24" s="232">
        <f t="shared" si="1"/>
        <v>62282244.752648443</v>
      </c>
      <c r="AI24" s="232">
        <f t="shared" si="1"/>
        <v>15792846.562024387</v>
      </c>
      <c r="AJ24" s="247">
        <f t="shared" si="1"/>
        <v>54908015.68324922</v>
      </c>
      <c r="AK24" s="232">
        <f t="shared" si="1"/>
        <v>69903457.570783526</v>
      </c>
      <c r="AL24" s="221"/>
      <c r="AM24" s="221"/>
      <c r="AN24" s="221"/>
      <c r="AO24" s="221"/>
      <c r="AP24" s="221"/>
      <c r="AQ24" s="221"/>
    </row>
    <row r="25" spans="1:43" ht="18.75" x14ac:dyDescent="0.3">
      <c r="A25" s="221"/>
      <c r="B25" s="221"/>
      <c r="C25" s="221"/>
      <c r="D25" s="221"/>
      <c r="E25" s="225"/>
      <c r="F25" s="221"/>
      <c r="G25" s="221"/>
      <c r="H25" s="221"/>
      <c r="I25" s="221"/>
      <c r="J25" s="221"/>
      <c r="K25" s="221"/>
      <c r="L25" s="221"/>
      <c r="M25" s="221"/>
      <c r="N25" s="221"/>
      <c r="O25" s="248" t="s">
        <v>402</v>
      </c>
      <c r="P25" s="221"/>
      <c r="Q25" s="221"/>
      <c r="R25" s="221"/>
      <c r="S25" s="221"/>
      <c r="T25" s="221"/>
      <c r="U25" s="221"/>
      <c r="V25" s="221"/>
      <c r="W25" s="221"/>
      <c r="X25" s="221"/>
      <c r="Y25" s="221" t="s">
        <v>91</v>
      </c>
      <c r="Z25" s="232">
        <f>'Construction Schedule'!E86</f>
        <v>153368001.90325001</v>
      </c>
      <c r="AA25" s="234">
        <f>Z25/Z28</f>
        <v>0.14088673970002716</v>
      </c>
      <c r="AB25" s="221"/>
      <c r="AC25" s="221"/>
      <c r="AD25" s="221" t="s">
        <v>403</v>
      </c>
      <c r="AE25" s="232">
        <f t="shared" ref="AE25:AK25" si="2" xml:space="preserve"> AE24/AE22</f>
        <v>7056.6785353102705</v>
      </c>
      <c r="AF25" s="232">
        <f t="shared" si="2"/>
        <v>7056.6785353102696</v>
      </c>
      <c r="AG25" s="232">
        <f t="shared" si="2"/>
        <v>7056.6785353102696</v>
      </c>
      <c r="AH25" s="232">
        <f t="shared" si="2"/>
        <v>7056.6785353102696</v>
      </c>
      <c r="AI25" s="232">
        <f t="shared" si="2"/>
        <v>7056.6785353102714</v>
      </c>
      <c r="AJ25" s="232">
        <f t="shared" si="2"/>
        <v>7056.6785353102714</v>
      </c>
      <c r="AK25" s="232">
        <f t="shared" si="2"/>
        <v>7056.6785353102687</v>
      </c>
      <c r="AL25" s="221"/>
      <c r="AM25" s="221"/>
      <c r="AN25" s="221"/>
      <c r="AO25" s="221"/>
      <c r="AP25" s="221"/>
      <c r="AQ25" s="221"/>
    </row>
    <row r="26" spans="1:43" ht="18.75" x14ac:dyDescent="0.3">
      <c r="A26" s="221"/>
      <c r="B26" s="248" t="s">
        <v>404</v>
      </c>
      <c r="C26" s="249"/>
      <c r="D26" s="249"/>
      <c r="E26" s="250" t="s">
        <v>405</v>
      </c>
      <c r="F26" s="221"/>
      <c r="G26" s="221"/>
      <c r="H26" s="221"/>
      <c r="I26" s="221"/>
      <c r="J26" s="221"/>
      <c r="K26" s="221"/>
      <c r="L26" s="221"/>
      <c r="M26" s="221"/>
      <c r="N26" s="221"/>
      <c r="O26" s="225" t="s">
        <v>106</v>
      </c>
      <c r="P26" s="221"/>
      <c r="Q26" s="221"/>
      <c r="R26" s="221"/>
      <c r="S26" s="221"/>
      <c r="T26" s="221"/>
      <c r="U26" s="221"/>
      <c r="V26" s="221"/>
      <c r="W26" s="221"/>
      <c r="X26" s="221"/>
      <c r="Y26" s="221" t="s">
        <v>372</v>
      </c>
      <c r="Z26" s="232">
        <f>'Construction Schedule'!E92</f>
        <v>102000000</v>
      </c>
      <c r="AA26" s="234">
        <f>Z26/Z28</f>
        <v>9.3699124139780848E-2</v>
      </c>
      <c r="AB26" s="221"/>
      <c r="AC26" s="221"/>
      <c r="AD26" s="221"/>
      <c r="AE26" s="221"/>
      <c r="AF26" s="221"/>
      <c r="AG26" s="221"/>
      <c r="AH26" s="221"/>
      <c r="AI26" s="221"/>
      <c r="AJ26" s="221"/>
      <c r="AK26" s="221"/>
      <c r="AL26" s="221"/>
      <c r="AM26" s="221"/>
      <c r="AN26" s="221"/>
      <c r="AO26" s="221"/>
      <c r="AP26" s="221"/>
      <c r="AQ26" s="221"/>
    </row>
    <row r="27" spans="1:43" x14ac:dyDescent="0.3">
      <c r="A27" s="221"/>
      <c r="B27" s="225" t="s">
        <v>10</v>
      </c>
      <c r="C27" s="221"/>
      <c r="D27" s="221"/>
      <c r="E27" s="251">
        <f>AVERAGE(Income!F21:F61)</f>
        <v>88.546390705400427</v>
      </c>
      <c r="F27" s="221"/>
      <c r="G27" s="221"/>
      <c r="H27" s="221"/>
      <c r="I27" s="221"/>
      <c r="J27" s="221"/>
      <c r="K27" s="221"/>
      <c r="L27" s="221"/>
      <c r="M27" s="221"/>
      <c r="N27" s="221"/>
      <c r="O27" s="225" t="s">
        <v>406</v>
      </c>
      <c r="P27" s="221"/>
      <c r="Q27" s="221"/>
      <c r="R27" s="221"/>
      <c r="S27" s="221"/>
      <c r="T27" s="221"/>
      <c r="U27" s="221"/>
      <c r="V27" s="221"/>
      <c r="W27" s="221"/>
      <c r="X27" s="221"/>
      <c r="Y27" s="221"/>
      <c r="Z27" s="221"/>
      <c r="AA27" s="221"/>
      <c r="AB27" s="221"/>
      <c r="AC27" s="221"/>
      <c r="AD27" s="221"/>
      <c r="AE27" s="221"/>
      <c r="AF27" s="221"/>
      <c r="AG27" s="221" t="s">
        <v>407</v>
      </c>
      <c r="AH27" s="252">
        <v>369140250</v>
      </c>
      <c r="AI27" s="221"/>
      <c r="AJ27" s="221"/>
      <c r="AK27" s="221"/>
      <c r="AL27" s="221"/>
      <c r="AM27" s="221"/>
      <c r="AN27" s="221"/>
      <c r="AO27" s="221"/>
      <c r="AP27" s="221"/>
      <c r="AQ27" s="221"/>
    </row>
    <row r="28" spans="1:43" x14ac:dyDescent="0.3">
      <c r="A28" s="221"/>
      <c r="B28" s="225" t="s">
        <v>9</v>
      </c>
      <c r="C28" s="221"/>
      <c r="D28" s="221"/>
      <c r="E28" s="251">
        <f>AVERAGE(Income!B10:B12)</f>
        <v>356.33333333333331</v>
      </c>
      <c r="F28" s="221"/>
      <c r="G28" s="221"/>
      <c r="H28" s="221"/>
      <c r="I28" s="221"/>
      <c r="J28" s="221"/>
      <c r="K28" s="221"/>
      <c r="L28" s="221"/>
      <c r="M28" s="221"/>
      <c r="N28" s="221"/>
      <c r="O28" s="225" t="s">
        <v>408</v>
      </c>
      <c r="P28" s="221"/>
      <c r="Q28" s="221"/>
      <c r="R28" s="221"/>
      <c r="S28" s="221"/>
      <c r="T28" s="221"/>
      <c r="U28" s="221"/>
      <c r="V28" s="221"/>
      <c r="W28" s="221"/>
      <c r="X28" s="221"/>
      <c r="Y28" s="221" t="s">
        <v>183</v>
      </c>
      <c r="Z28" s="232">
        <f>SUM(Z23:Z26)</f>
        <v>1088590751.90325</v>
      </c>
      <c r="AA28" s="221"/>
      <c r="AB28" s="221"/>
      <c r="AC28" s="221"/>
      <c r="AD28" s="221"/>
      <c r="AE28" s="221"/>
      <c r="AF28" s="221"/>
      <c r="AG28" s="221" t="s">
        <v>409</v>
      </c>
      <c r="AH28" s="252">
        <v>153368001.90325001</v>
      </c>
      <c r="AI28" s="221"/>
      <c r="AJ28" s="221"/>
      <c r="AK28" s="221"/>
      <c r="AL28" s="221"/>
      <c r="AM28" s="221"/>
      <c r="AN28" s="221"/>
      <c r="AO28" s="221"/>
      <c r="AP28" s="221"/>
      <c r="AQ28" s="221"/>
    </row>
    <row r="29" spans="1:43" x14ac:dyDescent="0.3">
      <c r="A29" s="221"/>
      <c r="B29" s="225" t="s">
        <v>11</v>
      </c>
      <c r="C29" s="221"/>
      <c r="D29" s="221"/>
      <c r="E29" s="251">
        <f>AVERAGE(Income!F66:F67)</f>
        <v>41</v>
      </c>
      <c r="F29" s="221"/>
      <c r="G29" s="221"/>
      <c r="H29" s="221"/>
      <c r="I29" s="221"/>
      <c r="J29" s="221"/>
      <c r="K29" s="221"/>
      <c r="L29" s="221"/>
      <c r="M29" s="221"/>
      <c r="N29" s="221"/>
      <c r="O29" s="225" t="s">
        <v>410</v>
      </c>
      <c r="P29" s="221"/>
      <c r="Q29" s="221"/>
      <c r="R29" s="221"/>
      <c r="S29" s="221"/>
      <c r="T29" s="221"/>
      <c r="U29" s="221"/>
      <c r="V29" s="221"/>
      <c r="W29" s="221"/>
      <c r="X29" s="221"/>
      <c r="Y29" s="221"/>
      <c r="Z29" s="221"/>
      <c r="AA29" s="221"/>
      <c r="AB29" s="221"/>
      <c r="AC29" s="221"/>
      <c r="AD29" s="221"/>
      <c r="AE29" s="221"/>
      <c r="AF29" s="221"/>
      <c r="AG29" s="221" t="s">
        <v>183</v>
      </c>
      <c r="AH29" s="232">
        <f>AH28+AH27</f>
        <v>522508251.90324998</v>
      </c>
      <c r="AI29" s="221"/>
      <c r="AJ29" s="232"/>
      <c r="AK29" s="232"/>
      <c r="AL29" s="221"/>
      <c r="AM29" s="221"/>
      <c r="AN29" s="221"/>
      <c r="AO29" s="221"/>
      <c r="AP29" s="221"/>
      <c r="AQ29" s="221"/>
    </row>
    <row r="30" spans="1:43" x14ac:dyDescent="0.3">
      <c r="A30" s="221"/>
      <c r="B30" s="225" t="s">
        <v>21</v>
      </c>
      <c r="C30" s="221"/>
      <c r="D30" s="221"/>
      <c r="E30" s="251">
        <f>AVERAGE(Income!F73:F77)</f>
        <v>32.799999999999997</v>
      </c>
      <c r="F30" s="221"/>
      <c r="G30" s="221"/>
      <c r="H30" s="221"/>
      <c r="I30" s="221"/>
      <c r="J30" s="221"/>
      <c r="K30" s="221"/>
      <c r="L30" s="221"/>
      <c r="M30" s="221"/>
      <c r="N30" s="221"/>
      <c r="O30" s="253" t="s">
        <v>112</v>
      </c>
      <c r="P30" s="221"/>
      <c r="Q30" s="221"/>
      <c r="R30" s="221"/>
      <c r="S30" s="221"/>
      <c r="T30" s="221"/>
      <c r="U30" s="221"/>
      <c r="V30" s="221"/>
      <c r="W30" s="221"/>
      <c r="X30" s="221"/>
      <c r="Y30" s="221"/>
      <c r="Z30" s="221"/>
      <c r="AA30" s="221"/>
      <c r="AB30" s="221"/>
      <c r="AC30" s="221"/>
      <c r="AD30" s="221"/>
      <c r="AE30" s="221"/>
      <c r="AF30" s="221"/>
      <c r="AG30" s="221"/>
      <c r="AH30" s="221" t="s">
        <v>411</v>
      </c>
      <c r="AI30" s="221" t="s">
        <v>401</v>
      </c>
      <c r="AJ30" s="221"/>
      <c r="AK30" s="254" t="s">
        <v>412</v>
      </c>
      <c r="AL30" s="254" t="s">
        <v>413</v>
      </c>
      <c r="AM30" s="254" t="s">
        <v>183</v>
      </c>
      <c r="AN30" s="221"/>
      <c r="AO30" s="221"/>
      <c r="AP30" s="221"/>
      <c r="AQ30" s="221"/>
    </row>
    <row r="31" spans="1:43" x14ac:dyDescent="0.3">
      <c r="A31" s="221"/>
      <c r="B31" s="225" t="s">
        <v>13</v>
      </c>
      <c r="C31" s="221"/>
      <c r="D31" s="221"/>
      <c r="E31" s="251">
        <f>Income!F82</f>
        <v>10</v>
      </c>
      <c r="F31" s="221"/>
      <c r="G31" s="221"/>
      <c r="H31" s="221"/>
      <c r="I31" s="221"/>
      <c r="J31" s="221"/>
      <c r="K31" s="221"/>
      <c r="L31" s="221"/>
      <c r="M31" s="221"/>
      <c r="N31" s="221"/>
      <c r="O31" s="225"/>
      <c r="P31" s="221"/>
      <c r="Q31" s="221"/>
      <c r="R31" s="221"/>
      <c r="S31" s="221"/>
      <c r="T31" s="221"/>
      <c r="U31" s="221"/>
      <c r="V31" s="221"/>
      <c r="W31" s="221"/>
      <c r="X31" s="221"/>
      <c r="Y31" s="221"/>
      <c r="Z31" s="221"/>
      <c r="AA31" s="221"/>
      <c r="AB31" s="255">
        <f>'Building Breakdown Scratch'!N4</f>
        <v>1458</v>
      </c>
      <c r="AC31" s="255" t="str">
        <f>'Building Breakdown Scratch'!O4</f>
        <v>Public Viewing</v>
      </c>
      <c r="AD31" s="221"/>
      <c r="AE31" s="221"/>
      <c r="AF31" s="221"/>
      <c r="AG31" s="254" t="s">
        <v>14</v>
      </c>
      <c r="AH31" s="256">
        <v>9360</v>
      </c>
      <c r="AI31" s="257">
        <v>0.12</v>
      </c>
      <c r="AJ31" s="258">
        <v>0.97</v>
      </c>
      <c r="AK31" s="259">
        <f t="shared" ref="AK31:AK37" si="3">$AI$43*$AJ31</f>
        <v>2393.7296018985862</v>
      </c>
      <c r="AL31" s="259">
        <f t="shared" ref="AL31:AL37" si="4">$AI$44*$AJ31</f>
        <v>994.5312821884047</v>
      </c>
      <c r="AM31" s="260">
        <f t="shared" ref="AM31:AM37" si="5">$AI$45*$AJ31</f>
        <v>3388.2608840869902</v>
      </c>
      <c r="AN31" s="232">
        <f t="shared" ref="AN31:AN37" si="6">AM31*AH31</f>
        <v>31714121.875054229</v>
      </c>
      <c r="AO31" s="221"/>
      <c r="AP31" s="221"/>
      <c r="AQ31" s="221"/>
    </row>
    <row r="32" spans="1:43" x14ac:dyDescent="0.3">
      <c r="A32" s="221"/>
      <c r="B32" s="225" t="s">
        <v>14</v>
      </c>
      <c r="C32" s="221"/>
      <c r="D32" s="221"/>
      <c r="E32" s="251">
        <f>Income!F87/100</f>
        <v>444.6</v>
      </c>
      <c r="F32" s="221"/>
      <c r="G32" s="221"/>
      <c r="H32" s="221"/>
      <c r="I32" s="221"/>
      <c r="J32" s="221"/>
      <c r="K32" s="221"/>
      <c r="L32" s="221"/>
      <c r="M32" s="221"/>
      <c r="N32" s="221"/>
      <c r="O32" s="228" t="s">
        <v>414</v>
      </c>
      <c r="P32" s="221"/>
      <c r="Q32" s="221"/>
      <c r="R32" s="221"/>
      <c r="S32" s="221"/>
      <c r="T32" s="221"/>
      <c r="U32" s="221"/>
      <c r="V32" s="221"/>
      <c r="W32" s="221"/>
      <c r="X32" s="221"/>
      <c r="Y32" s="221"/>
      <c r="Z32" s="221"/>
      <c r="AA32" s="221"/>
      <c r="AB32" s="255">
        <f>'Building Breakdown Scratch'!N5</f>
        <v>780</v>
      </c>
      <c r="AC32" s="255" t="str">
        <f>'Building Breakdown Scratch'!O5</f>
        <v>Public Viewing, sky amenity</v>
      </c>
      <c r="AD32" s="221"/>
      <c r="AE32" s="221"/>
      <c r="AF32" s="221"/>
      <c r="AG32" s="254" t="s">
        <v>339</v>
      </c>
      <c r="AH32" s="256">
        <v>1502</v>
      </c>
      <c r="AI32" s="257">
        <v>0.17</v>
      </c>
      <c r="AJ32" s="258">
        <v>1.024</v>
      </c>
      <c r="AK32" s="259">
        <f t="shared" si="3"/>
        <v>2526.9887756125281</v>
      </c>
      <c r="AL32" s="259">
        <f t="shared" si="4"/>
        <v>1049.8969411968314</v>
      </c>
      <c r="AM32" s="260">
        <f t="shared" si="5"/>
        <v>3576.8857168093591</v>
      </c>
      <c r="AN32" s="232">
        <f t="shared" si="6"/>
        <v>5372482.3466476575</v>
      </c>
      <c r="AO32" s="221"/>
      <c r="AP32" s="221"/>
      <c r="AQ32" s="221"/>
    </row>
    <row r="33" spans="1:43" x14ac:dyDescent="0.3">
      <c r="A33" s="221"/>
      <c r="B33" s="225"/>
      <c r="C33" s="221"/>
      <c r="D33" s="221"/>
      <c r="E33" s="225"/>
      <c r="F33" s="221"/>
      <c r="G33" s="221"/>
      <c r="H33" s="221"/>
      <c r="I33" s="221"/>
      <c r="J33" s="221"/>
      <c r="K33" s="221"/>
      <c r="L33" s="221"/>
      <c r="M33" s="221"/>
      <c r="N33" s="221"/>
      <c r="O33" s="225" t="s">
        <v>365</v>
      </c>
      <c r="P33" s="221"/>
      <c r="Q33" s="221"/>
      <c r="R33" s="261">
        <f>'Construction Schedule'!E12</f>
        <v>464082500</v>
      </c>
      <c r="S33" s="221"/>
      <c r="T33" s="221"/>
      <c r="U33" s="221"/>
      <c r="V33" s="221"/>
      <c r="W33" s="221"/>
      <c r="X33" s="221"/>
      <c r="Y33" s="221"/>
      <c r="Z33" s="221"/>
      <c r="AA33" s="221"/>
      <c r="AB33" s="255">
        <f>'Building Breakdown Scratch'!N6</f>
        <v>760.5</v>
      </c>
      <c r="AC33" s="255" t="str">
        <f>'Building Breakdown Scratch'!O6</f>
        <v>Fancy Dinner w/ SkyBar</v>
      </c>
      <c r="AD33" s="221"/>
      <c r="AE33" s="221"/>
      <c r="AF33" s="221"/>
      <c r="AG33" s="254" t="s">
        <v>10</v>
      </c>
      <c r="AH33" s="256">
        <v>109972</v>
      </c>
      <c r="AI33" s="257">
        <v>0.18</v>
      </c>
      <c r="AJ33" s="258">
        <v>1.0229999999999999</v>
      </c>
      <c r="AK33" s="259">
        <f t="shared" si="3"/>
        <v>2524.5210131363438</v>
      </c>
      <c r="AL33" s="259">
        <f t="shared" si="4"/>
        <v>1048.8716512151939</v>
      </c>
      <c r="AM33" s="260">
        <f t="shared" si="5"/>
        <v>3573.392664351537</v>
      </c>
      <c r="AN33" s="232">
        <f t="shared" si="6"/>
        <v>392973138.08406723</v>
      </c>
      <c r="AO33" s="221"/>
      <c r="AP33" s="221"/>
      <c r="AQ33" s="221"/>
    </row>
    <row r="34" spans="1:43" x14ac:dyDescent="0.3">
      <c r="A34" s="221"/>
      <c r="B34" s="228" t="s">
        <v>415</v>
      </c>
      <c r="C34" s="221"/>
      <c r="D34" s="221"/>
      <c r="E34" s="225"/>
      <c r="F34" s="221"/>
      <c r="G34" s="221"/>
      <c r="H34" s="221"/>
      <c r="I34" s="221"/>
      <c r="J34" s="221"/>
      <c r="K34" s="221"/>
      <c r="L34" s="221"/>
      <c r="M34" s="221"/>
      <c r="N34" s="221"/>
      <c r="O34" s="225" t="s">
        <v>91</v>
      </c>
      <c r="P34" s="221"/>
      <c r="Q34" s="221"/>
      <c r="R34" s="261">
        <f>'Construction Schedule'!E86</f>
        <v>153368001.90325001</v>
      </c>
      <c r="S34" s="221"/>
      <c r="T34" s="221"/>
      <c r="U34" s="221"/>
      <c r="V34" s="221"/>
      <c r="W34" s="221"/>
      <c r="X34" s="221"/>
      <c r="Y34" s="221"/>
      <c r="Z34" s="221"/>
      <c r="AA34" s="221"/>
      <c r="AB34" s="255">
        <f>'Building Breakdown Scratch'!N7</f>
        <v>741</v>
      </c>
      <c r="AC34" s="255" t="str">
        <f>'Building Breakdown Scratch'!O7</f>
        <v>More casual dining/2 options</v>
      </c>
      <c r="AD34" s="221"/>
      <c r="AE34" s="221"/>
      <c r="AF34" s="221"/>
      <c r="AG34" s="254" t="s">
        <v>9</v>
      </c>
      <c r="AH34" s="256">
        <v>8826</v>
      </c>
      <c r="AI34" s="257">
        <v>0.2</v>
      </c>
      <c r="AJ34" s="258">
        <v>1.042</v>
      </c>
      <c r="AK34" s="259">
        <f t="shared" si="3"/>
        <v>2571.4085001838421</v>
      </c>
      <c r="AL34" s="259">
        <f t="shared" si="4"/>
        <v>1068.352160866307</v>
      </c>
      <c r="AM34" s="260">
        <f t="shared" si="5"/>
        <v>3639.7606610501484</v>
      </c>
      <c r="AN34" s="232">
        <f t="shared" si="6"/>
        <v>32124527.59442861</v>
      </c>
      <c r="AO34" s="221"/>
      <c r="AP34" s="221"/>
      <c r="AQ34" s="221"/>
    </row>
    <row r="35" spans="1:43" x14ac:dyDescent="0.3">
      <c r="A35" s="221"/>
      <c r="B35" s="225" t="s">
        <v>10</v>
      </c>
      <c r="C35" s="221"/>
      <c r="D35" s="221"/>
      <c r="E35" s="230">
        <f>('Executive Summary Scratch'!P40)/(AG23*C47)</f>
        <v>4.6552203896362665E-2</v>
      </c>
      <c r="F35" s="221"/>
      <c r="G35" s="221"/>
      <c r="H35" s="221"/>
      <c r="I35" s="221"/>
      <c r="J35" s="221"/>
      <c r="K35" s="221"/>
      <c r="L35" s="221"/>
      <c r="M35" s="221"/>
      <c r="N35" s="221"/>
      <c r="O35" s="225" t="s">
        <v>93</v>
      </c>
      <c r="P35" s="221"/>
      <c r="Q35" s="221"/>
      <c r="R35" s="261">
        <f>'Construction Schedule'!E61</f>
        <v>369140250</v>
      </c>
      <c r="S35" s="221"/>
      <c r="T35" s="221"/>
      <c r="U35" s="221"/>
      <c r="V35" s="221"/>
      <c r="W35" s="221"/>
      <c r="X35" s="221"/>
      <c r="Y35" s="221"/>
      <c r="Z35" s="221"/>
      <c r="AA35" s="221"/>
      <c r="AB35" s="255">
        <f>'Building Breakdown Scratch'!N8</f>
        <v>5237.7</v>
      </c>
      <c r="AC35" s="255" t="str">
        <f>'Building Breakdown Scratch'!O8</f>
        <v>The Pullman Hotel</v>
      </c>
      <c r="AD35" s="221"/>
      <c r="AE35" s="221"/>
      <c r="AF35" s="221"/>
      <c r="AG35" s="254" t="s">
        <v>397</v>
      </c>
      <c r="AH35" s="256">
        <v>2238</v>
      </c>
      <c r="AI35" s="257">
        <v>0.17</v>
      </c>
      <c r="AJ35" s="258">
        <v>1.028</v>
      </c>
      <c r="AK35" s="259">
        <f t="shared" si="3"/>
        <v>2536.8598255172647</v>
      </c>
      <c r="AL35" s="259">
        <f t="shared" si="4"/>
        <v>1053.9981011233815</v>
      </c>
      <c r="AM35" s="260">
        <f t="shared" si="5"/>
        <v>3590.8579266406455</v>
      </c>
      <c r="AN35" s="232">
        <f t="shared" si="6"/>
        <v>8036340.0398217645</v>
      </c>
      <c r="AO35" s="221"/>
      <c r="AP35" s="221"/>
      <c r="AQ35" s="221"/>
    </row>
    <row r="36" spans="1:43" x14ac:dyDescent="0.3">
      <c r="A36" s="221"/>
      <c r="B36" s="225" t="s">
        <v>9</v>
      </c>
      <c r="C36" s="221"/>
      <c r="D36" s="221"/>
      <c r="E36" s="230">
        <f>('Executive Summary Scratch'!P41)/(AH23*C47)</f>
        <v>0.14862972190019427</v>
      </c>
      <c r="F36" s="221"/>
      <c r="G36" s="221"/>
      <c r="H36" s="221"/>
      <c r="I36" s="221"/>
      <c r="J36" s="221"/>
      <c r="K36" s="221"/>
      <c r="L36" s="221"/>
      <c r="M36" s="221"/>
      <c r="N36" s="221"/>
      <c r="O36" s="225" t="s">
        <v>416</v>
      </c>
      <c r="P36" s="221"/>
      <c r="Q36" s="221"/>
      <c r="R36" s="261">
        <f>'Construction Schedule'!E92</f>
        <v>102000000</v>
      </c>
      <c r="S36" s="221"/>
      <c r="T36" s="221"/>
      <c r="U36" s="221"/>
      <c r="V36" s="221"/>
      <c r="W36" s="221"/>
      <c r="X36" s="221"/>
      <c r="Y36" s="221"/>
      <c r="Z36" s="221"/>
      <c r="AA36" s="221"/>
      <c r="AB36" s="255">
        <f>'Building Breakdown Scratch'!N9</f>
        <v>1794</v>
      </c>
      <c r="AC36" s="255" t="str">
        <f>'Building Breakdown Scratch'!O9</f>
        <v>Hotel, Pullman Pool, skybar, sitting area</v>
      </c>
      <c r="AD36" s="221"/>
      <c r="AE36" s="221"/>
      <c r="AF36" s="221"/>
      <c r="AG36" s="254" t="s">
        <v>417</v>
      </c>
      <c r="AH36" s="256">
        <v>7781</v>
      </c>
      <c r="AI36" s="257">
        <v>0.09</v>
      </c>
      <c r="AJ36" s="258">
        <v>0.94</v>
      </c>
      <c r="AK36" s="259">
        <f t="shared" si="3"/>
        <v>2319.6967276130626</v>
      </c>
      <c r="AL36" s="259">
        <f t="shared" si="4"/>
        <v>963.77258273927873</v>
      </c>
      <c r="AM36" s="260">
        <f t="shared" si="5"/>
        <v>3283.4693103523409</v>
      </c>
      <c r="AN36" s="232">
        <f t="shared" si="6"/>
        <v>25548674.703851566</v>
      </c>
      <c r="AO36" s="221"/>
      <c r="AP36" s="221"/>
      <c r="AQ36" s="221"/>
    </row>
    <row r="37" spans="1:43" x14ac:dyDescent="0.3">
      <c r="A37" s="221"/>
      <c r="B37" s="225" t="s">
        <v>11</v>
      </c>
      <c r="C37" s="221"/>
      <c r="D37" s="221"/>
      <c r="E37" s="230">
        <f xml:space="preserve"> ('Executive Summary Scratch'!P42)/(C47*AJ23)</f>
        <v>0.25081978510028979</v>
      </c>
      <c r="F37" s="221"/>
      <c r="G37" s="221"/>
      <c r="H37" s="221"/>
      <c r="I37" s="221"/>
      <c r="J37" s="221"/>
      <c r="K37" s="221"/>
      <c r="L37" s="221"/>
      <c r="M37" s="221"/>
      <c r="N37" s="221"/>
      <c r="O37" s="253" t="s">
        <v>101</v>
      </c>
      <c r="P37" s="221"/>
      <c r="Q37" s="221"/>
      <c r="R37" s="261">
        <f ca="1">SUM(R33:R37)</f>
        <v>1088590751.90325</v>
      </c>
      <c r="S37" s="221"/>
      <c r="T37" s="221"/>
      <c r="U37" s="221"/>
      <c r="V37" s="221"/>
      <c r="W37" s="221"/>
      <c r="X37" s="221"/>
      <c r="Y37" s="221"/>
      <c r="Z37" s="221"/>
      <c r="AA37" s="221"/>
      <c r="AB37" s="255">
        <f>'Building Breakdown Scratch'!N10</f>
        <v>1794</v>
      </c>
      <c r="AC37" s="255" t="str">
        <f>'Building Breakdown Scratch'!O10</f>
        <v>hotel lobby, gym, F&amp;B</v>
      </c>
      <c r="AD37" s="221"/>
      <c r="AE37" s="221"/>
      <c r="AF37" s="221"/>
      <c r="AG37" s="254" t="s">
        <v>398</v>
      </c>
      <c r="AH37" s="256">
        <v>9906</v>
      </c>
      <c r="AI37" s="257">
        <v>7.0000000000000007E-2</v>
      </c>
      <c r="AJ37" s="258">
        <v>0.92</v>
      </c>
      <c r="AK37" s="259">
        <f t="shared" si="3"/>
        <v>2270.3414780893809</v>
      </c>
      <c r="AL37" s="259">
        <f t="shared" si="4"/>
        <v>943.26678310652824</v>
      </c>
      <c r="AM37" s="260">
        <f t="shared" si="5"/>
        <v>3213.6082611959087</v>
      </c>
      <c r="AN37" s="232">
        <f t="shared" si="6"/>
        <v>31834003.43540667</v>
      </c>
      <c r="AO37" s="221"/>
      <c r="AP37" s="221"/>
      <c r="AQ37" s="221"/>
    </row>
    <row r="38" spans="1:43" x14ac:dyDescent="0.3">
      <c r="A38" s="221"/>
      <c r="B38" s="225" t="s">
        <v>21</v>
      </c>
      <c r="C38" s="221"/>
      <c r="D38" s="221"/>
      <c r="E38" s="230">
        <f>('Executive Summary Scratch'!P44)/(C47)</f>
        <v>5.5089780631606736E-4</v>
      </c>
      <c r="F38" s="221"/>
      <c r="G38" s="221"/>
      <c r="H38" s="221"/>
      <c r="I38" s="221"/>
      <c r="J38" s="221"/>
      <c r="K38" s="221"/>
      <c r="L38" s="221"/>
      <c r="M38" s="221"/>
      <c r="N38" s="221"/>
      <c r="O38" s="221"/>
      <c r="P38" s="221"/>
      <c r="Q38" s="221"/>
      <c r="R38" s="221"/>
      <c r="S38" s="221"/>
      <c r="T38" s="221"/>
      <c r="U38" s="221"/>
      <c r="V38" s="221"/>
      <c r="W38" s="221"/>
      <c r="X38" s="221"/>
      <c r="Y38" s="221"/>
      <c r="Z38" s="221"/>
      <c r="AA38" s="221"/>
      <c r="AB38" s="255">
        <f>'Building Breakdown Scratch'!N11</f>
        <v>99325.2</v>
      </c>
      <c r="AC38" s="255" t="str">
        <f>'Building Breakdown Scratch'!O11</f>
        <v>Office</v>
      </c>
      <c r="AD38" s="221"/>
      <c r="AE38" s="221"/>
      <c r="AF38" s="221"/>
      <c r="AG38" s="221"/>
      <c r="AH38" s="262">
        <f>SUM(AH31:AH37)</f>
        <v>149585</v>
      </c>
      <c r="AI38" s="243">
        <f>SUM(AI31:AI37)</f>
        <v>1</v>
      </c>
      <c r="AJ38" s="221">
        <f>AVERAGE(AJ31:AJ37)</f>
        <v>0.99242857142857133</v>
      </c>
      <c r="AK38" s="232"/>
      <c r="AL38" s="221"/>
      <c r="AM38" s="221"/>
      <c r="AN38" s="232">
        <f>SUM(AN31:AN37)</f>
        <v>527603288.07927769</v>
      </c>
      <c r="AO38" s="221"/>
      <c r="AP38" s="221"/>
      <c r="AQ38" s="221"/>
    </row>
    <row r="39" spans="1:43" x14ac:dyDescent="0.3">
      <c r="A39" s="221"/>
      <c r="B39" s="225" t="s">
        <v>13</v>
      </c>
      <c r="C39" s="221"/>
      <c r="D39" s="221"/>
      <c r="E39" s="230">
        <f>(1*'Executive Summary Scratch'!P45)/(C47*AE23)</f>
        <v>4.1072307368245457E-3</v>
      </c>
      <c r="F39" s="221"/>
      <c r="G39" s="221"/>
      <c r="H39" s="221"/>
      <c r="I39" s="221"/>
      <c r="J39" s="221"/>
      <c r="K39" s="221"/>
      <c r="L39" s="221"/>
      <c r="M39"/>
      <c r="N39" t="s">
        <v>8</v>
      </c>
      <c r="O39" t="s">
        <v>18</v>
      </c>
      <c r="P39" t="s">
        <v>47</v>
      </c>
      <c r="Q39"/>
      <c r="R39" s="221"/>
      <c r="S39" s="221"/>
      <c r="T39" s="221"/>
      <c r="U39" s="221"/>
      <c r="V39" s="221"/>
      <c r="W39" s="221"/>
      <c r="X39" s="221"/>
      <c r="Y39" s="221"/>
      <c r="Z39" s="221"/>
      <c r="AA39" s="221"/>
      <c r="AB39" s="255">
        <f>'Building Breakdown Scratch'!N12</f>
        <v>4680</v>
      </c>
      <c r="AC39" s="255" t="str">
        <f>'Building Breakdown Scratch'!O12</f>
        <v>Office Gym</v>
      </c>
      <c r="AD39" s="221"/>
      <c r="AE39" s="221"/>
      <c r="AF39" s="221"/>
      <c r="AG39" s="221"/>
      <c r="AH39" s="221"/>
      <c r="AI39" s="243">
        <f>AVERAGE(AI31:AI37)</f>
        <v>0.14285714285714285</v>
      </c>
      <c r="AJ39" s="221"/>
      <c r="AK39" s="263"/>
      <c r="AL39" s="232"/>
      <c r="AM39" s="221"/>
      <c r="AN39" s="221"/>
      <c r="AO39" s="221"/>
      <c r="AP39" s="221"/>
      <c r="AQ39" s="221"/>
    </row>
    <row r="40" spans="1:43" x14ac:dyDescent="0.3">
      <c r="A40" s="221"/>
      <c r="B40" s="225" t="s">
        <v>397</v>
      </c>
      <c r="C40" s="221"/>
      <c r="D40" s="221"/>
      <c r="E40" s="230">
        <f>'Executive Summary Scratch'!P46/(C47*AI23)</f>
        <v>0.66830511560616535</v>
      </c>
      <c r="F40" s="221"/>
      <c r="G40" s="221"/>
      <c r="H40" s="221"/>
      <c r="I40" s="221"/>
      <c r="J40" s="221"/>
      <c r="K40" s="221"/>
      <c r="L40" s="221"/>
      <c r="M40" t="s">
        <v>336</v>
      </c>
      <c r="N40">
        <f>Income!BS63</f>
        <v>6563635.1141883265</v>
      </c>
      <c r="O40">
        <f>'Operating Expenses'!BS27</f>
        <v>2034726.8853983814</v>
      </c>
      <c r="P40" s="209">
        <f t="shared" ref="P40:P46" si="7">(N40-O40) * 12</f>
        <v>54346898.745479345</v>
      </c>
      <c r="Q40" t="s">
        <v>337</v>
      </c>
      <c r="R40" s="221"/>
      <c r="S40" s="221"/>
      <c r="T40" s="221"/>
      <c r="U40" s="221"/>
      <c r="V40" s="221"/>
      <c r="W40" s="221"/>
      <c r="X40" s="221"/>
      <c r="Y40" s="221"/>
      <c r="Z40" s="221"/>
      <c r="AA40" s="221"/>
      <c r="AB40" s="255">
        <f>'Building Breakdown Scratch'!N13</f>
        <v>7800</v>
      </c>
      <c r="AC40" s="255" t="str">
        <f>'Building Breakdown Scratch'!O13</f>
        <v>Fractional Office</v>
      </c>
      <c r="AD40" s="221"/>
      <c r="AE40" s="221"/>
      <c r="AF40" s="221"/>
      <c r="AG40" s="221"/>
      <c r="AH40" s="221"/>
      <c r="AI40" s="221"/>
      <c r="AJ40" s="232"/>
      <c r="AK40" s="221"/>
      <c r="AL40" s="221"/>
      <c r="AM40" s="221"/>
      <c r="AN40" s="221"/>
      <c r="AO40" s="221"/>
      <c r="AP40" s="221"/>
      <c r="AQ40" s="221"/>
    </row>
    <row r="41" spans="1:43" x14ac:dyDescent="0.3">
      <c r="A41" s="221"/>
      <c r="B41" s="221"/>
      <c r="C41" s="221"/>
      <c r="D41" s="221"/>
      <c r="E41" s="221"/>
      <c r="F41" s="221"/>
      <c r="G41" s="221"/>
      <c r="H41" s="221"/>
      <c r="I41" s="221"/>
      <c r="J41" s="221"/>
      <c r="K41" s="221"/>
      <c r="L41" s="221"/>
      <c r="M41" t="s">
        <v>9</v>
      </c>
      <c r="N41">
        <f>Income!BS17</f>
        <v>1568227.3339448837</v>
      </c>
      <c r="O41">
        <f>'Operating Expenses'!BS17</f>
        <v>407739.10682566982</v>
      </c>
      <c r="P41" s="209">
        <f t="shared" si="7"/>
        <v>13925858.725430567</v>
      </c>
      <c r="Q41" t="s">
        <v>338</v>
      </c>
      <c r="R41" s="221"/>
      <c r="S41" s="221"/>
      <c r="T41" s="221"/>
      <c r="U41" s="221"/>
      <c r="V41" s="221"/>
      <c r="W41" s="221"/>
      <c r="X41" s="221"/>
      <c r="Y41" s="221"/>
      <c r="Z41" s="221"/>
      <c r="AA41" s="221"/>
      <c r="AB41" s="255">
        <f>'Building Breakdown Scratch'!N14</f>
        <v>2847</v>
      </c>
      <c r="AC41" s="255" t="str">
        <f>'Building Breakdown Scratch'!O14</f>
        <v>Fractional Office / Garden</v>
      </c>
      <c r="AD41" s="221"/>
      <c r="AE41" s="221"/>
      <c r="AF41" s="221"/>
      <c r="AG41" s="221"/>
      <c r="AH41" s="221"/>
      <c r="AI41" s="221"/>
      <c r="AJ41" s="232"/>
      <c r="AK41" s="221"/>
      <c r="AL41" s="221"/>
      <c r="AM41" s="221"/>
      <c r="AN41" s="221"/>
      <c r="AO41" s="221"/>
      <c r="AP41" s="221"/>
      <c r="AQ41" s="221"/>
    </row>
    <row r="42" spans="1:43" x14ac:dyDescent="0.3">
      <c r="A42" s="221"/>
      <c r="B42" s="221"/>
      <c r="C42" s="221"/>
      <c r="D42" s="221"/>
      <c r="E42" s="234"/>
      <c r="F42" s="221"/>
      <c r="G42" s="221"/>
      <c r="H42" s="221"/>
      <c r="I42" s="221"/>
      <c r="J42" s="221"/>
      <c r="K42" s="221"/>
      <c r="L42" s="221"/>
      <c r="M42" t="s">
        <v>11</v>
      </c>
      <c r="N42">
        <f>Income!BS95</f>
        <v>1974836.8191609057</v>
      </c>
      <c r="O42">
        <f>'Operating Expenses'!BS37</f>
        <v>248329.76381486101</v>
      </c>
      <c r="P42" s="209">
        <f t="shared" si="7"/>
        <v>20718084.664152537</v>
      </c>
      <c r="Q42" t="s">
        <v>338</v>
      </c>
      <c r="R42" s="221"/>
      <c r="S42" s="221"/>
      <c r="T42" s="221"/>
      <c r="U42" s="221"/>
      <c r="V42" s="221"/>
      <c r="W42" s="221"/>
      <c r="X42" s="221"/>
      <c r="Y42" s="221"/>
      <c r="Z42" s="221"/>
      <c r="AA42" s="221"/>
      <c r="AB42" s="255">
        <f>'Building Breakdown Scratch'!N15</f>
        <v>7780.5</v>
      </c>
      <c r="AC42" s="255" t="str">
        <f>'Building Breakdown Scratch'!O15</f>
        <v>Conference</v>
      </c>
      <c r="AD42" s="221"/>
      <c r="AE42" s="221"/>
      <c r="AF42" s="221"/>
      <c r="AG42" s="221"/>
      <c r="AH42" s="221"/>
      <c r="AI42" s="221"/>
      <c r="AJ42" s="221"/>
      <c r="AK42" s="221"/>
      <c r="AL42" s="221"/>
      <c r="AM42" s="221"/>
      <c r="AN42" s="221"/>
      <c r="AO42" s="221"/>
      <c r="AP42" s="221"/>
      <c r="AQ42" s="221"/>
    </row>
    <row r="43" spans="1:43" x14ac:dyDescent="0.3">
      <c r="A43" s="221"/>
      <c r="B43" s="221"/>
      <c r="C43" s="221"/>
      <c r="D43" s="221"/>
      <c r="E43" s="221"/>
      <c r="F43" s="221"/>
      <c r="G43" s="221"/>
      <c r="H43" s="221"/>
      <c r="I43" s="221"/>
      <c r="J43" s="221"/>
      <c r="K43" s="221"/>
      <c r="L43" s="221"/>
      <c r="M43" t="s">
        <v>14</v>
      </c>
      <c r="N43">
        <f>Income!BS89</f>
        <v>46155.309351781449</v>
      </c>
      <c r="O43">
        <f>'Operating Expenses'!BS64</f>
        <v>14769.698992570065</v>
      </c>
      <c r="P43" s="209">
        <f t="shared" si="7"/>
        <v>376627.32431053661</v>
      </c>
      <c r="Q43" t="s">
        <v>338</v>
      </c>
      <c r="R43" s="221"/>
      <c r="S43" s="221"/>
      <c r="T43" s="221"/>
      <c r="U43" s="221"/>
      <c r="V43" s="221"/>
      <c r="W43" s="221"/>
      <c r="X43" s="221"/>
      <c r="Y43" s="221"/>
      <c r="Z43" s="221"/>
      <c r="AA43" s="221"/>
      <c r="AB43" s="255">
        <f>'Building Breakdown Scratch'!N16</f>
        <v>2496</v>
      </c>
      <c r="AC43" s="255" t="str">
        <f>'Building Breakdown Scratch'!O16</f>
        <v xml:space="preserve">Management Floor </v>
      </c>
      <c r="AD43" s="221"/>
      <c r="AE43" s="221"/>
      <c r="AF43" s="221"/>
      <c r="AG43" s="221"/>
      <c r="AH43" s="258" t="s">
        <v>418</v>
      </c>
      <c r="AI43" s="259">
        <f>AH27/$AH$38</f>
        <v>2467.7624761841093</v>
      </c>
      <c r="AJ43" s="221"/>
      <c r="AK43" s="221"/>
      <c r="AL43" s="221"/>
      <c r="AM43" s="221"/>
      <c r="AN43" s="221"/>
      <c r="AO43" s="221"/>
      <c r="AP43" s="221"/>
      <c r="AQ43" s="221"/>
    </row>
    <row r="44" spans="1:43" x14ac:dyDescent="0.3">
      <c r="A44" s="221"/>
      <c r="B44" s="221"/>
      <c r="C44" s="221"/>
      <c r="D44" s="221"/>
      <c r="E44" s="221"/>
      <c r="F44" s="221"/>
      <c r="G44" s="221"/>
      <c r="H44" s="221"/>
      <c r="I44" s="221"/>
      <c r="J44" s="221"/>
      <c r="K44" s="221"/>
      <c r="L44" s="221"/>
      <c r="M44" t="s">
        <v>339</v>
      </c>
      <c r="N44">
        <f>Income!BS79</f>
        <v>112210.03497233534</v>
      </c>
      <c r="O44">
        <f>'Operating Expenses'!BS47</f>
        <v>37029.311540870665</v>
      </c>
      <c r="P44" s="209">
        <f t="shared" si="7"/>
        <v>902168.68117757607</v>
      </c>
      <c r="Q44" t="s">
        <v>338</v>
      </c>
      <c r="R44" s="221"/>
      <c r="S44" s="221"/>
      <c r="T44" s="221"/>
      <c r="U44" s="221"/>
      <c r="V44" s="221"/>
      <c r="W44" s="221"/>
      <c r="X44" s="221"/>
      <c r="Y44" s="221"/>
      <c r="Z44" s="221"/>
      <c r="AA44" s="221"/>
      <c r="AB44" s="255">
        <f>'Building Breakdown Scratch'!N17</f>
        <v>2496</v>
      </c>
      <c r="AC44" s="255" t="str">
        <f>'Building Breakdown Scratch'!O17</f>
        <v>Office Reception</v>
      </c>
      <c r="AD44" s="221"/>
      <c r="AE44" s="221"/>
      <c r="AF44" s="221"/>
      <c r="AG44" s="221"/>
      <c r="AH44" s="258" t="s">
        <v>419</v>
      </c>
      <c r="AI44" s="259">
        <f>AH28/$AH$38</f>
        <v>1025.2899816375307</v>
      </c>
      <c r="AJ44" s="221"/>
      <c r="AK44" s="221"/>
      <c r="AL44" s="221"/>
      <c r="AM44" s="221"/>
      <c r="AN44" s="221"/>
      <c r="AO44" s="221"/>
      <c r="AP44" s="221"/>
      <c r="AQ44" s="221"/>
    </row>
    <row r="45" spans="1:43" x14ac:dyDescent="0.3">
      <c r="A45" s="221"/>
      <c r="B45" s="221"/>
      <c r="C45" s="221"/>
      <c r="D45" s="221"/>
      <c r="E45" s="221"/>
      <c r="F45" s="221"/>
      <c r="G45" s="221"/>
      <c r="H45" s="221"/>
      <c r="I45" s="221"/>
      <c r="J45" s="221"/>
      <c r="K45" s="221"/>
      <c r="L45" s="221"/>
      <c r="M45" t="s">
        <v>13</v>
      </c>
      <c r="N45">
        <f>Income!BS84</f>
        <v>48584.536159769952</v>
      </c>
      <c r="O45">
        <f>'Operating Expenses'!BS54</f>
        <v>14575.360847930986</v>
      </c>
      <c r="P45" s="209">
        <f t="shared" si="7"/>
        <v>408110.10374206759</v>
      </c>
      <c r="Q45" t="s">
        <v>338</v>
      </c>
      <c r="R45" s="221"/>
      <c r="S45" s="221"/>
      <c r="T45" s="221"/>
      <c r="U45" s="221"/>
      <c r="V45" s="221"/>
      <c r="W45" s="221"/>
      <c r="X45" s="221"/>
      <c r="Y45" s="221"/>
      <c r="Z45" s="221"/>
      <c r="AA45" s="221"/>
      <c r="AB45" s="255">
        <f>'Building Breakdown Scratch'!N18</f>
        <v>2574</v>
      </c>
      <c r="AC45" s="255" t="str">
        <f>'Building Breakdown Scratch'!O18</f>
        <v>Lobby for hotel and viewing, 3 food options</v>
      </c>
      <c r="AD45" s="221"/>
      <c r="AE45" s="221"/>
      <c r="AF45" s="221"/>
      <c r="AG45" s="221"/>
      <c r="AH45" s="258" t="s">
        <v>420</v>
      </c>
      <c r="AI45" s="259">
        <f>AH29/$AH$38</f>
        <v>3493.0524578216396</v>
      </c>
      <c r="AJ45" s="221"/>
      <c r="AK45" s="221"/>
      <c r="AL45" s="221"/>
      <c r="AM45" s="221"/>
      <c r="AN45" s="221"/>
      <c r="AO45" s="221"/>
      <c r="AP45" s="221"/>
      <c r="AQ45" s="221"/>
    </row>
    <row r="46" spans="1:43" x14ac:dyDescent="0.3">
      <c r="A46" s="221"/>
      <c r="B46" s="221"/>
      <c r="C46" s="221"/>
      <c r="D46" s="221"/>
      <c r="E46" s="221"/>
      <c r="F46" s="221"/>
      <c r="G46" s="221"/>
      <c r="H46" s="221"/>
      <c r="I46" s="221"/>
      <c r="J46" s="221"/>
      <c r="K46" s="221"/>
      <c r="L46" s="221"/>
      <c r="M46" t="s">
        <v>68</v>
      </c>
      <c r="N46">
        <f>Income!BS95</f>
        <v>1974836.8191609057</v>
      </c>
      <c r="O46">
        <f>'Operating Expenses'!BS72</f>
        <v>651696.15032309887</v>
      </c>
      <c r="P46" s="209">
        <f t="shared" si="7"/>
        <v>15877688.02605368</v>
      </c>
      <c r="Q46" t="s">
        <v>338</v>
      </c>
      <c r="R46" s="221"/>
      <c r="S46" s="221"/>
      <c r="T46" s="221"/>
      <c r="U46" s="221"/>
      <c r="V46" s="221"/>
      <c r="W46" s="221"/>
      <c r="X46" s="221"/>
      <c r="Y46" s="221"/>
      <c r="Z46" s="221"/>
      <c r="AA46" s="221"/>
      <c r="AB46" s="255">
        <f>'Building Breakdown Scratch'!N19</f>
        <v>0</v>
      </c>
      <c r="AC46" s="255">
        <f>'Building Breakdown Scratch'!O19</f>
        <v>0</v>
      </c>
      <c r="AD46" s="221"/>
      <c r="AE46" s="221"/>
      <c r="AF46" s="221"/>
      <c r="AG46" s="221"/>
      <c r="AH46" s="221"/>
      <c r="AI46" s="221" t="s">
        <v>421</v>
      </c>
      <c r="AJ46" s="221"/>
      <c r="AK46" s="221"/>
      <c r="AL46" s="221"/>
      <c r="AM46" s="221"/>
      <c r="AN46" s="221"/>
      <c r="AO46" s="221"/>
      <c r="AP46" s="221"/>
      <c r="AQ46" s="221"/>
    </row>
    <row r="47" spans="1:43" x14ac:dyDescent="0.3">
      <c r="A47" s="221"/>
      <c r="B47" s="221"/>
      <c r="C47" s="232">
        <f>R12</f>
        <v>1637633460.932632</v>
      </c>
      <c r="D47" s="221" t="s">
        <v>422</v>
      </c>
      <c r="E47" s="232">
        <f>C47</f>
        <v>1637633460.932632</v>
      </c>
      <c r="F47" s="221"/>
      <c r="G47" s="221"/>
      <c r="H47" s="221"/>
      <c r="I47" s="221"/>
      <c r="J47" s="221"/>
      <c r="K47" s="221"/>
      <c r="L47" s="221"/>
      <c r="M47"/>
      <c r="N47"/>
      <c r="O47"/>
      <c r="P47"/>
      <c r="Q47"/>
      <c r="R47" s="221"/>
      <c r="S47" s="221"/>
      <c r="T47" s="221"/>
      <c r="U47" s="221"/>
      <c r="V47" s="221"/>
      <c r="W47" s="221"/>
      <c r="X47" s="221"/>
      <c r="Y47" s="221"/>
      <c r="Z47" s="221"/>
      <c r="AA47" s="221"/>
      <c r="AB47" s="255">
        <f>'Building Breakdown Scratch'!N20</f>
        <v>2340</v>
      </c>
      <c r="AC47" s="255" t="str">
        <f>'Building Breakdown Scratch'!O20</f>
        <v>Mechanical</v>
      </c>
      <c r="AD47" s="221"/>
      <c r="AE47" s="221"/>
      <c r="AF47" s="221"/>
      <c r="AG47" s="221" t="s">
        <v>423</v>
      </c>
      <c r="AH47" s="252">
        <v>369140250</v>
      </c>
      <c r="AI47" s="232">
        <f>AH47/$AH$38</f>
        <v>2467.7624761841093</v>
      </c>
      <c r="AJ47" s="221"/>
      <c r="AK47" s="221"/>
      <c r="AL47" s="221"/>
      <c r="AM47" s="221"/>
      <c r="AN47" s="221"/>
      <c r="AO47" s="221"/>
      <c r="AP47" s="221"/>
      <c r="AQ47" s="221"/>
    </row>
    <row r="48" spans="1:43" x14ac:dyDescent="0.3">
      <c r="A48" s="221"/>
      <c r="B48" s="221"/>
      <c r="C48" s="221"/>
      <c r="D48" s="221"/>
      <c r="E48" s="221"/>
      <c r="F48" s="221"/>
      <c r="G48" s="221"/>
      <c r="H48" s="221"/>
      <c r="I48" s="221"/>
      <c r="J48" s="221"/>
      <c r="K48" s="221"/>
      <c r="L48" s="221"/>
      <c r="M48"/>
      <c r="N48"/>
      <c r="O48"/>
      <c r="P48"/>
      <c r="Q48"/>
      <c r="R48" s="221"/>
      <c r="S48" s="221"/>
      <c r="T48" s="221"/>
      <c r="U48" s="221"/>
      <c r="V48" s="221"/>
      <c r="W48" s="221"/>
      <c r="X48" s="221"/>
      <c r="Y48" s="221"/>
      <c r="Z48" s="221"/>
      <c r="AA48" s="221"/>
      <c r="AB48" s="255">
        <f>'Building Breakdown Scratch'!N21</f>
        <v>7020</v>
      </c>
      <c r="AC48" s="255" t="str">
        <f>'Building Breakdown Scratch'!O21</f>
        <v xml:space="preserve">Parking </v>
      </c>
      <c r="AD48" s="221"/>
      <c r="AE48" s="221"/>
      <c r="AF48" s="221"/>
      <c r="AG48" s="221" t="s">
        <v>424</v>
      </c>
      <c r="AH48" s="252">
        <v>153368001.90325001</v>
      </c>
      <c r="AI48" s="232">
        <f>AH48/$AH$38</f>
        <v>1025.2899816375307</v>
      </c>
      <c r="AJ48" s="221"/>
      <c r="AK48" s="221"/>
      <c r="AL48" s="221"/>
      <c r="AM48" s="221"/>
      <c r="AN48" s="221"/>
      <c r="AO48" s="221"/>
      <c r="AP48" s="221"/>
      <c r="AQ48" s="221"/>
    </row>
    <row r="49" spans="1:43" x14ac:dyDescent="0.3">
      <c r="A49" s="221"/>
      <c r="B49" s="221"/>
      <c r="C49" s="221"/>
      <c r="D49" s="221"/>
      <c r="E49" s="221"/>
      <c r="F49" s="221"/>
      <c r="G49" s="221"/>
      <c r="H49" s="221"/>
      <c r="I49" s="221"/>
      <c r="J49" s="221"/>
      <c r="K49" s="221"/>
      <c r="L49" s="221"/>
      <c r="M49"/>
      <c r="N49"/>
      <c r="O49"/>
      <c r="P49"/>
      <c r="Q49"/>
      <c r="R49" s="221"/>
      <c r="S49" s="221"/>
      <c r="T49" s="221"/>
      <c r="U49" s="221"/>
      <c r="V49" s="221"/>
      <c r="W49" s="221"/>
      <c r="X49" s="221"/>
      <c r="Y49" s="221"/>
      <c r="Z49" s="221"/>
      <c r="AA49" s="221"/>
      <c r="AB49" s="255">
        <f>'Building Breakdown Scratch'!N22</f>
        <v>2340</v>
      </c>
      <c r="AC49" s="255" t="str">
        <f>'Building Breakdown Scratch'!O22</f>
        <v>Public Cycle Hub &amp; Parking</v>
      </c>
      <c r="AD49" s="221"/>
      <c r="AE49" s="221"/>
      <c r="AF49" s="221"/>
      <c r="AG49" s="221"/>
      <c r="AH49" s="221"/>
      <c r="AI49" s="221"/>
      <c r="AJ49" s="221"/>
      <c r="AK49" s="221"/>
      <c r="AL49" s="221"/>
      <c r="AM49" s="221"/>
      <c r="AN49" s="221"/>
      <c r="AO49" s="221"/>
      <c r="AP49" s="221"/>
      <c r="AQ49" s="221"/>
    </row>
    <row r="50" spans="1:43" x14ac:dyDescent="0.3">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55"/>
      <c r="AC50" s="255"/>
      <c r="AD50" s="221"/>
      <c r="AE50" s="221"/>
      <c r="AF50" s="221"/>
      <c r="AG50" s="221"/>
      <c r="AH50" s="221"/>
      <c r="AI50" s="221"/>
      <c r="AJ50" s="221"/>
      <c r="AK50" s="221"/>
      <c r="AL50" s="221"/>
      <c r="AM50" s="221"/>
      <c r="AN50" s="221"/>
      <c r="AO50" s="221"/>
      <c r="AP50" s="221"/>
      <c r="AQ50" s="221"/>
    </row>
    <row r="51" spans="1:43" x14ac:dyDescent="0.3">
      <c r="A51" s="221"/>
      <c r="B51" s="221"/>
      <c r="C51" s="263">
        <v>1473870120</v>
      </c>
      <c r="D51" s="221"/>
      <c r="E51" s="221"/>
      <c r="F51" s="221" t="s">
        <v>8</v>
      </c>
      <c r="G51" s="221" t="s">
        <v>18</v>
      </c>
      <c r="H51" s="221" t="s">
        <v>47</v>
      </c>
      <c r="I51" s="221" t="s">
        <v>425</v>
      </c>
      <c r="J51" s="221" t="s">
        <v>426</v>
      </c>
      <c r="K51" s="221" t="s">
        <v>427</v>
      </c>
      <c r="L51" s="221" t="s">
        <v>428</v>
      </c>
      <c r="M51" s="221" t="s">
        <v>429</v>
      </c>
      <c r="N51" s="221" t="s">
        <v>430</v>
      </c>
      <c r="O51" s="221" t="s">
        <v>431</v>
      </c>
      <c r="P51" s="221"/>
      <c r="Q51" s="221"/>
      <c r="R51" s="221"/>
      <c r="S51" s="221"/>
      <c r="T51" s="221"/>
      <c r="U51" s="221"/>
      <c r="V51" s="221"/>
      <c r="W51" s="221"/>
      <c r="X51" s="221"/>
      <c r="Y51" s="221"/>
      <c r="Z51" s="221"/>
      <c r="AA51" s="221"/>
      <c r="AB51" s="255"/>
      <c r="AC51" s="255"/>
      <c r="AD51" s="221"/>
      <c r="AE51" s="221"/>
      <c r="AF51" s="221"/>
      <c r="AG51" s="221"/>
      <c r="AH51" s="221"/>
      <c r="AI51" s="221"/>
      <c r="AJ51" s="221"/>
      <c r="AK51" s="221"/>
      <c r="AL51" s="221"/>
      <c r="AM51" s="221"/>
      <c r="AN51" s="221"/>
      <c r="AO51" s="221"/>
      <c r="AP51" s="221"/>
      <c r="AQ51" s="221"/>
    </row>
    <row r="52" spans="1:43" x14ac:dyDescent="0.3">
      <c r="A52" s="221"/>
      <c r="B52" s="221"/>
      <c r="C52" s="221"/>
      <c r="D52" s="221"/>
      <c r="E52" s="221" t="s">
        <v>336</v>
      </c>
      <c r="F52" s="263">
        <v>6563635.1141883265</v>
      </c>
      <c r="G52" s="263">
        <v>2034726.8853983814</v>
      </c>
      <c r="H52" s="263">
        <v>54346898.745479345</v>
      </c>
      <c r="I52" s="243">
        <f t="shared" ref="I52:I58" si="8">H52/$H$59</f>
        <v>0.51003403155887361</v>
      </c>
      <c r="J52" s="263">
        <f t="shared" ref="J52:J58" si="9">I52*$C$51</f>
        <v>751723919.29776084</v>
      </c>
      <c r="K52" s="234">
        <f t="shared" ref="K52:K58" si="10">H52/J52</f>
        <v>7.2296354220374781E-2</v>
      </c>
      <c r="L52" s="221">
        <f t="shared" ref="L52:L58" si="11">AH31/$AH$38</f>
        <v>6.2573118962462815E-2</v>
      </c>
      <c r="M52" s="263">
        <f t="shared" ref="M52:M58" si="12">L52*$C$51</f>
        <v>92224650.353979349</v>
      </c>
      <c r="N52" s="243">
        <f t="shared" ref="N52:N58" si="13">H52/M52</f>
        <v>0.58928820588512387</v>
      </c>
      <c r="O52" s="234">
        <v>6.25E-2</v>
      </c>
      <c r="P52" s="221"/>
      <c r="Q52" s="221"/>
      <c r="R52" s="221"/>
      <c r="S52" s="221"/>
      <c r="T52" s="221"/>
      <c r="U52" s="221"/>
      <c r="V52" s="221"/>
      <c r="W52" s="221"/>
      <c r="X52" s="221"/>
      <c r="Y52" s="221"/>
      <c r="Z52" s="221"/>
      <c r="AA52" s="221"/>
      <c r="AB52" s="255">
        <f>'Building Breakdown Scratch'!N25</f>
        <v>154263.9</v>
      </c>
      <c r="AC52" s="255" t="str">
        <f>'Building Breakdown Scratch'!O25</f>
        <v>Total</v>
      </c>
      <c r="AD52" s="221"/>
      <c r="AE52" s="221"/>
      <c r="AF52" s="221"/>
      <c r="AG52" s="221"/>
      <c r="AH52" s="221"/>
      <c r="AI52" s="221"/>
      <c r="AJ52" s="221"/>
      <c r="AK52" s="221"/>
      <c r="AL52" s="221"/>
      <c r="AM52" s="221"/>
      <c r="AN52" s="221"/>
      <c r="AO52" s="221"/>
      <c r="AP52" s="221"/>
      <c r="AQ52" s="221"/>
    </row>
    <row r="53" spans="1:43" x14ac:dyDescent="0.3">
      <c r="A53" s="221"/>
      <c r="B53" s="221"/>
      <c r="C53" s="221"/>
      <c r="D53" s="221"/>
      <c r="E53" s="221" t="s">
        <v>9</v>
      </c>
      <c r="F53" s="263">
        <v>1568227.3339448837</v>
      </c>
      <c r="G53" s="263">
        <v>407739.10682566982</v>
      </c>
      <c r="H53" s="263">
        <v>13925858.725430567</v>
      </c>
      <c r="I53" s="243">
        <f t="shared" si="8"/>
        <v>0.13069120837813175</v>
      </c>
      <c r="J53" s="263">
        <f t="shared" si="9"/>
        <v>192621866.97522205</v>
      </c>
      <c r="K53" s="234">
        <f t="shared" si="10"/>
        <v>7.2296354220374795E-2</v>
      </c>
      <c r="L53" s="221">
        <f t="shared" si="11"/>
        <v>1.0041113748036233E-2</v>
      </c>
      <c r="M53" s="263">
        <f t="shared" si="12"/>
        <v>14799297.524751812</v>
      </c>
      <c r="N53" s="243">
        <f t="shared" si="13"/>
        <v>0.94098106360383527</v>
      </c>
      <c r="O53" s="234">
        <v>6.7500000000000004E-2</v>
      </c>
      <c r="P53" s="221"/>
      <c r="Q53" s="221"/>
      <c r="R53" s="221"/>
      <c r="S53" s="221"/>
      <c r="T53" s="221"/>
      <c r="U53" s="221"/>
      <c r="V53" s="221"/>
      <c r="W53" s="221"/>
      <c r="X53" s="221"/>
      <c r="Y53" s="221"/>
      <c r="Z53" s="221"/>
      <c r="AA53" s="221"/>
      <c r="AB53" s="255">
        <f>'Building Breakdown Scratch'!N26</f>
        <v>0</v>
      </c>
      <c r="AC53" s="255">
        <f>'Building Breakdown Scratch'!O26</f>
        <v>0</v>
      </c>
      <c r="AD53" s="221"/>
      <c r="AE53" s="221"/>
      <c r="AF53" s="221"/>
      <c r="AG53" s="221"/>
      <c r="AH53" s="221"/>
      <c r="AI53" s="221"/>
      <c r="AJ53" s="221"/>
      <c r="AK53" s="221"/>
      <c r="AL53" s="221"/>
      <c r="AM53" s="221"/>
      <c r="AN53" s="221"/>
      <c r="AO53" s="221"/>
      <c r="AP53" s="221"/>
      <c r="AQ53" s="221"/>
    </row>
    <row r="54" spans="1:43" x14ac:dyDescent="0.3">
      <c r="A54" s="221"/>
      <c r="B54" s="221"/>
      <c r="C54" s="221"/>
      <c r="D54" s="221"/>
      <c r="E54" s="221" t="s">
        <v>11</v>
      </c>
      <c r="F54" s="263">
        <v>1974836.8191609057</v>
      </c>
      <c r="G54" s="263">
        <v>248329.76381486101</v>
      </c>
      <c r="H54" s="263">
        <v>20718084.664152537</v>
      </c>
      <c r="I54" s="243">
        <f t="shared" si="8"/>
        <v>0.19443479740993982</v>
      </c>
      <c r="J54" s="263">
        <f t="shared" si="9"/>
        <v>286571638.19076371</v>
      </c>
      <c r="K54" s="234">
        <f t="shared" si="10"/>
        <v>7.2296354220374781E-2</v>
      </c>
      <c r="L54" s="221">
        <f t="shared" si="11"/>
        <v>0.73518066651067959</v>
      </c>
      <c r="M54" s="263">
        <f t="shared" si="12"/>
        <v>1083560817.1717753</v>
      </c>
      <c r="N54" s="243">
        <f t="shared" si="13"/>
        <v>1.912037085119896E-2</v>
      </c>
      <c r="O54" s="234">
        <v>0.08</v>
      </c>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row>
    <row r="55" spans="1:43" x14ac:dyDescent="0.3">
      <c r="A55" s="221"/>
      <c r="B55" s="221"/>
      <c r="C55" s="221"/>
      <c r="D55" s="221"/>
      <c r="E55" s="221" t="s">
        <v>14</v>
      </c>
      <c r="F55" s="263">
        <v>46155.309351781449</v>
      </c>
      <c r="G55" s="263">
        <v>14769.698992570065</v>
      </c>
      <c r="H55" s="263">
        <v>376627.32431053661</v>
      </c>
      <c r="I55" s="243">
        <f t="shared" si="8"/>
        <v>3.5345669586953734E-3</v>
      </c>
      <c r="J55" s="263">
        <f t="shared" si="9"/>
        <v>5209492.6275603846</v>
      </c>
      <c r="K55" s="234">
        <f t="shared" si="10"/>
        <v>7.2296354220374795E-2</v>
      </c>
      <c r="L55" s="221">
        <f t="shared" si="11"/>
        <v>5.9003242303706925E-2</v>
      </c>
      <c r="M55" s="263">
        <f t="shared" si="12"/>
        <v>86963115.814553604</v>
      </c>
      <c r="N55" s="243">
        <f t="shared" si="13"/>
        <v>4.3308858104128163E-3</v>
      </c>
      <c r="O55" s="234">
        <v>0.09</v>
      </c>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row>
    <row r="56" spans="1:43" x14ac:dyDescent="0.3">
      <c r="A56" s="221"/>
      <c r="B56" s="221"/>
      <c r="C56" s="221"/>
      <c r="D56" s="221"/>
      <c r="E56" s="221" t="s">
        <v>432</v>
      </c>
      <c r="F56" s="263">
        <v>112210.03497233534</v>
      </c>
      <c r="G56" s="263">
        <v>37029.311540870665</v>
      </c>
      <c r="H56" s="263">
        <v>902168.68117757607</v>
      </c>
      <c r="I56" s="243">
        <f t="shared" si="8"/>
        <v>8.4666602921004037E-3</v>
      </c>
      <c r="J56" s="263">
        <f t="shared" si="9"/>
        <v>12478757.620717257</v>
      </c>
      <c r="K56" s="234">
        <f t="shared" si="10"/>
        <v>7.2296354220374781E-2</v>
      </c>
      <c r="L56" s="221">
        <f t="shared" si="11"/>
        <v>1.4961393187819635E-2</v>
      </c>
      <c r="M56" s="263">
        <f t="shared" si="12"/>
        <v>22051150.373098906</v>
      </c>
      <c r="N56" s="243">
        <f t="shared" si="13"/>
        <v>4.0912544965371431E-2</v>
      </c>
      <c r="O56" s="234">
        <v>0.1</v>
      </c>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row>
    <row r="57" spans="1:43" x14ac:dyDescent="0.3">
      <c r="A57" s="221"/>
      <c r="B57" s="221"/>
      <c r="C57" s="221"/>
      <c r="D57" s="221"/>
      <c r="E57" s="221" t="s">
        <v>13</v>
      </c>
      <c r="F57" s="263">
        <v>48584.536159769952</v>
      </c>
      <c r="G57" s="263">
        <v>14575.360847930986</v>
      </c>
      <c r="H57" s="263">
        <v>408110.10374206759</v>
      </c>
      <c r="I57" s="243">
        <f t="shared" si="8"/>
        <v>3.8300261162333774E-3</v>
      </c>
      <c r="J57" s="263">
        <f t="shared" si="9"/>
        <v>5644961.0515360218</v>
      </c>
      <c r="K57" s="234">
        <f t="shared" si="10"/>
        <v>7.2296354220374795E-2</v>
      </c>
      <c r="L57" s="221">
        <f t="shared" si="11"/>
        <v>5.2017247718688368E-2</v>
      </c>
      <c r="M57" s="263">
        <f t="shared" si="12"/>
        <v>76666667.137212947</v>
      </c>
      <c r="N57" s="243">
        <f t="shared" si="13"/>
        <v>5.3231752335295736E-3</v>
      </c>
      <c r="O57" s="234">
        <v>0.1</v>
      </c>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row>
    <row r="58" spans="1:43" x14ac:dyDescent="0.3">
      <c r="A58" s="221"/>
      <c r="B58" s="221"/>
      <c r="C58" s="221"/>
      <c r="D58" s="221"/>
      <c r="E58" s="221" t="s">
        <v>68</v>
      </c>
      <c r="F58" s="263">
        <v>1974836.8191609057</v>
      </c>
      <c r="G58" s="263">
        <v>651696.15032309887</v>
      </c>
      <c r="H58" s="263">
        <v>15877688.02605368</v>
      </c>
      <c r="I58" s="243">
        <f t="shared" si="8"/>
        <v>0.1490087092860258</v>
      </c>
      <c r="J58" s="263">
        <f t="shared" si="9"/>
        <v>219619484.23643997</v>
      </c>
      <c r="K58" s="234">
        <f t="shared" si="10"/>
        <v>7.2296354220374781E-2</v>
      </c>
      <c r="L58" s="221">
        <f t="shared" si="11"/>
        <v>6.6223217568606482E-2</v>
      </c>
      <c r="M58" s="263">
        <f t="shared" si="12"/>
        <v>97604421.624628142</v>
      </c>
      <c r="N58" s="243">
        <f t="shared" si="13"/>
        <v>0.16267386007487314</v>
      </c>
      <c r="O58" s="234">
        <v>7.0000000000000007E-2</v>
      </c>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row>
    <row r="59" spans="1:43" x14ac:dyDescent="0.3">
      <c r="A59" s="221"/>
      <c r="B59" s="221"/>
      <c r="C59" s="221"/>
      <c r="D59" s="221"/>
      <c r="E59" s="221"/>
      <c r="F59" s="263">
        <f>SUM(F52:F58)</f>
        <v>12288485.966938909</v>
      </c>
      <c r="G59" s="263">
        <f>SUM(G52:G58)</f>
        <v>3408866.2777433824</v>
      </c>
      <c r="H59" s="263">
        <f>SUM(H52:H58)</f>
        <v>106555436.2703463</v>
      </c>
      <c r="I59" s="221"/>
      <c r="J59" s="221"/>
      <c r="K59" s="221"/>
      <c r="L59" s="221"/>
      <c r="M59" s="221"/>
      <c r="N59" s="221"/>
      <c r="O59" s="234">
        <f>((O52*I52) + (O53*I53) + (O54*I54)+(I58*O58))/0.99</f>
        <v>6.7357754526030794E-2</v>
      </c>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row>
    <row r="60" spans="1:43" x14ac:dyDescent="0.3">
      <c r="A60" s="221"/>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row>
    <row r="61" spans="1:43" x14ac:dyDescent="0.3">
      <c r="A61" s="221"/>
      <c r="B61" s="221"/>
      <c r="C61" s="221"/>
      <c r="D61" s="221"/>
      <c r="E61" s="221"/>
      <c r="F61" s="221"/>
      <c r="G61" s="221" t="s">
        <v>433</v>
      </c>
      <c r="H61" s="234">
        <f>H59/C51</f>
        <v>7.2296354220374795E-2</v>
      </c>
      <c r="I61" s="221"/>
      <c r="J61" s="221"/>
      <c r="K61" s="221"/>
      <c r="L61" s="221"/>
      <c r="M61" s="221"/>
      <c r="N61" s="221"/>
      <c r="O61" s="234">
        <f>SUMPRODUCT(I52:I58,O52:O58)</f>
        <v>6.8231956647886449E-2</v>
      </c>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row>
    <row r="62" spans="1:43" x14ac:dyDescent="0.3">
      <c r="A62" s="221"/>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row>
    <row r="63" spans="1:43" x14ac:dyDescent="0.3">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row>
    <row r="64" spans="1:43" x14ac:dyDescent="0.3">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row>
    <row r="65" spans="1:43" x14ac:dyDescent="0.3">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row>
    <row r="66" spans="1:43" x14ac:dyDescent="0.3">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row>
    <row r="67" spans="1:43" x14ac:dyDescent="0.3">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row>
    <row r="68" spans="1:43" x14ac:dyDescent="0.3">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row>
    <row r="69" spans="1:43" x14ac:dyDescent="0.3">
      <c r="A69" s="221"/>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row>
    <row r="70" spans="1:43" x14ac:dyDescent="0.3">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row>
    <row r="71" spans="1:43" x14ac:dyDescent="0.3">
      <c r="A71" s="221"/>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row>
    <row r="72" spans="1:43" x14ac:dyDescent="0.3">
      <c r="A72" s="221"/>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row>
    <row r="73" spans="1:43" x14ac:dyDescent="0.3">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row>
    <row r="74" spans="1:43" x14ac:dyDescent="0.3">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row>
    <row r="75" spans="1:43" x14ac:dyDescent="0.3">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row>
    <row r="76" spans="1:43" x14ac:dyDescent="0.3">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row>
    <row r="77" spans="1:43" x14ac:dyDescent="0.3">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row>
    <row r="78" spans="1:43" x14ac:dyDescent="0.3">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row>
    <row r="79" spans="1:43" x14ac:dyDescent="0.3">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row>
    <row r="80" spans="1:43" x14ac:dyDescent="0.3">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row>
    <row r="81" spans="1:43" x14ac:dyDescent="0.3">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row>
    <row r="82" spans="1:43" ht="18.75" x14ac:dyDescent="0.3">
      <c r="A82" s="221"/>
      <c r="B82" s="222"/>
      <c r="C82" s="223"/>
      <c r="D82" s="224"/>
      <c r="E82" s="264" t="s">
        <v>434</v>
      </c>
      <c r="F82" s="264" t="s">
        <v>435</v>
      </c>
      <c r="G82" s="264" t="s">
        <v>436</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row>
    <row r="83" spans="1:43" x14ac:dyDescent="0.3">
      <c r="A83" s="221"/>
      <c r="B83" s="228" t="s">
        <v>437</v>
      </c>
      <c r="C83" s="225"/>
      <c r="D83" s="221"/>
      <c r="E83" s="265">
        <v>6.25E-2</v>
      </c>
      <c r="F83" s="265">
        <v>6.7500000000000004E-2</v>
      </c>
      <c r="G83" s="265">
        <v>7.4999999999999997E-2</v>
      </c>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row>
    <row r="84" spans="1:43" x14ac:dyDescent="0.3">
      <c r="A84" s="221"/>
      <c r="B84" s="225" t="s">
        <v>438</v>
      </c>
      <c r="C84" s="225"/>
      <c r="D84" s="221"/>
      <c r="E84" s="266">
        <v>0.66</v>
      </c>
      <c r="F84" s="266">
        <v>0.57999999999999996</v>
      </c>
      <c r="G84" s="266">
        <v>0.5</v>
      </c>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row>
    <row r="85" spans="1:43" x14ac:dyDescent="0.3">
      <c r="A85" s="221"/>
      <c r="B85" s="225" t="s">
        <v>439</v>
      </c>
      <c r="C85" s="225"/>
      <c r="D85" s="221"/>
      <c r="E85" s="266"/>
      <c r="F85" s="266"/>
      <c r="G85" s="266"/>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row>
    <row r="86" spans="1:43" x14ac:dyDescent="0.3">
      <c r="A86" s="221"/>
      <c r="B86" s="225"/>
      <c r="C86" s="225"/>
      <c r="D86" s="221"/>
      <c r="E86" s="266"/>
      <c r="F86" s="266"/>
      <c r="G86" s="266"/>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row>
    <row r="87" spans="1:43" x14ac:dyDescent="0.3">
      <c r="A87" s="221"/>
      <c r="B87" s="225" t="s">
        <v>440</v>
      </c>
      <c r="C87" s="225"/>
      <c r="D87" s="221"/>
      <c r="E87" s="265">
        <v>0.111</v>
      </c>
      <c r="F87" s="265">
        <v>9.5000000000000001E-2</v>
      </c>
      <c r="G87" s="265">
        <v>7.3700000000000002E-2</v>
      </c>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row>
    <row r="88" spans="1:43" x14ac:dyDescent="0.3">
      <c r="A88" s="221"/>
      <c r="B88" s="228" t="s">
        <v>441</v>
      </c>
      <c r="C88" s="228"/>
      <c r="D88" s="267"/>
      <c r="E88" s="268">
        <v>0.28120000000000001</v>
      </c>
      <c r="F88" s="268">
        <v>0.2303</v>
      </c>
      <c r="G88" s="268">
        <v>0.17230000000000001</v>
      </c>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row>
    <row r="89" spans="1:43" x14ac:dyDescent="0.3">
      <c r="A89" s="221"/>
      <c r="B89" s="225"/>
      <c r="C89" s="225"/>
      <c r="D89" s="221"/>
      <c r="E89" s="266"/>
      <c r="F89" s="266"/>
      <c r="G89" s="266"/>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row>
    <row r="90" spans="1:43" x14ac:dyDescent="0.3">
      <c r="A90" s="221"/>
      <c r="B90" s="267" t="s">
        <v>442</v>
      </c>
      <c r="C90" s="267"/>
      <c r="D90" s="267"/>
      <c r="E90" s="269">
        <v>2.64</v>
      </c>
      <c r="F90" s="269">
        <v>2.15</v>
      </c>
      <c r="G90" s="269">
        <v>1.74</v>
      </c>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row>
    <row r="91" spans="1:43" x14ac:dyDescent="0.3">
      <c r="A91" s="221"/>
      <c r="B91" s="221"/>
      <c r="C91" s="221"/>
      <c r="D91" s="221"/>
      <c r="E91" s="270"/>
      <c r="F91" s="270"/>
      <c r="G91" s="27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row>
    <row r="92" spans="1:43" x14ac:dyDescent="0.3">
      <c r="A92" s="221"/>
      <c r="B92" s="221" t="s">
        <v>443</v>
      </c>
      <c r="C92" s="221"/>
      <c r="D92" s="221"/>
      <c r="E92" s="271">
        <v>0.63600000000000001</v>
      </c>
      <c r="F92" s="271">
        <v>0.51359999999999995</v>
      </c>
      <c r="G92" s="271">
        <v>0.17230000000000001</v>
      </c>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row>
    <row r="93" spans="1:43" x14ac:dyDescent="0.3">
      <c r="A93" s="221"/>
      <c r="B93" s="221" t="s">
        <v>444</v>
      </c>
      <c r="C93" s="221"/>
      <c r="D93" s="221"/>
      <c r="E93" s="271">
        <v>0.25059999999999999</v>
      </c>
      <c r="F93" s="271">
        <v>0.21640000000000001</v>
      </c>
      <c r="G93" s="271">
        <v>0.17230000000000001</v>
      </c>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row>
    <row r="94" spans="1:43" x14ac:dyDescent="0.3">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row>
    <row r="95" spans="1:43" x14ac:dyDescent="0.3">
      <c r="A95" s="221"/>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row>
    <row r="96" spans="1:43" x14ac:dyDescent="0.3">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row>
    <row r="97" spans="1:43" x14ac:dyDescent="0.3">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row>
    <row r="98" spans="1:43" x14ac:dyDescent="0.3">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row>
    <row r="99" spans="1:43" x14ac:dyDescent="0.3">
      <c r="A99" s="221"/>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row>
    <row r="100" spans="1:43" x14ac:dyDescent="0.3">
      <c r="A100" s="221"/>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row>
    <row r="101" spans="1:43" x14ac:dyDescent="0.3">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row>
    <row r="102" spans="1:43" x14ac:dyDescent="0.3">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row>
    <row r="103" spans="1:43" x14ac:dyDescent="0.3">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row>
    <row r="104" spans="1:43" x14ac:dyDescent="0.3">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row>
    <row r="105" spans="1:43" x14ac:dyDescent="0.3">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9A9FC-A38D-4EE4-B4F1-D8F2DB1253D5}">
  <dimension ref="A1:EL1048571"/>
  <sheetViews>
    <sheetView zoomScale="85" zoomScaleNormal="85" workbookViewId="0">
      <pane xSplit="11" ySplit="6" topLeftCell="BH7" activePane="bottomRight" state="frozen"/>
      <selection pane="topRight" activeCell="L1" sqref="L1"/>
      <selection pane="bottomLeft" activeCell="A6" sqref="A6"/>
      <selection pane="bottomRight" activeCell="F23" sqref="F23"/>
    </sheetView>
  </sheetViews>
  <sheetFormatPr defaultRowHeight="16.5" x14ac:dyDescent="0.3"/>
  <cols>
    <col min="1" max="1" width="13.5703125" style="51" customWidth="1"/>
    <col min="2" max="2" width="21.7109375" style="51" bestFit="1" customWidth="1"/>
    <col min="3" max="5" width="9.140625" style="51"/>
    <col min="6" max="6" width="10.140625" style="51" bestFit="1" customWidth="1"/>
    <col min="7" max="11" width="9.140625" style="51"/>
    <col min="12" max="13" width="9.140625" style="51" hidden="1" customWidth="1"/>
    <col min="14" max="59" width="9.28515625" style="51" hidden="1" customWidth="1"/>
    <col min="60" max="60" width="9.28515625" style="51" customWidth="1"/>
    <col min="61" max="61" width="10.140625" style="51" customWidth="1"/>
    <col min="62" max="62" width="11.28515625" style="51" customWidth="1"/>
    <col min="63" max="65" width="11.85546875" style="51" bestFit="1" customWidth="1"/>
    <col min="66" max="66" width="11.7109375" style="51" customWidth="1"/>
    <col min="67" max="67" width="11.85546875" style="51" bestFit="1" customWidth="1"/>
    <col min="68" max="71" width="14.5703125" style="51" bestFit="1" customWidth="1"/>
    <col min="72" max="141" width="11.85546875" style="51" bestFit="1" customWidth="1"/>
    <col min="142" max="16384" width="9.140625" style="51"/>
  </cols>
  <sheetData>
    <row r="1" spans="1:142" x14ac:dyDescent="0.3">
      <c r="K1" s="51" t="s">
        <v>0</v>
      </c>
      <c r="L1" s="51" t="str">
        <f>VLOOKUP(L5,Assumptions!$V$5:$W$134,2)</f>
        <v>Site Acqusition</v>
      </c>
      <c r="M1" s="51" t="str">
        <f>VLOOKUP(M5,Assumptions!$V$5:$W$134,2)</f>
        <v>Site Acqusition</v>
      </c>
      <c r="N1" s="51" t="str">
        <f>VLOOKUP(N5,Assumptions!$V$5:$W$134,2)</f>
        <v>Demolition</v>
      </c>
      <c r="O1" s="51" t="str">
        <f>VLOOKUP(O5,Assumptions!$V$5:$W$134,2)</f>
        <v>Demolition</v>
      </c>
      <c r="P1" s="51" t="str">
        <f>VLOOKUP(P5,Assumptions!$V$5:$W$134,2)</f>
        <v>Demolition</v>
      </c>
      <c r="Q1" s="51" t="str">
        <f>VLOOKUP(Q5,Assumptions!$V$5:$W$134,2)</f>
        <v>Demolition</v>
      </c>
      <c r="R1" s="51" t="str">
        <f>VLOOKUP(R5,Assumptions!$V$5:$W$134,2)</f>
        <v>Land Readiness</v>
      </c>
      <c r="S1" s="51" t="str">
        <f>VLOOKUP(S5,Assumptions!$V$5:$W$134,2)</f>
        <v>Land Readiness</v>
      </c>
      <c r="T1" s="51" t="str">
        <f>VLOOKUP(T5,Assumptions!$V$5:$W$134,2)</f>
        <v>Land Readiness</v>
      </c>
      <c r="U1" s="51" t="str">
        <f>VLOOKUP(U5,Assumptions!$V$5:$W$134,2)</f>
        <v>Land Readiness</v>
      </c>
      <c r="V1" s="51" t="str">
        <f>VLOOKUP(V5,Assumptions!$V$5:$W$134,2)</f>
        <v>Construction</v>
      </c>
      <c r="W1" s="51" t="str">
        <f>VLOOKUP(W5,Assumptions!$V$5:$W$134,2)</f>
        <v>Construction</v>
      </c>
      <c r="X1" s="51" t="str">
        <f>VLOOKUP(X5,Assumptions!$V$5:$W$134,2)</f>
        <v>Construction</v>
      </c>
      <c r="Y1" s="51" t="str">
        <f>VLOOKUP(Y5,Assumptions!$V$5:$W$134,2)</f>
        <v>Construction</v>
      </c>
      <c r="Z1" s="51" t="str">
        <f>VLOOKUP(Z5,Assumptions!$V$5:$W$134,2)</f>
        <v>Construction</v>
      </c>
      <c r="AA1" s="51" t="str">
        <f>VLOOKUP(AA5,Assumptions!$V$5:$W$134,2)</f>
        <v>Construction</v>
      </c>
      <c r="AB1" s="51" t="str">
        <f>VLOOKUP(AB5,Assumptions!$V$5:$W$134,2)</f>
        <v>Construction</v>
      </c>
      <c r="AC1" s="51" t="str">
        <f>VLOOKUP(AC5,Assumptions!$V$5:$W$134,2)</f>
        <v>Construction</v>
      </c>
      <c r="AD1" s="51" t="str">
        <f>VLOOKUP(AD5,Assumptions!$V$5:$W$134,2)</f>
        <v>Construction</v>
      </c>
      <c r="AE1" s="51" t="str">
        <f>VLOOKUP(AE5,Assumptions!$V$5:$W$134,2)</f>
        <v>Construction</v>
      </c>
      <c r="AF1" s="51" t="str">
        <f>VLOOKUP(AF5,Assumptions!$V$5:$W$134,2)</f>
        <v>Construction</v>
      </c>
      <c r="AG1" s="51" t="str">
        <f>VLOOKUP(AG5,Assumptions!$V$5:$W$134,2)</f>
        <v>Construction</v>
      </c>
      <c r="AH1" s="51" t="str">
        <f>VLOOKUP(AH5,Assumptions!$V$5:$W$134,2)</f>
        <v>Construction</v>
      </c>
      <c r="AI1" s="51" t="str">
        <f>VLOOKUP(AI5,Assumptions!$V$5:$W$134,2)</f>
        <v>Construction</v>
      </c>
      <c r="AJ1" s="51" t="str">
        <f>VLOOKUP(AJ5,Assumptions!$V$5:$W$134,2)</f>
        <v>Construction</v>
      </c>
      <c r="AK1" s="51" t="str">
        <f>VLOOKUP(AK5,Assumptions!$V$5:$W$134,2)</f>
        <v>Construction</v>
      </c>
      <c r="AL1" s="51" t="str">
        <f>VLOOKUP(AL5,Assumptions!$V$5:$W$134,2)</f>
        <v>Construction</v>
      </c>
      <c r="AM1" s="51" t="str">
        <f>VLOOKUP(AM5,Assumptions!$V$5:$W$134,2)</f>
        <v>Construction</v>
      </c>
      <c r="AN1" s="51" t="str">
        <f>VLOOKUP(AN5,Assumptions!$V$5:$W$134,2)</f>
        <v>Construction</v>
      </c>
      <c r="AO1" s="51" t="str">
        <f>VLOOKUP(AO5,Assumptions!$V$5:$W$134,2)</f>
        <v>Construction</v>
      </c>
      <c r="AP1" s="51" t="str">
        <f>VLOOKUP(AP5,Assumptions!$V$5:$W$134,2)</f>
        <v>Construction</v>
      </c>
      <c r="AQ1" s="51" t="str">
        <f>VLOOKUP(AQ5,Assumptions!$V$5:$W$134,2)</f>
        <v>Construction</v>
      </c>
      <c r="AR1" s="51" t="str">
        <f>VLOOKUP(AR5,Assumptions!$V$5:$W$134,2)</f>
        <v>Construction</v>
      </c>
      <c r="AS1" s="51" t="str">
        <f>VLOOKUP(AS5,Assumptions!$V$5:$W$134,2)</f>
        <v>Construction</v>
      </c>
      <c r="AT1" s="51" t="str">
        <f>VLOOKUP(AT5,Assumptions!$V$5:$W$134,2)</f>
        <v>Construction</v>
      </c>
      <c r="AU1" s="51" t="str">
        <f>VLOOKUP(AU5,Assumptions!$V$5:$W$134,2)</f>
        <v>Construction</v>
      </c>
      <c r="AV1" s="51" t="str">
        <f>VLOOKUP(AV5,Assumptions!$V$5:$W$134,2)</f>
        <v>Construction</v>
      </c>
      <c r="AW1" s="51" t="str">
        <f>VLOOKUP(AW5,Assumptions!$V$5:$W$134,2)</f>
        <v>Construction</v>
      </c>
      <c r="AX1" s="51" t="str">
        <f>VLOOKUP(AX5,Assumptions!$V$5:$W$134,2)</f>
        <v>Construction</v>
      </c>
      <c r="AY1" s="51" t="str">
        <f>VLOOKUP(AY5,Assumptions!$V$5:$W$134,2)</f>
        <v>Construction</v>
      </c>
      <c r="AZ1" s="51" t="str">
        <f>VLOOKUP(AZ5,Assumptions!$V$5:$W$134,2)</f>
        <v>Construction</v>
      </c>
      <c r="BA1" s="51" t="str">
        <f>VLOOKUP(BA5,Assumptions!$V$5:$W$134,2)</f>
        <v>Construction</v>
      </c>
      <c r="BB1" s="51" t="str">
        <f>VLOOKUP(BB5,Assumptions!$V$5:$W$134,2)</f>
        <v>Construction</v>
      </c>
      <c r="BC1" s="51" t="str">
        <f>VLOOKUP(BC5,Assumptions!$V$5:$W$134,2)</f>
        <v>Construction</v>
      </c>
      <c r="BD1" s="51" t="str">
        <f>VLOOKUP(BD5,Assumptions!$V$5:$W$134,2)</f>
        <v>Construction</v>
      </c>
      <c r="BE1" s="51" t="str">
        <f>VLOOKUP(BE5,Assumptions!$V$5:$W$134,2)</f>
        <v>Construction</v>
      </c>
      <c r="BF1" s="51" t="str">
        <f>VLOOKUP(BF5,Assumptions!$V$5:$W$134,2)</f>
        <v>Construction</v>
      </c>
      <c r="BG1" s="51" t="str">
        <f>VLOOKUP(BG5,Assumptions!$V$5:$W$134,2)</f>
        <v>Construction</v>
      </c>
      <c r="BH1" s="51" t="str">
        <f>VLOOKUP(BH5,Assumptions!$V$5:$W$134,2)</f>
        <v>Construction</v>
      </c>
      <c r="BI1" s="51" t="str">
        <f>VLOOKUP(BI5,Assumptions!$V$5:$W$134,2)</f>
        <v>Construction</v>
      </c>
      <c r="BJ1" s="51" t="str">
        <f>VLOOKUP(BJ5,Assumptions!$V$5:$W$134,2)</f>
        <v>Leasing</v>
      </c>
      <c r="BK1" s="51" t="str">
        <f>VLOOKUP(BK5,Assumptions!$V$5:$W$134,2)</f>
        <v>Leasing</v>
      </c>
      <c r="BL1" s="51" t="str">
        <f>VLOOKUP(BL5,Assumptions!$V$5:$W$134,2)</f>
        <v>Leasing</v>
      </c>
      <c r="BM1" s="51" t="str">
        <f>VLOOKUP(BM5,Assumptions!$V$5:$W$134,2)</f>
        <v>Leasing</v>
      </c>
      <c r="BN1" s="51" t="str">
        <f>VLOOKUP(BN5,Assumptions!$V$5:$W$134,2)</f>
        <v>Leasing</v>
      </c>
      <c r="BO1" s="51" t="str">
        <f>VLOOKUP(BO5,Assumptions!$V$5:$W$134,2)</f>
        <v>Leasing</v>
      </c>
      <c r="BP1" s="51" t="str">
        <f>VLOOKUP(BP5,Assumptions!$V$5:$W$134,2)</f>
        <v>Stabilized</v>
      </c>
      <c r="BQ1" s="51" t="str">
        <f>VLOOKUP(BQ5,Assumptions!$V$5:$W$134,2)</f>
        <v>Stabilized</v>
      </c>
      <c r="BR1" s="51" t="str">
        <f>VLOOKUP(BR5,Assumptions!$V$5:$W$134,2)</f>
        <v>Stabilized</v>
      </c>
      <c r="BS1" s="51" t="str">
        <f>VLOOKUP(BS5,Assumptions!$V$5:$W$134,2)</f>
        <v>Stabilized</v>
      </c>
      <c r="BT1" s="51" t="str">
        <f>VLOOKUP(BT5,Assumptions!$V$5:$W$134,2)</f>
        <v>Sold - Projections</v>
      </c>
      <c r="BU1" s="51" t="str">
        <f>VLOOKUP(BU5,Assumptions!$V$5:$W$134,2)</f>
        <v>Sold - Projections</v>
      </c>
      <c r="BV1" s="51" t="str">
        <f>VLOOKUP(BV5,Assumptions!$V$5:$W$134,2)</f>
        <v>Sold - Projections</v>
      </c>
      <c r="BW1" s="51" t="str">
        <f>VLOOKUP(BW5,Assumptions!$V$5:$W$134,2)</f>
        <v>Sold - Projections</v>
      </c>
      <c r="BX1" s="51" t="str">
        <f>VLOOKUP(BX5,Assumptions!$V$5:$W$134,2)</f>
        <v>Sold - Projections</v>
      </c>
      <c r="BY1" s="51" t="str">
        <f>VLOOKUP(BY5,Assumptions!$V$5:$W$134,2)</f>
        <v>Sold - Projections</v>
      </c>
      <c r="BZ1" s="51" t="str">
        <f>VLOOKUP(BZ5,Assumptions!$V$5:$W$134,2)</f>
        <v>Sold - Projections</v>
      </c>
      <c r="CA1" s="51" t="str">
        <f>VLOOKUP(CA5,Assumptions!$V$5:$W$134,2)</f>
        <v>Sold - Projections</v>
      </c>
      <c r="CB1" s="51" t="str">
        <f>VLOOKUP(CB5,Assumptions!$V$5:$W$134,2)</f>
        <v>Sold - Projections</v>
      </c>
      <c r="CC1" s="51" t="str">
        <f>VLOOKUP(CC5,Assumptions!$V$5:$W$134,2)</f>
        <v>Sold - Projections</v>
      </c>
      <c r="CD1" s="51" t="str">
        <f>VLOOKUP(CD5,Assumptions!$V$5:$W$134,2)</f>
        <v>Sold - Projections</v>
      </c>
      <c r="CE1" s="51" t="str">
        <f>VLOOKUP(CE5,Assumptions!$V$5:$W$134,2)</f>
        <v>Sold - Projections</v>
      </c>
      <c r="CF1" s="51" t="str">
        <f>VLOOKUP(CF5,Assumptions!$V$5:$W$134,2)</f>
        <v>Sold - Projections</v>
      </c>
      <c r="CG1" s="51" t="str">
        <f>VLOOKUP(CG5,Assumptions!$V$5:$W$134,2)</f>
        <v>Sold - Projections</v>
      </c>
      <c r="CH1" s="51" t="str">
        <f>VLOOKUP(CH5,Assumptions!$V$5:$W$134,2)</f>
        <v>Sold - Projections</v>
      </c>
      <c r="CI1" s="51" t="str">
        <f>VLOOKUP(CI5,Assumptions!$V$5:$W$134,2)</f>
        <v>Sold - Projections</v>
      </c>
      <c r="CJ1" s="51" t="str">
        <f>VLOOKUP(CJ5,Assumptions!$V$5:$W$134,2)</f>
        <v>Sold - Projections</v>
      </c>
      <c r="CK1" s="51" t="str">
        <f>VLOOKUP(CK5,Assumptions!$V$5:$W$134,2)</f>
        <v>Sold - Projections</v>
      </c>
      <c r="CL1" s="51" t="str">
        <f>VLOOKUP(CL5,Assumptions!$V$5:$W$134,2)</f>
        <v>Sold - Projections</v>
      </c>
      <c r="CM1" s="51" t="str">
        <f>VLOOKUP(CM5,Assumptions!$V$5:$W$134,2)</f>
        <v>Sold - Projections</v>
      </c>
      <c r="CN1" s="51" t="str">
        <f>VLOOKUP(CN5,Assumptions!$V$5:$W$134,2)</f>
        <v>Sold - Projections</v>
      </c>
      <c r="CO1" s="51" t="str">
        <f>VLOOKUP(CO5,Assumptions!$V$5:$W$134,2)</f>
        <v>Sold - Projections</v>
      </c>
      <c r="CP1" s="51" t="str">
        <f>VLOOKUP(CP5,Assumptions!$V$5:$W$134,2)</f>
        <v>Sold - Projections</v>
      </c>
      <c r="CQ1" s="51" t="str">
        <f>VLOOKUP(CQ5,Assumptions!$V$5:$W$134,2)</f>
        <v>Sold - Projections</v>
      </c>
      <c r="CR1" s="51" t="str">
        <f>VLOOKUP(CR5,Assumptions!$V$5:$W$134,2)</f>
        <v>Sold - Projections</v>
      </c>
      <c r="CS1" s="51" t="str">
        <f>VLOOKUP(CS5,Assumptions!$V$5:$W$134,2)</f>
        <v>Sold - Projections</v>
      </c>
      <c r="CT1" s="51" t="str">
        <f>VLOOKUP(CT5,Assumptions!$V$5:$W$134,2)</f>
        <v>Sold - Projections</v>
      </c>
      <c r="CU1" s="51" t="str">
        <f>VLOOKUP(CU5,Assumptions!$V$5:$W$134,2)</f>
        <v>Sold - Projections</v>
      </c>
      <c r="CV1" s="51" t="str">
        <f>VLOOKUP(CV5,Assumptions!$V$5:$W$134,2)</f>
        <v>Sold - Projections</v>
      </c>
      <c r="CW1" s="51" t="str">
        <f>VLOOKUP(CW5,Assumptions!$V$5:$W$134,2)</f>
        <v>Sold - Projections</v>
      </c>
      <c r="CX1" s="51" t="str">
        <f>VLOOKUP(CX5,Assumptions!$V$5:$W$134,2)</f>
        <v>Sold - Projections</v>
      </c>
      <c r="CY1" s="51" t="str">
        <f>VLOOKUP(CY5,Assumptions!$V$5:$W$134,2)</f>
        <v>Sold - Projections</v>
      </c>
      <c r="CZ1" s="51" t="str">
        <f>VLOOKUP(CZ5,Assumptions!$V$5:$W$134,2)</f>
        <v>Sold - Projections</v>
      </c>
      <c r="DA1" s="51" t="str">
        <f>VLOOKUP(DA5,Assumptions!$V$5:$W$134,2)</f>
        <v>Sold - Projections</v>
      </c>
      <c r="DB1" s="51" t="str">
        <f>VLOOKUP(DB5,Assumptions!$V$5:$W$134,2)</f>
        <v>Sold - Projections</v>
      </c>
      <c r="DC1" s="51" t="str">
        <f>VLOOKUP(DC5,Assumptions!$V$5:$W$134,2)</f>
        <v>Sold - Projections</v>
      </c>
      <c r="DD1" s="51" t="str">
        <f>VLOOKUP(DD5,Assumptions!$V$5:$W$134,2)</f>
        <v>Sold - Projections</v>
      </c>
      <c r="DE1" s="51" t="str">
        <f>VLOOKUP(DE5,Assumptions!$V$5:$W$134,2)</f>
        <v>Sold - Projections</v>
      </c>
      <c r="DF1" s="51" t="str">
        <f>VLOOKUP(DF5,Assumptions!$V$5:$W$134,2)</f>
        <v>Sold - Projections</v>
      </c>
      <c r="DG1" s="51" t="str">
        <f>VLOOKUP(DG5,Assumptions!$V$5:$W$134,2)</f>
        <v>Sold - Projections</v>
      </c>
      <c r="DH1" s="51" t="str">
        <f>VLOOKUP(DH5,Assumptions!$V$5:$W$134,2)</f>
        <v>Sold - Projections</v>
      </c>
      <c r="DI1" s="51" t="str">
        <f>VLOOKUP(DI5,Assumptions!$V$5:$W$134,2)</f>
        <v>Sold - Projections</v>
      </c>
      <c r="DJ1" s="51" t="str">
        <f>VLOOKUP(DJ5,Assumptions!$V$5:$W$134,2)</f>
        <v>Sold - Projections</v>
      </c>
      <c r="DK1" s="51" t="str">
        <f>VLOOKUP(DK5,Assumptions!$V$5:$W$134,2)</f>
        <v>Sold - Projections</v>
      </c>
      <c r="DL1" s="51" t="str">
        <f>VLOOKUP(DL5,Assumptions!$V$5:$W$134,2)</f>
        <v>Sold - Projections</v>
      </c>
      <c r="DM1" s="51" t="str">
        <f>VLOOKUP(DM5,Assumptions!$V$5:$W$134,2)</f>
        <v>Sold - Projections</v>
      </c>
      <c r="DN1" s="51" t="str">
        <f>VLOOKUP(DN5,Assumptions!$V$5:$W$134,2)</f>
        <v>Sold - Projections</v>
      </c>
      <c r="DO1" s="51" t="str">
        <f>VLOOKUP(DO5,Assumptions!$V$5:$W$134,2)</f>
        <v>Sold - Projections</v>
      </c>
      <c r="DP1" s="51" t="str">
        <f>VLOOKUP(DP5,Assumptions!$V$5:$W$134,2)</f>
        <v>Sold - Projections</v>
      </c>
      <c r="DQ1" s="51" t="str">
        <f>VLOOKUP(DQ5,Assumptions!$V$5:$W$134,2)</f>
        <v>Sold - Projections</v>
      </c>
      <c r="DR1" s="51" t="str">
        <f>VLOOKUP(DR5,Assumptions!$V$5:$W$134,2)</f>
        <v>Sold - Projections</v>
      </c>
      <c r="DS1" s="51" t="str">
        <f>VLOOKUP(DS5,Assumptions!$V$5:$W$134,2)</f>
        <v>Sold - Projections</v>
      </c>
      <c r="DT1" s="51" t="str">
        <f>VLOOKUP(DT5,Assumptions!$V$5:$W$134,2)</f>
        <v>Sold - Projections</v>
      </c>
      <c r="DU1" s="51" t="str">
        <f>VLOOKUP(DU5,Assumptions!$V$5:$W$134,2)</f>
        <v>Sold - Projections</v>
      </c>
      <c r="DV1" s="51" t="str">
        <f>VLOOKUP(DV5,Assumptions!$V$5:$W$134,2)</f>
        <v>Sold - Projections</v>
      </c>
      <c r="DW1" s="51" t="str">
        <f>VLOOKUP(DW5,Assumptions!$V$5:$W$134,2)</f>
        <v>Sold - Projections</v>
      </c>
      <c r="DX1" s="51" t="str">
        <f>VLOOKUP(DX5,Assumptions!$V$5:$W$134,2)</f>
        <v>Sold - Projections</v>
      </c>
      <c r="DY1" s="51" t="str">
        <f>VLOOKUP(DY5,Assumptions!$V$5:$W$134,2)</f>
        <v>Sold - Projections</v>
      </c>
      <c r="DZ1" s="51" t="str">
        <f>VLOOKUP(DZ5,Assumptions!$V$5:$W$134,2)</f>
        <v>Sold - Projections</v>
      </c>
      <c r="EA1" s="51" t="str">
        <f>VLOOKUP(EA5,Assumptions!$V$5:$W$134,2)</f>
        <v>Sold - Projections</v>
      </c>
      <c r="EB1" s="51" t="str">
        <f>VLOOKUP(EB5,Assumptions!$V$5:$W$134,2)</f>
        <v>Sold - Projections</v>
      </c>
      <c r="EC1" s="51" t="str">
        <f>VLOOKUP(EC5,Assumptions!$V$5:$W$134,2)</f>
        <v>Sold - Projections</v>
      </c>
      <c r="ED1" s="51" t="str">
        <f>VLOOKUP(ED5,Assumptions!$V$5:$W$134,2)</f>
        <v>Sold - Projections</v>
      </c>
      <c r="EE1" s="51" t="str">
        <f>VLOOKUP(EE5,Assumptions!$V$5:$W$134,2)</f>
        <v>Sold - Projections</v>
      </c>
      <c r="EF1" s="51" t="str">
        <f>VLOOKUP(EF5,Assumptions!$V$5:$W$134,2)</f>
        <v>Sold - Projections</v>
      </c>
      <c r="EG1" s="51" t="str">
        <f>VLOOKUP(EG5,Assumptions!$V$5:$W$134,2)</f>
        <v>Sold - Projections</v>
      </c>
      <c r="EH1" s="51" t="str">
        <f>VLOOKUP(EH5,Assumptions!$V$5:$W$134,2)</f>
        <v>Sold - Projections</v>
      </c>
      <c r="EI1" s="51" t="str">
        <f>VLOOKUP(EI5,Assumptions!$V$5:$W$134,2)</f>
        <v>Sold - Projections</v>
      </c>
      <c r="EJ1" s="51" t="str">
        <f>VLOOKUP(EJ5,Assumptions!$V$5:$W$134,2)</f>
        <v>Sold - Projections</v>
      </c>
      <c r="EK1" s="51" t="str">
        <f>VLOOKUP(EK5,Assumptions!$V$5:$W$134,2)</f>
        <v>Sold - Projections</v>
      </c>
      <c r="EL1" s="51" t="s">
        <v>2</v>
      </c>
    </row>
    <row r="2" spans="1:142" x14ac:dyDescent="0.3">
      <c r="D2" s="56"/>
      <c r="L2" s="51">
        <v>0</v>
      </c>
      <c r="M2" s="51">
        <v>0</v>
      </c>
      <c r="N2" s="51">
        <v>0</v>
      </c>
      <c r="O2" s="51">
        <v>0</v>
      </c>
      <c r="P2" s="51">
        <v>0</v>
      </c>
      <c r="Q2" s="51">
        <v>0</v>
      </c>
      <c r="R2" s="51">
        <v>0</v>
      </c>
      <c r="S2" s="51">
        <v>0</v>
      </c>
      <c r="T2" s="51">
        <v>0</v>
      </c>
      <c r="U2" s="51">
        <v>0</v>
      </c>
      <c r="V2" s="51">
        <v>0</v>
      </c>
      <c r="W2" s="51">
        <v>0</v>
      </c>
      <c r="X2" s="51">
        <v>0</v>
      </c>
      <c r="Y2" s="51">
        <v>0</v>
      </c>
      <c r="Z2" s="51">
        <v>0</v>
      </c>
      <c r="AA2" s="51">
        <v>0</v>
      </c>
      <c r="AB2" s="51">
        <v>0</v>
      </c>
      <c r="AC2" s="51">
        <v>0</v>
      </c>
      <c r="AD2" s="51">
        <v>0</v>
      </c>
      <c r="AE2" s="51">
        <v>0</v>
      </c>
      <c r="AF2" s="51">
        <v>0</v>
      </c>
      <c r="AG2" s="51">
        <v>0</v>
      </c>
      <c r="AH2" s="51">
        <v>0</v>
      </c>
      <c r="AI2" s="51">
        <v>0</v>
      </c>
      <c r="AJ2" s="51">
        <v>0</v>
      </c>
      <c r="AK2" s="51">
        <v>0</v>
      </c>
      <c r="AL2" s="51">
        <v>0</v>
      </c>
      <c r="AM2" s="51">
        <v>0</v>
      </c>
      <c r="AN2" s="51">
        <v>0</v>
      </c>
      <c r="AO2" s="51">
        <v>0</v>
      </c>
      <c r="AP2" s="51">
        <v>0</v>
      </c>
      <c r="AQ2" s="51">
        <v>0</v>
      </c>
      <c r="AR2" s="51">
        <v>0</v>
      </c>
      <c r="AS2" s="51">
        <v>0</v>
      </c>
      <c r="AT2" s="51">
        <v>0</v>
      </c>
      <c r="AU2" s="51">
        <v>0</v>
      </c>
      <c r="AV2" s="51">
        <v>0</v>
      </c>
      <c r="AW2" s="51">
        <v>0</v>
      </c>
      <c r="AX2" s="51">
        <v>0</v>
      </c>
      <c r="AY2" s="51">
        <v>0</v>
      </c>
      <c r="AZ2" s="51">
        <v>0</v>
      </c>
      <c r="BA2" s="51">
        <v>0</v>
      </c>
      <c r="BB2" s="51">
        <v>0</v>
      </c>
      <c r="BC2" s="51">
        <v>0</v>
      </c>
      <c r="BD2" s="51">
        <v>0</v>
      </c>
      <c r="BE2" s="51">
        <v>0</v>
      </c>
      <c r="BF2" s="51">
        <v>0</v>
      </c>
      <c r="BG2" s="51">
        <v>0</v>
      </c>
      <c r="BH2" s="51">
        <v>0</v>
      </c>
      <c r="BI2" s="51">
        <v>0</v>
      </c>
      <c r="BJ2" s="51">
        <v>0</v>
      </c>
      <c r="BK2" s="51">
        <v>0</v>
      </c>
      <c r="BL2" s="51">
        <v>0</v>
      </c>
      <c r="BM2" s="51">
        <v>0</v>
      </c>
      <c r="BN2" s="51">
        <v>0</v>
      </c>
      <c r="BO2" s="51">
        <v>0</v>
      </c>
      <c r="BP2" s="51">
        <v>0</v>
      </c>
      <c r="BQ2" s="51">
        <v>0</v>
      </c>
      <c r="BR2" s="51">
        <v>0</v>
      </c>
      <c r="BS2" s="51">
        <v>0</v>
      </c>
      <c r="BT2" s="51">
        <v>0</v>
      </c>
      <c r="BU2" s="51">
        <v>0</v>
      </c>
      <c r="BV2" s="51">
        <v>1</v>
      </c>
      <c r="BW2" s="51">
        <v>1</v>
      </c>
      <c r="BX2" s="51">
        <v>1</v>
      </c>
      <c r="BY2" s="51">
        <v>1</v>
      </c>
      <c r="BZ2" s="51">
        <v>1</v>
      </c>
      <c r="CA2" s="51">
        <v>1</v>
      </c>
      <c r="CB2" s="51">
        <v>1</v>
      </c>
      <c r="CC2" s="51">
        <v>1</v>
      </c>
      <c r="CD2" s="51">
        <v>1</v>
      </c>
      <c r="CE2" s="51">
        <v>1</v>
      </c>
      <c r="CF2" s="51">
        <v>1</v>
      </c>
      <c r="CG2" s="51">
        <v>1</v>
      </c>
      <c r="CH2" s="51">
        <v>2</v>
      </c>
      <c r="CI2" s="51">
        <v>2</v>
      </c>
      <c r="CJ2" s="51">
        <v>2</v>
      </c>
      <c r="CK2" s="51">
        <v>2</v>
      </c>
      <c r="CL2" s="51">
        <v>2</v>
      </c>
      <c r="CM2" s="51">
        <v>2</v>
      </c>
      <c r="CN2" s="51">
        <v>2</v>
      </c>
      <c r="CO2" s="51">
        <v>2</v>
      </c>
      <c r="CP2" s="51">
        <v>2</v>
      </c>
      <c r="CQ2" s="51">
        <v>2</v>
      </c>
      <c r="CR2" s="51">
        <v>2</v>
      </c>
      <c r="CS2" s="51">
        <v>2</v>
      </c>
      <c r="CT2" s="51">
        <v>3</v>
      </c>
      <c r="CU2" s="51">
        <v>3</v>
      </c>
      <c r="CV2" s="51">
        <v>3</v>
      </c>
      <c r="CW2" s="51">
        <v>3</v>
      </c>
      <c r="CX2" s="51">
        <v>3</v>
      </c>
      <c r="CY2" s="51">
        <v>3</v>
      </c>
      <c r="CZ2" s="51">
        <v>3</v>
      </c>
      <c r="DA2" s="51">
        <v>3</v>
      </c>
      <c r="DB2" s="51">
        <v>3</v>
      </c>
      <c r="DC2" s="51">
        <v>3</v>
      </c>
      <c r="DD2" s="51">
        <v>3</v>
      </c>
      <c r="DE2" s="51">
        <v>3</v>
      </c>
      <c r="DF2" s="51">
        <v>4</v>
      </c>
      <c r="DG2" s="51">
        <v>4</v>
      </c>
      <c r="DH2" s="51">
        <v>4</v>
      </c>
      <c r="DI2" s="51">
        <v>4</v>
      </c>
      <c r="DJ2" s="51">
        <v>4</v>
      </c>
      <c r="DK2" s="51">
        <v>4</v>
      </c>
      <c r="DL2" s="51">
        <v>4</v>
      </c>
      <c r="DM2" s="51">
        <v>4</v>
      </c>
      <c r="DN2" s="51">
        <v>4</v>
      </c>
      <c r="DO2" s="51">
        <v>4</v>
      </c>
      <c r="DP2" s="51">
        <v>4</v>
      </c>
      <c r="DQ2" s="51">
        <v>4</v>
      </c>
      <c r="DR2" s="51">
        <v>5</v>
      </c>
      <c r="DS2" s="51">
        <v>5</v>
      </c>
      <c r="DT2" s="51">
        <v>5</v>
      </c>
      <c r="DU2" s="51">
        <v>5</v>
      </c>
      <c r="DV2" s="51">
        <v>5</v>
      </c>
      <c r="DW2" s="51">
        <v>5</v>
      </c>
      <c r="DX2" s="51">
        <v>5</v>
      </c>
      <c r="DY2" s="51">
        <v>5</v>
      </c>
      <c r="DZ2" s="51">
        <v>5</v>
      </c>
      <c r="EA2" s="51">
        <v>5</v>
      </c>
      <c r="EB2" s="51">
        <v>5</v>
      </c>
      <c r="EC2" s="51">
        <v>5</v>
      </c>
      <c r="ED2" s="51">
        <v>6</v>
      </c>
      <c r="EE2" s="51">
        <v>6</v>
      </c>
      <c r="EF2" s="51">
        <v>6</v>
      </c>
      <c r="EG2" s="51">
        <v>6</v>
      </c>
      <c r="EH2" s="51">
        <v>6</v>
      </c>
      <c r="EI2" s="51">
        <v>6</v>
      </c>
      <c r="EJ2" s="51">
        <v>6</v>
      </c>
      <c r="EK2" s="51">
        <v>6</v>
      </c>
      <c r="EL2" s="51" t="s">
        <v>2</v>
      </c>
    </row>
    <row r="3" spans="1:142" x14ac:dyDescent="0.3">
      <c r="E3" s="100"/>
      <c r="K3" s="51" t="s">
        <v>1</v>
      </c>
      <c r="L3" s="51">
        <v>0</v>
      </c>
      <c r="M3" s="51">
        <v>0</v>
      </c>
      <c r="N3" s="51">
        <v>0</v>
      </c>
      <c r="O3" s="51">
        <v>0</v>
      </c>
      <c r="P3" s="51">
        <v>0</v>
      </c>
      <c r="Q3" s="51">
        <v>0</v>
      </c>
      <c r="R3" s="51">
        <v>0</v>
      </c>
      <c r="S3" s="51">
        <v>0</v>
      </c>
      <c r="T3" s="51">
        <v>0</v>
      </c>
      <c r="U3" s="51">
        <v>0</v>
      </c>
      <c r="V3" s="51">
        <v>0</v>
      </c>
      <c r="W3" s="51">
        <v>0</v>
      </c>
      <c r="X3" s="51">
        <v>1</v>
      </c>
      <c r="Y3" s="51">
        <v>1</v>
      </c>
      <c r="Z3" s="51">
        <v>1</v>
      </c>
      <c r="AA3" s="51">
        <v>1</v>
      </c>
      <c r="AB3" s="51">
        <v>1</v>
      </c>
      <c r="AC3" s="51">
        <v>1</v>
      </c>
      <c r="AD3" s="51">
        <v>1</v>
      </c>
      <c r="AE3" s="51">
        <v>1</v>
      </c>
      <c r="AF3" s="51">
        <v>1</v>
      </c>
      <c r="AG3" s="51">
        <v>1</v>
      </c>
      <c r="AH3" s="51">
        <v>1</v>
      </c>
      <c r="AI3" s="51">
        <v>1</v>
      </c>
      <c r="AJ3" s="51">
        <v>2</v>
      </c>
      <c r="AK3" s="51">
        <v>2</v>
      </c>
      <c r="AL3" s="51">
        <v>2</v>
      </c>
      <c r="AM3" s="51">
        <v>2</v>
      </c>
      <c r="AN3" s="51">
        <v>2</v>
      </c>
      <c r="AO3" s="51">
        <v>2</v>
      </c>
      <c r="AP3" s="51">
        <v>2</v>
      </c>
      <c r="AQ3" s="51">
        <v>2</v>
      </c>
      <c r="AR3" s="51">
        <v>2</v>
      </c>
      <c r="AS3" s="51">
        <v>2</v>
      </c>
      <c r="AT3" s="51">
        <v>2</v>
      </c>
      <c r="AU3" s="51">
        <v>2</v>
      </c>
      <c r="AV3" s="51">
        <v>3</v>
      </c>
      <c r="AW3" s="51">
        <v>3</v>
      </c>
      <c r="AX3" s="51">
        <v>3</v>
      </c>
      <c r="AY3" s="51">
        <v>3</v>
      </c>
      <c r="AZ3" s="51">
        <v>3</v>
      </c>
      <c r="BA3" s="51">
        <v>3</v>
      </c>
      <c r="BB3" s="51">
        <v>3</v>
      </c>
      <c r="BC3" s="51">
        <v>3</v>
      </c>
      <c r="BD3" s="51">
        <v>3</v>
      </c>
      <c r="BE3" s="51">
        <v>3</v>
      </c>
      <c r="BF3" s="51">
        <v>3</v>
      </c>
      <c r="BG3" s="51">
        <v>3</v>
      </c>
      <c r="BH3" s="51">
        <v>4</v>
      </c>
      <c r="BI3" s="51">
        <v>4</v>
      </c>
      <c r="BJ3" s="51">
        <v>4</v>
      </c>
      <c r="BK3" s="51">
        <v>4</v>
      </c>
      <c r="BL3" s="51">
        <v>4</v>
      </c>
      <c r="BM3" s="51">
        <v>4</v>
      </c>
      <c r="BN3" s="51">
        <v>4</v>
      </c>
      <c r="BO3" s="51">
        <v>4</v>
      </c>
      <c r="BP3" s="51">
        <v>4</v>
      </c>
      <c r="BQ3" s="51">
        <v>4</v>
      </c>
      <c r="BR3" s="51">
        <v>4</v>
      </c>
      <c r="BS3" s="51">
        <v>4</v>
      </c>
      <c r="BT3" s="51">
        <v>5</v>
      </c>
      <c r="BU3" s="51">
        <v>5</v>
      </c>
      <c r="BV3" s="51">
        <v>5</v>
      </c>
      <c r="BW3" s="51">
        <v>5</v>
      </c>
      <c r="BX3" s="51">
        <v>5</v>
      </c>
      <c r="BY3" s="51">
        <v>5</v>
      </c>
      <c r="BZ3" s="51">
        <v>5</v>
      </c>
      <c r="CA3" s="51">
        <v>5</v>
      </c>
      <c r="CB3" s="51">
        <v>5</v>
      </c>
      <c r="CC3" s="51">
        <v>5</v>
      </c>
      <c r="CD3" s="51">
        <v>5</v>
      </c>
      <c r="CE3" s="51">
        <v>5</v>
      </c>
      <c r="CF3" s="51">
        <v>6</v>
      </c>
      <c r="CG3" s="51">
        <v>6</v>
      </c>
      <c r="CH3" s="51">
        <v>6</v>
      </c>
      <c r="CI3" s="51">
        <v>6</v>
      </c>
      <c r="CJ3" s="51">
        <v>6</v>
      </c>
      <c r="CK3" s="51">
        <v>6</v>
      </c>
      <c r="CL3" s="51">
        <v>6</v>
      </c>
      <c r="CM3" s="51">
        <v>6</v>
      </c>
      <c r="CN3" s="51">
        <v>6</v>
      </c>
      <c r="CO3" s="51">
        <v>6</v>
      </c>
      <c r="CP3" s="51">
        <v>6</v>
      </c>
      <c r="CQ3" s="51">
        <v>6</v>
      </c>
      <c r="CR3" s="51">
        <v>7</v>
      </c>
      <c r="CS3" s="51">
        <v>7</v>
      </c>
      <c r="CT3" s="51">
        <v>7</v>
      </c>
      <c r="CU3" s="51">
        <v>7</v>
      </c>
      <c r="CV3" s="51">
        <v>7</v>
      </c>
      <c r="CW3" s="51">
        <v>7</v>
      </c>
      <c r="CX3" s="51">
        <v>7</v>
      </c>
      <c r="CY3" s="51">
        <v>7</v>
      </c>
      <c r="CZ3" s="51">
        <v>7</v>
      </c>
      <c r="DA3" s="51">
        <v>7</v>
      </c>
      <c r="DB3" s="51">
        <v>7</v>
      </c>
      <c r="DC3" s="51">
        <v>7</v>
      </c>
      <c r="DD3" s="51">
        <v>8</v>
      </c>
      <c r="DE3" s="51">
        <v>8</v>
      </c>
      <c r="DF3" s="51">
        <v>8</v>
      </c>
      <c r="DG3" s="51">
        <v>8</v>
      </c>
      <c r="DH3" s="51">
        <v>8</v>
      </c>
      <c r="DI3" s="51">
        <v>8</v>
      </c>
      <c r="DJ3" s="51">
        <v>8</v>
      </c>
      <c r="DK3" s="51">
        <v>8</v>
      </c>
      <c r="DL3" s="51">
        <v>8</v>
      </c>
      <c r="DM3" s="51">
        <v>8</v>
      </c>
      <c r="DN3" s="51">
        <v>8</v>
      </c>
      <c r="DO3" s="51">
        <v>8</v>
      </c>
      <c r="DP3" s="51">
        <v>9</v>
      </c>
      <c r="DQ3" s="51">
        <v>9</v>
      </c>
      <c r="DR3" s="51">
        <v>9</v>
      </c>
      <c r="DS3" s="51">
        <v>9</v>
      </c>
      <c r="DT3" s="51">
        <v>9</v>
      </c>
      <c r="DU3" s="51">
        <v>9</v>
      </c>
      <c r="DV3" s="51">
        <v>9</v>
      </c>
      <c r="DW3" s="51">
        <v>9</v>
      </c>
      <c r="DX3" s="51">
        <v>9</v>
      </c>
      <c r="DY3" s="51">
        <v>9</v>
      </c>
      <c r="DZ3" s="51">
        <v>9</v>
      </c>
      <c r="EA3" s="51">
        <v>9</v>
      </c>
      <c r="EB3" s="51">
        <v>10</v>
      </c>
      <c r="EC3" s="51">
        <v>10</v>
      </c>
      <c r="ED3" s="51">
        <v>10</v>
      </c>
      <c r="EE3" s="51">
        <v>10</v>
      </c>
      <c r="EF3" s="51">
        <v>10</v>
      </c>
      <c r="EG3" s="51">
        <v>10</v>
      </c>
      <c r="EH3" s="51">
        <v>10</v>
      </c>
      <c r="EI3" s="51">
        <v>10</v>
      </c>
      <c r="EJ3" s="51">
        <v>10</v>
      </c>
      <c r="EK3" s="51">
        <v>10</v>
      </c>
      <c r="EL3" s="51" t="s">
        <v>2</v>
      </c>
    </row>
    <row r="4" spans="1:142" x14ac:dyDescent="0.3">
      <c r="K4" s="51" t="s">
        <v>3</v>
      </c>
      <c r="L4" s="55">
        <f>YEAR(L6)</f>
        <v>2024</v>
      </c>
      <c r="M4" s="55">
        <f t="shared" ref="M4:BX4" si="0">YEAR(M6)</f>
        <v>2024</v>
      </c>
      <c r="N4" s="55">
        <f t="shared" si="0"/>
        <v>2024</v>
      </c>
      <c r="O4" s="55">
        <f t="shared" si="0"/>
        <v>2024</v>
      </c>
      <c r="P4" s="55">
        <f t="shared" si="0"/>
        <v>2024</v>
      </c>
      <c r="Q4" s="55">
        <f t="shared" si="0"/>
        <v>2024</v>
      </c>
      <c r="R4" s="55">
        <f t="shared" si="0"/>
        <v>2024</v>
      </c>
      <c r="S4" s="55">
        <f t="shared" si="0"/>
        <v>2024</v>
      </c>
      <c r="T4" s="55">
        <f t="shared" si="0"/>
        <v>2024</v>
      </c>
      <c r="U4" s="55">
        <f t="shared" si="0"/>
        <v>2025</v>
      </c>
      <c r="V4" s="55">
        <f t="shared" si="0"/>
        <v>2025</v>
      </c>
      <c r="W4" s="55">
        <f t="shared" si="0"/>
        <v>2025</v>
      </c>
      <c r="X4" s="55">
        <f t="shared" si="0"/>
        <v>2025</v>
      </c>
      <c r="Y4" s="55">
        <f t="shared" si="0"/>
        <v>2025</v>
      </c>
      <c r="Z4" s="55">
        <f t="shared" si="0"/>
        <v>2025</v>
      </c>
      <c r="AA4" s="55">
        <f t="shared" si="0"/>
        <v>2025</v>
      </c>
      <c r="AB4" s="55">
        <f t="shared" si="0"/>
        <v>2025</v>
      </c>
      <c r="AC4" s="55">
        <f t="shared" si="0"/>
        <v>2025</v>
      </c>
      <c r="AD4" s="55">
        <f t="shared" si="0"/>
        <v>2025</v>
      </c>
      <c r="AE4" s="55">
        <f t="shared" si="0"/>
        <v>2025</v>
      </c>
      <c r="AF4" s="55">
        <f t="shared" si="0"/>
        <v>2025</v>
      </c>
      <c r="AG4" s="55">
        <f t="shared" si="0"/>
        <v>2026</v>
      </c>
      <c r="AH4" s="55">
        <f t="shared" si="0"/>
        <v>2026</v>
      </c>
      <c r="AI4" s="55">
        <f t="shared" si="0"/>
        <v>2026</v>
      </c>
      <c r="AJ4" s="55">
        <f t="shared" si="0"/>
        <v>2026</v>
      </c>
      <c r="AK4" s="55">
        <f t="shared" si="0"/>
        <v>2026</v>
      </c>
      <c r="AL4" s="55">
        <f t="shared" si="0"/>
        <v>2026</v>
      </c>
      <c r="AM4" s="55">
        <f t="shared" si="0"/>
        <v>2026</v>
      </c>
      <c r="AN4" s="55">
        <f t="shared" si="0"/>
        <v>2026</v>
      </c>
      <c r="AO4" s="55">
        <f t="shared" si="0"/>
        <v>2026</v>
      </c>
      <c r="AP4" s="55">
        <f t="shared" si="0"/>
        <v>2026</v>
      </c>
      <c r="AQ4" s="55">
        <f t="shared" si="0"/>
        <v>2026</v>
      </c>
      <c r="AR4" s="55">
        <f t="shared" si="0"/>
        <v>2026</v>
      </c>
      <c r="AS4" s="55">
        <f t="shared" si="0"/>
        <v>2027</v>
      </c>
      <c r="AT4" s="55">
        <f t="shared" si="0"/>
        <v>2027</v>
      </c>
      <c r="AU4" s="55">
        <f t="shared" si="0"/>
        <v>2027</v>
      </c>
      <c r="AV4" s="55">
        <f t="shared" si="0"/>
        <v>2027</v>
      </c>
      <c r="AW4" s="55">
        <f t="shared" si="0"/>
        <v>2027</v>
      </c>
      <c r="AX4" s="55">
        <f t="shared" si="0"/>
        <v>2027</v>
      </c>
      <c r="AY4" s="55">
        <f t="shared" si="0"/>
        <v>2027</v>
      </c>
      <c r="AZ4" s="55">
        <f t="shared" si="0"/>
        <v>2027</v>
      </c>
      <c r="BA4" s="55">
        <f t="shared" si="0"/>
        <v>2027</v>
      </c>
      <c r="BB4" s="55">
        <f t="shared" si="0"/>
        <v>2027</v>
      </c>
      <c r="BC4" s="55">
        <f t="shared" si="0"/>
        <v>2027</v>
      </c>
      <c r="BD4" s="55">
        <f t="shared" si="0"/>
        <v>2027</v>
      </c>
      <c r="BE4" s="55">
        <f t="shared" si="0"/>
        <v>2028</v>
      </c>
      <c r="BF4" s="55">
        <f t="shared" si="0"/>
        <v>2028</v>
      </c>
      <c r="BG4" s="55">
        <f t="shared" si="0"/>
        <v>2028</v>
      </c>
      <c r="BH4" s="55">
        <f t="shared" si="0"/>
        <v>2028</v>
      </c>
      <c r="BI4" s="55">
        <f t="shared" si="0"/>
        <v>2028</v>
      </c>
      <c r="BJ4" s="55">
        <f t="shared" si="0"/>
        <v>2028</v>
      </c>
      <c r="BK4" s="55">
        <f t="shared" si="0"/>
        <v>2028</v>
      </c>
      <c r="BL4" s="55">
        <f t="shared" si="0"/>
        <v>2028</v>
      </c>
      <c r="BM4" s="55">
        <f t="shared" si="0"/>
        <v>2028</v>
      </c>
      <c r="BN4" s="55">
        <f t="shared" si="0"/>
        <v>2028</v>
      </c>
      <c r="BO4" s="55">
        <f t="shared" si="0"/>
        <v>2028</v>
      </c>
      <c r="BP4" s="55">
        <f t="shared" si="0"/>
        <v>2028</v>
      </c>
      <c r="BQ4" s="55">
        <f t="shared" si="0"/>
        <v>2029</v>
      </c>
      <c r="BR4" s="55">
        <f t="shared" si="0"/>
        <v>2029</v>
      </c>
      <c r="BS4" s="55">
        <f t="shared" si="0"/>
        <v>2029</v>
      </c>
      <c r="BT4" s="55">
        <f t="shared" si="0"/>
        <v>2029</v>
      </c>
      <c r="BU4" s="55">
        <f t="shared" si="0"/>
        <v>2029</v>
      </c>
      <c r="BV4" s="55">
        <f t="shared" si="0"/>
        <v>2029</v>
      </c>
      <c r="BW4" s="55">
        <f t="shared" si="0"/>
        <v>2029</v>
      </c>
      <c r="BX4" s="55">
        <f t="shared" si="0"/>
        <v>2029</v>
      </c>
      <c r="BY4" s="55">
        <f t="shared" ref="BY4:EJ4" si="1">YEAR(BY6)</f>
        <v>2029</v>
      </c>
      <c r="BZ4" s="55">
        <f t="shared" si="1"/>
        <v>2029</v>
      </c>
      <c r="CA4" s="55">
        <f t="shared" si="1"/>
        <v>2029</v>
      </c>
      <c r="CB4" s="55">
        <f t="shared" si="1"/>
        <v>2029</v>
      </c>
      <c r="CC4" s="55">
        <f t="shared" si="1"/>
        <v>2030</v>
      </c>
      <c r="CD4" s="55">
        <f t="shared" si="1"/>
        <v>2030</v>
      </c>
      <c r="CE4" s="55">
        <f t="shared" si="1"/>
        <v>2030</v>
      </c>
      <c r="CF4" s="55">
        <f t="shared" si="1"/>
        <v>2030</v>
      </c>
      <c r="CG4" s="55">
        <f t="shared" si="1"/>
        <v>2030</v>
      </c>
      <c r="CH4" s="55">
        <f t="shared" si="1"/>
        <v>2030</v>
      </c>
      <c r="CI4" s="55">
        <f t="shared" si="1"/>
        <v>2030</v>
      </c>
      <c r="CJ4" s="55">
        <f t="shared" si="1"/>
        <v>2030</v>
      </c>
      <c r="CK4" s="55">
        <f t="shared" si="1"/>
        <v>2030</v>
      </c>
      <c r="CL4" s="55">
        <f t="shared" si="1"/>
        <v>2030</v>
      </c>
      <c r="CM4" s="55">
        <f t="shared" si="1"/>
        <v>2030</v>
      </c>
      <c r="CN4" s="55">
        <f t="shared" si="1"/>
        <v>2030</v>
      </c>
      <c r="CO4" s="55">
        <f t="shared" si="1"/>
        <v>2031</v>
      </c>
      <c r="CP4" s="55">
        <f t="shared" si="1"/>
        <v>2031</v>
      </c>
      <c r="CQ4" s="55">
        <f t="shared" si="1"/>
        <v>2031</v>
      </c>
      <c r="CR4" s="55">
        <f t="shared" si="1"/>
        <v>2031</v>
      </c>
      <c r="CS4" s="55">
        <f t="shared" si="1"/>
        <v>2031</v>
      </c>
      <c r="CT4" s="55">
        <f t="shared" si="1"/>
        <v>2031</v>
      </c>
      <c r="CU4" s="55">
        <f t="shared" si="1"/>
        <v>2031</v>
      </c>
      <c r="CV4" s="55">
        <f t="shared" si="1"/>
        <v>2031</v>
      </c>
      <c r="CW4" s="55">
        <f t="shared" si="1"/>
        <v>2031</v>
      </c>
      <c r="CX4" s="55">
        <f t="shared" si="1"/>
        <v>2031</v>
      </c>
      <c r="CY4" s="55">
        <f t="shared" si="1"/>
        <v>2031</v>
      </c>
      <c r="CZ4" s="55">
        <f t="shared" si="1"/>
        <v>2031</v>
      </c>
      <c r="DA4" s="55">
        <f t="shared" si="1"/>
        <v>2032</v>
      </c>
      <c r="DB4" s="55">
        <f t="shared" si="1"/>
        <v>2032</v>
      </c>
      <c r="DC4" s="55">
        <f t="shared" si="1"/>
        <v>2032</v>
      </c>
      <c r="DD4" s="55">
        <f t="shared" si="1"/>
        <v>2032</v>
      </c>
      <c r="DE4" s="55">
        <f t="shared" si="1"/>
        <v>2032</v>
      </c>
      <c r="DF4" s="55">
        <f t="shared" si="1"/>
        <v>2032</v>
      </c>
      <c r="DG4" s="55">
        <f t="shared" si="1"/>
        <v>2032</v>
      </c>
      <c r="DH4" s="55">
        <f t="shared" si="1"/>
        <v>2032</v>
      </c>
      <c r="DI4" s="55">
        <f t="shared" si="1"/>
        <v>2032</v>
      </c>
      <c r="DJ4" s="55">
        <f t="shared" si="1"/>
        <v>2032</v>
      </c>
      <c r="DK4" s="55">
        <f t="shared" si="1"/>
        <v>2032</v>
      </c>
      <c r="DL4" s="55">
        <f t="shared" si="1"/>
        <v>2032</v>
      </c>
      <c r="DM4" s="55">
        <f t="shared" si="1"/>
        <v>2033</v>
      </c>
      <c r="DN4" s="55">
        <f t="shared" si="1"/>
        <v>2033</v>
      </c>
      <c r="DO4" s="55">
        <f t="shared" si="1"/>
        <v>2033</v>
      </c>
      <c r="DP4" s="55">
        <f t="shared" si="1"/>
        <v>2033</v>
      </c>
      <c r="DQ4" s="55">
        <f t="shared" si="1"/>
        <v>2033</v>
      </c>
      <c r="DR4" s="55">
        <f t="shared" si="1"/>
        <v>2033</v>
      </c>
      <c r="DS4" s="55">
        <f t="shared" si="1"/>
        <v>2033</v>
      </c>
      <c r="DT4" s="55">
        <f t="shared" si="1"/>
        <v>2033</v>
      </c>
      <c r="DU4" s="55">
        <f t="shared" si="1"/>
        <v>2033</v>
      </c>
      <c r="DV4" s="55">
        <f t="shared" si="1"/>
        <v>2033</v>
      </c>
      <c r="DW4" s="55">
        <f t="shared" si="1"/>
        <v>2033</v>
      </c>
      <c r="DX4" s="55">
        <f t="shared" si="1"/>
        <v>2033</v>
      </c>
      <c r="DY4" s="55">
        <f t="shared" si="1"/>
        <v>2034</v>
      </c>
      <c r="DZ4" s="55">
        <f t="shared" si="1"/>
        <v>2034</v>
      </c>
      <c r="EA4" s="55">
        <f t="shared" si="1"/>
        <v>2034</v>
      </c>
      <c r="EB4" s="55">
        <f t="shared" si="1"/>
        <v>2034</v>
      </c>
      <c r="EC4" s="55">
        <f t="shared" si="1"/>
        <v>2034</v>
      </c>
      <c r="ED4" s="55">
        <f t="shared" si="1"/>
        <v>2034</v>
      </c>
      <c r="EE4" s="55">
        <f t="shared" si="1"/>
        <v>2034</v>
      </c>
      <c r="EF4" s="55">
        <f t="shared" si="1"/>
        <v>2034</v>
      </c>
      <c r="EG4" s="55">
        <f t="shared" si="1"/>
        <v>2034</v>
      </c>
      <c r="EH4" s="55">
        <f t="shared" si="1"/>
        <v>2034</v>
      </c>
      <c r="EI4" s="55">
        <f t="shared" si="1"/>
        <v>2034</v>
      </c>
      <c r="EJ4" s="55">
        <f t="shared" si="1"/>
        <v>2034</v>
      </c>
      <c r="EK4" s="55">
        <f t="shared" ref="EK4" si="2">YEAR(EK6)</f>
        <v>2035</v>
      </c>
      <c r="EL4" s="51" t="s">
        <v>2</v>
      </c>
    </row>
    <row r="5" spans="1:142" x14ac:dyDescent="0.3">
      <c r="K5" s="51" t="s">
        <v>4</v>
      </c>
      <c r="L5" s="51">
        <v>1</v>
      </c>
      <c r="M5" s="51">
        <v>2</v>
      </c>
      <c r="N5" s="51">
        <v>3</v>
      </c>
      <c r="O5" s="51">
        <v>4</v>
      </c>
      <c r="P5" s="51">
        <v>5</v>
      </c>
      <c r="Q5" s="51">
        <v>6</v>
      </c>
      <c r="R5" s="51">
        <v>7</v>
      </c>
      <c r="S5" s="51">
        <v>8</v>
      </c>
      <c r="T5" s="51">
        <v>9</v>
      </c>
      <c r="U5" s="51">
        <v>10</v>
      </c>
      <c r="V5" s="51">
        <v>11</v>
      </c>
      <c r="W5" s="51">
        <v>12</v>
      </c>
      <c r="X5" s="51">
        <v>13</v>
      </c>
      <c r="Y5" s="51">
        <v>14</v>
      </c>
      <c r="Z5" s="51">
        <v>15</v>
      </c>
      <c r="AA5" s="51">
        <v>16</v>
      </c>
      <c r="AB5" s="51">
        <v>17</v>
      </c>
      <c r="AC5" s="51">
        <v>18</v>
      </c>
      <c r="AD5" s="51">
        <v>19</v>
      </c>
      <c r="AE5" s="51">
        <v>20</v>
      </c>
      <c r="AF5" s="51">
        <v>21</v>
      </c>
      <c r="AG5" s="51">
        <v>22</v>
      </c>
      <c r="AH5" s="51">
        <v>23</v>
      </c>
      <c r="AI5" s="51">
        <v>24</v>
      </c>
      <c r="AJ5" s="51">
        <v>25</v>
      </c>
      <c r="AK5" s="51">
        <v>26</v>
      </c>
      <c r="AL5" s="51">
        <v>27</v>
      </c>
      <c r="AM5" s="51">
        <v>28</v>
      </c>
      <c r="AN5" s="51">
        <v>29</v>
      </c>
      <c r="AO5" s="51">
        <v>30</v>
      </c>
      <c r="AP5" s="51">
        <v>31</v>
      </c>
      <c r="AQ5" s="51">
        <v>32</v>
      </c>
      <c r="AR5" s="51">
        <v>33</v>
      </c>
      <c r="AS5" s="51">
        <v>34</v>
      </c>
      <c r="AT5" s="51">
        <v>35</v>
      </c>
      <c r="AU5" s="51">
        <v>36</v>
      </c>
      <c r="AV5" s="51">
        <v>37</v>
      </c>
      <c r="AW5" s="51">
        <v>38</v>
      </c>
      <c r="AX5" s="51">
        <v>39</v>
      </c>
      <c r="AY5" s="51">
        <v>40</v>
      </c>
      <c r="AZ5" s="51">
        <v>41</v>
      </c>
      <c r="BA5" s="51">
        <v>42</v>
      </c>
      <c r="BB5" s="51">
        <v>43</v>
      </c>
      <c r="BC5" s="51">
        <v>44</v>
      </c>
      <c r="BD5" s="51">
        <v>45</v>
      </c>
      <c r="BE5" s="51">
        <v>46</v>
      </c>
      <c r="BF5" s="51">
        <v>47</v>
      </c>
      <c r="BG5" s="51">
        <v>48</v>
      </c>
      <c r="BH5" s="51">
        <v>49</v>
      </c>
      <c r="BI5" s="51">
        <v>50</v>
      </c>
      <c r="BJ5" s="51">
        <v>51</v>
      </c>
      <c r="BK5" s="51">
        <v>52</v>
      </c>
      <c r="BL5" s="51">
        <v>53</v>
      </c>
      <c r="BM5" s="51">
        <v>54</v>
      </c>
      <c r="BN5" s="51">
        <v>55</v>
      </c>
      <c r="BO5" s="51">
        <v>56</v>
      </c>
      <c r="BP5" s="51">
        <v>57</v>
      </c>
      <c r="BQ5" s="51">
        <v>58</v>
      </c>
      <c r="BR5" s="51">
        <v>59</v>
      </c>
      <c r="BS5" s="51">
        <v>60</v>
      </c>
      <c r="BT5" s="51">
        <v>61</v>
      </c>
      <c r="BU5" s="51">
        <v>62</v>
      </c>
      <c r="BV5" s="51">
        <v>63</v>
      </c>
      <c r="BW5" s="51">
        <v>64</v>
      </c>
      <c r="BX5" s="51">
        <v>65</v>
      </c>
      <c r="BY5" s="51">
        <v>66</v>
      </c>
      <c r="BZ5" s="51">
        <v>67</v>
      </c>
      <c r="CA5" s="51">
        <v>68</v>
      </c>
      <c r="CB5" s="51">
        <v>69</v>
      </c>
      <c r="CC5" s="51">
        <v>70</v>
      </c>
      <c r="CD5" s="51">
        <v>71</v>
      </c>
      <c r="CE5" s="51">
        <v>72</v>
      </c>
      <c r="CF5" s="51">
        <v>73</v>
      </c>
      <c r="CG5" s="51">
        <v>74</v>
      </c>
      <c r="CH5" s="51">
        <v>75</v>
      </c>
      <c r="CI5" s="51">
        <v>76</v>
      </c>
      <c r="CJ5" s="51">
        <v>77</v>
      </c>
      <c r="CK5" s="51">
        <v>78</v>
      </c>
      <c r="CL5" s="51">
        <v>79</v>
      </c>
      <c r="CM5" s="51">
        <v>80</v>
      </c>
      <c r="CN5" s="51">
        <v>81</v>
      </c>
      <c r="CO5" s="51">
        <v>82</v>
      </c>
      <c r="CP5" s="51">
        <v>83</v>
      </c>
      <c r="CQ5" s="51">
        <v>84</v>
      </c>
      <c r="CR5" s="51">
        <v>85</v>
      </c>
      <c r="CS5" s="51">
        <v>86</v>
      </c>
      <c r="CT5" s="51">
        <v>87</v>
      </c>
      <c r="CU5" s="51">
        <v>88</v>
      </c>
      <c r="CV5" s="51">
        <v>89</v>
      </c>
      <c r="CW5" s="51">
        <v>90</v>
      </c>
      <c r="CX5" s="51">
        <v>91</v>
      </c>
      <c r="CY5" s="51">
        <v>92</v>
      </c>
      <c r="CZ5" s="51">
        <v>93</v>
      </c>
      <c r="DA5" s="51">
        <v>94</v>
      </c>
      <c r="DB5" s="51">
        <v>95</v>
      </c>
      <c r="DC5" s="51">
        <v>96</v>
      </c>
      <c r="DD5" s="51">
        <v>97</v>
      </c>
      <c r="DE5" s="51">
        <v>98</v>
      </c>
      <c r="DF5" s="51">
        <v>99</v>
      </c>
      <c r="DG5" s="51">
        <v>100</v>
      </c>
      <c r="DH5" s="51">
        <v>101</v>
      </c>
      <c r="DI5" s="51">
        <v>102</v>
      </c>
      <c r="DJ5" s="51">
        <v>103</v>
      </c>
      <c r="DK5" s="51">
        <v>104</v>
      </c>
      <c r="DL5" s="51">
        <v>105</v>
      </c>
      <c r="DM5" s="51">
        <v>106</v>
      </c>
      <c r="DN5" s="51">
        <v>107</v>
      </c>
      <c r="DO5" s="51">
        <v>108</v>
      </c>
      <c r="DP5" s="51">
        <v>109</v>
      </c>
      <c r="DQ5" s="51">
        <v>110</v>
      </c>
      <c r="DR5" s="51">
        <v>111</v>
      </c>
      <c r="DS5" s="51">
        <v>112</v>
      </c>
      <c r="DT5" s="51">
        <v>113</v>
      </c>
      <c r="DU5" s="51">
        <v>114</v>
      </c>
      <c r="DV5" s="51">
        <v>115</v>
      </c>
      <c r="DW5" s="51">
        <v>116</v>
      </c>
      <c r="DX5" s="51">
        <v>117</v>
      </c>
      <c r="DY5" s="51">
        <v>118</v>
      </c>
      <c r="DZ5" s="51">
        <v>119</v>
      </c>
      <c r="EA5" s="51">
        <v>120</v>
      </c>
      <c r="EB5" s="51">
        <v>121</v>
      </c>
      <c r="EC5" s="51">
        <v>122</v>
      </c>
      <c r="ED5" s="51">
        <v>123</v>
      </c>
      <c r="EE5" s="51">
        <v>124</v>
      </c>
      <c r="EF5" s="51">
        <v>125</v>
      </c>
      <c r="EG5" s="51">
        <v>126</v>
      </c>
      <c r="EH5" s="51">
        <v>127</v>
      </c>
      <c r="EI5" s="51">
        <v>128</v>
      </c>
      <c r="EJ5" s="51">
        <v>129</v>
      </c>
      <c r="EK5" s="51">
        <v>130</v>
      </c>
      <c r="EL5" s="51" t="s">
        <v>2</v>
      </c>
    </row>
    <row r="6" spans="1:142" x14ac:dyDescent="0.3">
      <c r="A6" s="51" t="s">
        <v>6</v>
      </c>
      <c r="B6" s="51" t="s">
        <v>7</v>
      </c>
      <c r="F6" s="51" t="s">
        <v>48</v>
      </c>
      <c r="I6" s="51" t="s">
        <v>49</v>
      </c>
      <c r="K6" s="51" t="s">
        <v>5</v>
      </c>
      <c r="L6" s="56">
        <f>Assumptions!C2</f>
        <v>45383</v>
      </c>
      <c r="M6" s="56">
        <f>EDATE(L6,1)</f>
        <v>45413</v>
      </c>
      <c r="N6" s="56">
        <f t="shared" ref="N6:BY6" si="3">EDATE(M6,1)</f>
        <v>45444</v>
      </c>
      <c r="O6" s="56">
        <f t="shared" si="3"/>
        <v>45474</v>
      </c>
      <c r="P6" s="56">
        <f t="shared" si="3"/>
        <v>45505</v>
      </c>
      <c r="Q6" s="56">
        <f t="shared" si="3"/>
        <v>45536</v>
      </c>
      <c r="R6" s="56">
        <f t="shared" si="3"/>
        <v>45566</v>
      </c>
      <c r="S6" s="56">
        <f t="shared" si="3"/>
        <v>45597</v>
      </c>
      <c r="T6" s="56">
        <f t="shared" si="3"/>
        <v>45627</v>
      </c>
      <c r="U6" s="56">
        <f t="shared" si="3"/>
        <v>45658</v>
      </c>
      <c r="V6" s="56">
        <f t="shared" si="3"/>
        <v>45689</v>
      </c>
      <c r="W6" s="56">
        <f t="shared" si="3"/>
        <v>45717</v>
      </c>
      <c r="X6" s="56">
        <f t="shared" si="3"/>
        <v>45748</v>
      </c>
      <c r="Y6" s="56">
        <f t="shared" si="3"/>
        <v>45778</v>
      </c>
      <c r="Z6" s="56">
        <f t="shared" si="3"/>
        <v>45809</v>
      </c>
      <c r="AA6" s="56">
        <f t="shared" si="3"/>
        <v>45839</v>
      </c>
      <c r="AB6" s="56">
        <f t="shared" si="3"/>
        <v>45870</v>
      </c>
      <c r="AC6" s="56">
        <f t="shared" si="3"/>
        <v>45901</v>
      </c>
      <c r="AD6" s="56">
        <f t="shared" si="3"/>
        <v>45931</v>
      </c>
      <c r="AE6" s="56">
        <f t="shared" si="3"/>
        <v>45962</v>
      </c>
      <c r="AF6" s="56">
        <f t="shared" si="3"/>
        <v>45992</v>
      </c>
      <c r="AG6" s="56">
        <f t="shared" si="3"/>
        <v>46023</v>
      </c>
      <c r="AH6" s="56">
        <f t="shared" si="3"/>
        <v>46054</v>
      </c>
      <c r="AI6" s="56">
        <f t="shared" si="3"/>
        <v>46082</v>
      </c>
      <c r="AJ6" s="56">
        <f t="shared" si="3"/>
        <v>46113</v>
      </c>
      <c r="AK6" s="56">
        <f t="shared" si="3"/>
        <v>46143</v>
      </c>
      <c r="AL6" s="56">
        <f t="shared" si="3"/>
        <v>46174</v>
      </c>
      <c r="AM6" s="56">
        <f t="shared" si="3"/>
        <v>46204</v>
      </c>
      <c r="AN6" s="56">
        <f t="shared" si="3"/>
        <v>46235</v>
      </c>
      <c r="AO6" s="56">
        <f t="shared" si="3"/>
        <v>46266</v>
      </c>
      <c r="AP6" s="56">
        <f t="shared" si="3"/>
        <v>46296</v>
      </c>
      <c r="AQ6" s="56">
        <f t="shared" si="3"/>
        <v>46327</v>
      </c>
      <c r="AR6" s="56">
        <f t="shared" si="3"/>
        <v>46357</v>
      </c>
      <c r="AS6" s="56">
        <f t="shared" si="3"/>
        <v>46388</v>
      </c>
      <c r="AT6" s="56">
        <f t="shared" si="3"/>
        <v>46419</v>
      </c>
      <c r="AU6" s="56">
        <f t="shared" si="3"/>
        <v>46447</v>
      </c>
      <c r="AV6" s="56">
        <f t="shared" si="3"/>
        <v>46478</v>
      </c>
      <c r="AW6" s="56">
        <f t="shared" si="3"/>
        <v>46508</v>
      </c>
      <c r="AX6" s="56">
        <f t="shared" si="3"/>
        <v>46539</v>
      </c>
      <c r="AY6" s="56">
        <f t="shared" si="3"/>
        <v>46569</v>
      </c>
      <c r="AZ6" s="56">
        <f t="shared" si="3"/>
        <v>46600</v>
      </c>
      <c r="BA6" s="56">
        <f t="shared" si="3"/>
        <v>46631</v>
      </c>
      <c r="BB6" s="56">
        <f t="shared" si="3"/>
        <v>46661</v>
      </c>
      <c r="BC6" s="56">
        <f t="shared" si="3"/>
        <v>46692</v>
      </c>
      <c r="BD6" s="56">
        <f t="shared" si="3"/>
        <v>46722</v>
      </c>
      <c r="BE6" s="56">
        <f t="shared" si="3"/>
        <v>46753</v>
      </c>
      <c r="BF6" s="56">
        <f t="shared" si="3"/>
        <v>46784</v>
      </c>
      <c r="BG6" s="56">
        <f t="shared" si="3"/>
        <v>46813</v>
      </c>
      <c r="BH6" s="56">
        <f t="shared" si="3"/>
        <v>46844</v>
      </c>
      <c r="BI6" s="56">
        <f t="shared" si="3"/>
        <v>46874</v>
      </c>
      <c r="BJ6" s="56">
        <f t="shared" si="3"/>
        <v>46905</v>
      </c>
      <c r="BK6" s="56">
        <f t="shared" si="3"/>
        <v>46935</v>
      </c>
      <c r="BL6" s="56">
        <f t="shared" si="3"/>
        <v>46966</v>
      </c>
      <c r="BM6" s="56">
        <f t="shared" si="3"/>
        <v>46997</v>
      </c>
      <c r="BN6" s="56">
        <f t="shared" si="3"/>
        <v>47027</v>
      </c>
      <c r="BO6" s="56">
        <f t="shared" si="3"/>
        <v>47058</v>
      </c>
      <c r="BP6" s="56">
        <f t="shared" si="3"/>
        <v>47088</v>
      </c>
      <c r="BQ6" s="56">
        <f t="shared" si="3"/>
        <v>47119</v>
      </c>
      <c r="BR6" s="56">
        <f t="shared" si="3"/>
        <v>47150</v>
      </c>
      <c r="BS6" s="56">
        <f t="shared" si="3"/>
        <v>47178</v>
      </c>
      <c r="BT6" s="56">
        <f t="shared" si="3"/>
        <v>47209</v>
      </c>
      <c r="BU6" s="56">
        <f t="shared" si="3"/>
        <v>47239</v>
      </c>
      <c r="BV6" s="56">
        <f t="shared" si="3"/>
        <v>47270</v>
      </c>
      <c r="BW6" s="56">
        <f t="shared" si="3"/>
        <v>47300</v>
      </c>
      <c r="BX6" s="56">
        <f t="shared" si="3"/>
        <v>47331</v>
      </c>
      <c r="BY6" s="56">
        <f t="shared" si="3"/>
        <v>47362</v>
      </c>
      <c r="BZ6" s="56">
        <f t="shared" ref="BZ6:EA6" si="4">EDATE(BY6,1)</f>
        <v>47392</v>
      </c>
      <c r="CA6" s="56">
        <f t="shared" si="4"/>
        <v>47423</v>
      </c>
      <c r="CB6" s="56">
        <f t="shared" si="4"/>
        <v>47453</v>
      </c>
      <c r="CC6" s="56">
        <f t="shared" si="4"/>
        <v>47484</v>
      </c>
      <c r="CD6" s="56">
        <f t="shared" si="4"/>
        <v>47515</v>
      </c>
      <c r="CE6" s="56">
        <f t="shared" si="4"/>
        <v>47543</v>
      </c>
      <c r="CF6" s="56">
        <f t="shared" si="4"/>
        <v>47574</v>
      </c>
      <c r="CG6" s="56">
        <f t="shared" si="4"/>
        <v>47604</v>
      </c>
      <c r="CH6" s="56">
        <f t="shared" si="4"/>
        <v>47635</v>
      </c>
      <c r="CI6" s="56">
        <f t="shared" si="4"/>
        <v>47665</v>
      </c>
      <c r="CJ6" s="56">
        <f t="shared" si="4"/>
        <v>47696</v>
      </c>
      <c r="CK6" s="56">
        <f t="shared" si="4"/>
        <v>47727</v>
      </c>
      <c r="CL6" s="56">
        <f t="shared" si="4"/>
        <v>47757</v>
      </c>
      <c r="CM6" s="56">
        <f t="shared" si="4"/>
        <v>47788</v>
      </c>
      <c r="CN6" s="56">
        <f t="shared" si="4"/>
        <v>47818</v>
      </c>
      <c r="CO6" s="56">
        <f t="shared" si="4"/>
        <v>47849</v>
      </c>
      <c r="CP6" s="56">
        <f t="shared" si="4"/>
        <v>47880</v>
      </c>
      <c r="CQ6" s="56">
        <f t="shared" si="4"/>
        <v>47908</v>
      </c>
      <c r="CR6" s="56">
        <f t="shared" si="4"/>
        <v>47939</v>
      </c>
      <c r="CS6" s="56">
        <f t="shared" si="4"/>
        <v>47969</v>
      </c>
      <c r="CT6" s="56">
        <f t="shared" si="4"/>
        <v>48000</v>
      </c>
      <c r="CU6" s="56">
        <f t="shared" si="4"/>
        <v>48030</v>
      </c>
      <c r="CV6" s="56">
        <f t="shared" si="4"/>
        <v>48061</v>
      </c>
      <c r="CW6" s="56">
        <f t="shared" si="4"/>
        <v>48092</v>
      </c>
      <c r="CX6" s="56">
        <f t="shared" si="4"/>
        <v>48122</v>
      </c>
      <c r="CY6" s="56">
        <f t="shared" si="4"/>
        <v>48153</v>
      </c>
      <c r="CZ6" s="56">
        <f t="shared" si="4"/>
        <v>48183</v>
      </c>
      <c r="DA6" s="56">
        <f t="shared" si="4"/>
        <v>48214</v>
      </c>
      <c r="DB6" s="56">
        <f t="shared" si="4"/>
        <v>48245</v>
      </c>
      <c r="DC6" s="56">
        <f t="shared" si="4"/>
        <v>48274</v>
      </c>
      <c r="DD6" s="56">
        <f t="shared" si="4"/>
        <v>48305</v>
      </c>
      <c r="DE6" s="56">
        <f t="shared" si="4"/>
        <v>48335</v>
      </c>
      <c r="DF6" s="56">
        <f t="shared" si="4"/>
        <v>48366</v>
      </c>
      <c r="DG6" s="56">
        <f t="shared" si="4"/>
        <v>48396</v>
      </c>
      <c r="DH6" s="56">
        <f t="shared" si="4"/>
        <v>48427</v>
      </c>
      <c r="DI6" s="56">
        <f t="shared" si="4"/>
        <v>48458</v>
      </c>
      <c r="DJ6" s="56">
        <f t="shared" si="4"/>
        <v>48488</v>
      </c>
      <c r="DK6" s="56">
        <f t="shared" si="4"/>
        <v>48519</v>
      </c>
      <c r="DL6" s="56">
        <f t="shared" si="4"/>
        <v>48549</v>
      </c>
      <c r="DM6" s="56">
        <f t="shared" si="4"/>
        <v>48580</v>
      </c>
      <c r="DN6" s="56">
        <f t="shared" si="4"/>
        <v>48611</v>
      </c>
      <c r="DO6" s="56">
        <f t="shared" si="4"/>
        <v>48639</v>
      </c>
      <c r="DP6" s="56">
        <f t="shared" si="4"/>
        <v>48670</v>
      </c>
      <c r="DQ6" s="56">
        <f t="shared" si="4"/>
        <v>48700</v>
      </c>
      <c r="DR6" s="56">
        <f t="shared" si="4"/>
        <v>48731</v>
      </c>
      <c r="DS6" s="56">
        <f t="shared" si="4"/>
        <v>48761</v>
      </c>
      <c r="DT6" s="56">
        <f t="shared" si="4"/>
        <v>48792</v>
      </c>
      <c r="DU6" s="56">
        <f t="shared" si="4"/>
        <v>48823</v>
      </c>
      <c r="DV6" s="56">
        <f t="shared" si="4"/>
        <v>48853</v>
      </c>
      <c r="DW6" s="56">
        <f t="shared" si="4"/>
        <v>48884</v>
      </c>
      <c r="DX6" s="56">
        <f t="shared" si="4"/>
        <v>48914</v>
      </c>
      <c r="DY6" s="56">
        <f t="shared" si="4"/>
        <v>48945</v>
      </c>
      <c r="DZ6" s="56">
        <f t="shared" si="4"/>
        <v>48976</v>
      </c>
      <c r="EA6" s="56">
        <f t="shared" si="4"/>
        <v>49004</v>
      </c>
      <c r="EB6" s="56">
        <f t="shared" ref="EB6" si="5">EDATE(EA6,1)</f>
        <v>49035</v>
      </c>
      <c r="EC6" s="56">
        <f t="shared" ref="EC6" si="6">EDATE(EB6,1)</f>
        <v>49065</v>
      </c>
      <c r="ED6" s="56">
        <f t="shared" ref="ED6" si="7">EDATE(EC6,1)</f>
        <v>49096</v>
      </c>
      <c r="EE6" s="56">
        <f t="shared" ref="EE6" si="8">EDATE(ED6,1)</f>
        <v>49126</v>
      </c>
      <c r="EF6" s="56">
        <f t="shared" ref="EF6" si="9">EDATE(EE6,1)</f>
        <v>49157</v>
      </c>
      <c r="EG6" s="56">
        <f t="shared" ref="EG6" si="10">EDATE(EF6,1)</f>
        <v>49188</v>
      </c>
      <c r="EH6" s="56">
        <f t="shared" ref="EH6:EI6" si="11">EDATE(EG6,1)</f>
        <v>49218</v>
      </c>
      <c r="EI6" s="56">
        <f t="shared" si="11"/>
        <v>49249</v>
      </c>
      <c r="EJ6" s="56">
        <f t="shared" ref="EJ6" si="12">EDATE(EI6,1)</f>
        <v>49279</v>
      </c>
      <c r="EK6" s="56">
        <f t="shared" ref="EK6" si="13">EDATE(EJ6,1)</f>
        <v>49310</v>
      </c>
      <c r="EL6" s="51" t="s">
        <v>2</v>
      </c>
    </row>
    <row r="7" spans="1:142" x14ac:dyDescent="0.3">
      <c r="K7" s="51" t="s">
        <v>2</v>
      </c>
      <c r="BT7" s="51" t="s">
        <v>2</v>
      </c>
      <c r="EL7" s="51" t="s">
        <v>2</v>
      </c>
    </row>
    <row r="8" spans="1:142" x14ac:dyDescent="0.3">
      <c r="K8" s="51" t="s">
        <v>2</v>
      </c>
      <c r="BP8" s="101"/>
      <c r="BQ8" s="101"/>
      <c r="BR8" s="101"/>
      <c r="BS8" s="101"/>
      <c r="EL8" s="51" t="s">
        <v>2</v>
      </c>
    </row>
    <row r="9" spans="1:142" ht="17.25" x14ac:dyDescent="0.35">
      <c r="A9" s="102" t="s">
        <v>50</v>
      </c>
      <c r="B9" s="103">
        <v>17</v>
      </c>
      <c r="C9" s="103"/>
      <c r="D9" s="103"/>
      <c r="E9" s="103"/>
      <c r="F9" s="103"/>
      <c r="G9" s="103"/>
      <c r="H9" s="103"/>
      <c r="I9" s="104"/>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51" t="s">
        <v>2</v>
      </c>
    </row>
    <row r="10" spans="1:142" x14ac:dyDescent="0.3">
      <c r="B10" s="51" t="s">
        <v>51</v>
      </c>
      <c r="F10" s="56">
        <f>Income!$D$63</f>
        <v>46905</v>
      </c>
      <c r="G10" s="105"/>
      <c r="H10" s="106"/>
      <c r="I10" s="107">
        <v>7.0000000000000007E-2</v>
      </c>
      <c r="K10" s="51" t="s">
        <v>2</v>
      </c>
      <c r="L10" s="92">
        <f>IF(L$6&gt;=$F10,$I10*Income!L$17,0)</f>
        <v>0</v>
      </c>
      <c r="M10" s="92">
        <f>IF(M$6&gt;=$F10,$I10*Income!M$17,0)</f>
        <v>0</v>
      </c>
      <c r="N10" s="92">
        <f>IF(N$6&gt;=$F10,$I10*Income!N$17,0)</f>
        <v>0</v>
      </c>
      <c r="O10" s="92">
        <f>IF(O$6&gt;=$F10,$I10*Income!O$17,0)</f>
        <v>0</v>
      </c>
      <c r="P10" s="92">
        <f>IF(P$6&gt;=$F10,$I10*Income!P$17,0)</f>
        <v>0</v>
      </c>
      <c r="Q10" s="92">
        <f>IF(Q$6&gt;=$F10,$I10*Income!Q$17,0)</f>
        <v>0</v>
      </c>
      <c r="R10" s="92">
        <f>IF(R$6&gt;=$F10,$I10*Income!R$17,0)</f>
        <v>0</v>
      </c>
      <c r="S10" s="92">
        <f>IF(S$6&gt;=$F10,$I10*Income!S$17,0)</f>
        <v>0</v>
      </c>
      <c r="T10" s="92">
        <f>IF(T$6&gt;=$F10,$I10*Income!T$17,0)</f>
        <v>0</v>
      </c>
      <c r="U10" s="92">
        <f>IF(U$6&gt;=$F10,$I10*Income!U$17,0)</f>
        <v>0</v>
      </c>
      <c r="V10" s="92">
        <f>IF(V$6&gt;=$F10,$I10*Income!V$17,0)</f>
        <v>0</v>
      </c>
      <c r="W10" s="92">
        <f>IF(W$6&gt;=$F10,$I10*Income!W$17,0)</f>
        <v>0</v>
      </c>
      <c r="X10" s="92">
        <f>IF(X$6&gt;=$F10,$I10*Income!X$17,0)</f>
        <v>0</v>
      </c>
      <c r="Y10" s="92">
        <f>IF(Y$6&gt;=$F10,$I10*Income!Y$17,0)</f>
        <v>0</v>
      </c>
      <c r="Z10" s="92">
        <f>IF(Z$6&gt;=$F10,$I10*Income!Z$17,0)</f>
        <v>0</v>
      </c>
      <c r="AA10" s="92">
        <f>IF(AA$6&gt;=$F10,$I10*Income!AA$17,0)</f>
        <v>0</v>
      </c>
      <c r="AB10" s="92">
        <f>IF(AB$6&gt;=$F10,$I10*Income!AB$17,0)</f>
        <v>0</v>
      </c>
      <c r="AC10" s="92">
        <f>IF(AC$6&gt;=$F10,$I10*Income!AC$17,0)</f>
        <v>0</v>
      </c>
      <c r="AD10" s="92">
        <f>IF(AD$6&gt;=$F10,$I10*Income!AD$17,0)</f>
        <v>0</v>
      </c>
      <c r="AE10" s="92">
        <f>IF(AE$6&gt;=$F10,$I10*Income!AE$17,0)</f>
        <v>0</v>
      </c>
      <c r="AF10" s="92">
        <f>IF(AF$6&gt;=$F10,$I10*Income!AF$17,0)</f>
        <v>0</v>
      </c>
      <c r="AG10" s="92">
        <f>IF(AG$6&gt;=$F10,$I10*Income!AG$17,0)</f>
        <v>0</v>
      </c>
      <c r="AH10" s="92">
        <f>IF(AH$6&gt;=$F10,$I10*Income!AH$17,0)</f>
        <v>0</v>
      </c>
      <c r="AI10" s="92">
        <f>IF(AI$6&gt;=$F10,$I10*Income!AI$17,0)</f>
        <v>0</v>
      </c>
      <c r="AJ10" s="92">
        <f>IF(AJ$6&gt;=$F10,$I10*Income!AJ$17,0)</f>
        <v>0</v>
      </c>
      <c r="AK10" s="92">
        <f>IF(AK$6&gt;=$F10,$I10*Income!AK$17,0)</f>
        <v>0</v>
      </c>
      <c r="AL10" s="92">
        <f>IF(AL$6&gt;=$F10,$I10*Income!AL$17,0)</f>
        <v>0</v>
      </c>
      <c r="AM10" s="92">
        <f>IF(AM$6&gt;=$F10,$I10*Income!AM$17,0)</f>
        <v>0</v>
      </c>
      <c r="AN10" s="92">
        <f>IF(AN$6&gt;=$F10,$I10*Income!AN$17,0)</f>
        <v>0</v>
      </c>
      <c r="AO10" s="92">
        <f>IF(AO$6&gt;=$F10,$I10*Income!AO$17,0)</f>
        <v>0</v>
      </c>
      <c r="AP10" s="92">
        <f>IF(AP$6&gt;=$F10,$I10*Income!AP$17,0)</f>
        <v>0</v>
      </c>
      <c r="AQ10" s="92">
        <f>IF(AQ$6&gt;=$F10,$I10*Income!AQ$17,0)</f>
        <v>0</v>
      </c>
      <c r="AR10" s="92">
        <f>IF(AR$6&gt;=$F10,$I10*Income!AR$17,0)</f>
        <v>0</v>
      </c>
      <c r="AS10" s="92">
        <f>IF(AS$6&gt;=$F10,$I10*Income!AS$17,0)</f>
        <v>0</v>
      </c>
      <c r="AT10" s="92">
        <f>IF(AT$6&gt;=$F10,$I10*Income!AT$17,0)</f>
        <v>0</v>
      </c>
      <c r="AU10" s="92">
        <f>IF(AU$6&gt;=$F10,$I10*Income!AU$17,0)</f>
        <v>0</v>
      </c>
      <c r="AV10" s="92">
        <f>IF(AV$6&gt;=$F10,$I10*Income!AV$17,0)</f>
        <v>0</v>
      </c>
      <c r="AW10" s="92">
        <f>IF(AW$6&gt;=$F10,$I10*Income!AW$17,0)</f>
        <v>0</v>
      </c>
      <c r="AX10" s="92">
        <f>IF(AX$6&gt;=$F10,$I10*Income!AX$17,0)</f>
        <v>0</v>
      </c>
      <c r="AY10" s="92">
        <f>IF(AY$6&gt;=$F10,$I10*Income!AY$17,0)</f>
        <v>0</v>
      </c>
      <c r="AZ10" s="92">
        <f>IF(AZ$6&gt;=$F10,$I10*Income!AZ$17,0)</f>
        <v>0</v>
      </c>
      <c r="BA10" s="92">
        <f>IF(BA$6&gt;=$F10,$I10*Income!BA$17,0)</f>
        <v>0</v>
      </c>
      <c r="BB10" s="92">
        <f>IF(BB$6&gt;=$F10,$I10*Income!BB$17,0)</f>
        <v>0</v>
      </c>
      <c r="BC10" s="92">
        <f>IF(BC$6&gt;=$F10,$I10*Income!BC$17,0)</f>
        <v>0</v>
      </c>
      <c r="BD10" s="92">
        <f>IF(BD$6&gt;=$F10,$I10*Income!BD$17,0)</f>
        <v>0</v>
      </c>
      <c r="BE10" s="92">
        <f>IF(BE$6&gt;=$F10,$I10*Income!BE$17,0)</f>
        <v>0</v>
      </c>
      <c r="BF10" s="92">
        <f>IF(BF$6&gt;=$F10,$I10*Income!BF$17,0)</f>
        <v>0</v>
      </c>
      <c r="BG10" s="92">
        <f>IF(BG$6&gt;=$F10,$I10*Income!BG$17,0)</f>
        <v>0</v>
      </c>
      <c r="BH10" s="92">
        <f>IF(BH$6&gt;=$F10,$I10*Income!BH$17,0)</f>
        <v>0</v>
      </c>
      <c r="BI10" s="92">
        <f>IF(BI$6&gt;=$F10,$I10*Income!BI$17,0)</f>
        <v>0</v>
      </c>
      <c r="BJ10" s="92">
        <f>IF(BJ$6&gt;=$F10,$I10*Income!BJ$17,0)</f>
        <v>105743.785</v>
      </c>
      <c r="BK10" s="92">
        <f>IF(BK$6&gt;=$F10,$I10*Income!BK$17,0)</f>
        <v>106184.38410416666</v>
      </c>
      <c r="BL10" s="92">
        <f>IF(BL$6&gt;=$F10,$I10*Income!BL$17,0)</f>
        <v>106626.81903793402</v>
      </c>
      <c r="BM10" s="92">
        <f>IF(BM$6&gt;=$F10,$I10*Income!BM$17,0)</f>
        <v>107071.09745059207</v>
      </c>
      <c r="BN10" s="92">
        <f>IF(BN$6&gt;=$F10,$I10*Income!BN$17,0)</f>
        <v>107517.2270233029</v>
      </c>
      <c r="BO10" s="92">
        <f>IF(BO$6&gt;=$F10,$I10*Income!BO$17,0)</f>
        <v>107965.21546923331</v>
      </c>
      <c r="BP10" s="92">
        <f>IF(BP$6&gt;=$F10,$I10*Income!BP$17,0)</f>
        <v>108415.07053368846</v>
      </c>
      <c r="BQ10" s="92">
        <f>IF(BQ$6&gt;=$F10,$I10*Income!BQ$17,0)</f>
        <v>108866.79999424546</v>
      </c>
      <c r="BR10" s="92">
        <f>IF(BR$6&gt;=$F10,$I10*Income!BR$17,0)</f>
        <v>109320.41166088816</v>
      </c>
      <c r="BS10" s="92">
        <f>IF(BS$6&gt;=$F10,$I10*Income!BS$17,0)</f>
        <v>109775.91337614186</v>
      </c>
      <c r="BT10" s="92">
        <f>IF(BT$6&gt;=$F10,$I10*Income!BT$17,0)</f>
        <v>110233.3130152091</v>
      </c>
      <c r="BU10" s="92">
        <f>IF(BU$6&gt;=$F10,$I10*Income!BU$17,0)</f>
        <v>110692.61848610581</v>
      </c>
      <c r="BV10" s="92">
        <f>IF(BV$6&gt;=$F10,$I10*Income!BV$17,0)</f>
        <v>111153.83772979793</v>
      </c>
      <c r="BW10" s="92">
        <f>IF(BW$6&gt;=$F10,$I10*Income!BW$17,0)</f>
        <v>111616.97872033877</v>
      </c>
      <c r="BX10" s="92">
        <f>IF(BX$6&gt;=$F10,$I10*Income!BX$17,0)</f>
        <v>112082.04946500684</v>
      </c>
      <c r="BY10" s="92">
        <f>IF(BY$6&gt;=$F10,$I10*Income!BY$17,0)</f>
        <v>112549.05800444435</v>
      </c>
      <c r="BZ10" s="92">
        <f>IF(BZ$6&gt;=$F10,$I10*Income!BZ$17,0)</f>
        <v>113018.01241279622</v>
      </c>
      <c r="CA10" s="92">
        <f>IF(CA$6&gt;=$F10,$I10*Income!CA$17,0)</f>
        <v>113488.92079784951</v>
      </c>
      <c r="CB10" s="92">
        <f>IF(CB$6&gt;=$F10,$I10*Income!CB$17,0)</f>
        <v>113961.79130117387</v>
      </c>
      <c r="CC10" s="92">
        <f>IF(CC$6&gt;=$F10,$I10*Income!CC$17,0)</f>
        <v>114436.63209826213</v>
      </c>
      <c r="CD10" s="92">
        <f>IF(CD$6&gt;=$F10,$I10*Income!CD$17,0)</f>
        <v>114913.45139867153</v>
      </c>
      <c r="CE10" s="92">
        <f>IF(CE$6&gt;=$F10,$I10*Income!CE$17,0)</f>
        <v>115392.257446166</v>
      </c>
      <c r="CF10" s="92">
        <f>IF(CF$6&gt;=$F10,$I10*Income!CF$17,0)</f>
        <v>115873.05851885836</v>
      </c>
      <c r="CG10" s="92">
        <f>IF(CG$6&gt;=$F10,$I10*Income!CG$17,0)</f>
        <v>116355.86292935358</v>
      </c>
      <c r="CH10" s="92">
        <f>IF(CH$6&gt;=$F10,$I10*Income!CH$17,0)</f>
        <v>116840.67902489258</v>
      </c>
      <c r="CI10" s="92">
        <f>IF(CI$6&gt;=$F10,$I10*Income!CI$17,0)</f>
        <v>117327.51518749629</v>
      </c>
      <c r="CJ10" s="92">
        <f>IF(CJ$6&gt;=$F10,$I10*Income!CJ$17,0)</f>
        <v>117816.37983411085</v>
      </c>
      <c r="CK10" s="92">
        <f>IF(CK$6&gt;=$F10,$I10*Income!CK$17,0)</f>
        <v>118307.28141675297</v>
      </c>
      <c r="CL10" s="92">
        <f>IF(CL$6&gt;=$F10,$I10*Income!CL$17,0)</f>
        <v>118800.2284226561</v>
      </c>
      <c r="CM10" s="92">
        <f>IF(CM$6&gt;=$F10,$I10*Income!CM$17,0)</f>
        <v>119295.22937441718</v>
      </c>
      <c r="CN10" s="92">
        <f>IF(CN$6&gt;=$F10,$I10*Income!CN$17,0)</f>
        <v>119792.2928301439</v>
      </c>
      <c r="CO10" s="92">
        <f>IF(CO$6&gt;=$F10,$I10*Income!CO$17,0)</f>
        <v>120291.42738360283</v>
      </c>
      <c r="CP10" s="92">
        <f>IF(CP$6&gt;=$F10,$I10*Income!CP$17,0)</f>
        <v>120792.64166436785</v>
      </c>
      <c r="CQ10" s="92">
        <f>IF(CQ$6&gt;=$F10,$I10*Income!CQ$17,0)</f>
        <v>121295.94433796935</v>
      </c>
      <c r="CR10" s="92">
        <f>IF(CR$6&gt;=$F10,$I10*Income!CR$17,0)</f>
        <v>121801.34410604423</v>
      </c>
      <c r="CS10" s="92">
        <f>IF(CS$6&gt;=$F10,$I10*Income!CS$17,0)</f>
        <v>122308.84970648609</v>
      </c>
      <c r="CT10" s="92">
        <f>IF(CT$6&gt;=$F10,$I10*Income!CT$17,0)</f>
        <v>122818.46991359643</v>
      </c>
      <c r="CU10" s="92">
        <f>IF(CU$6&gt;=$F10,$I10*Income!CU$17,0)</f>
        <v>123330.21353823644</v>
      </c>
      <c r="CV10" s="92">
        <f>IF(CV$6&gt;=$F10,$I10*Income!CV$17,0)</f>
        <v>123844.08942797905</v>
      </c>
      <c r="CW10" s="92">
        <f>IF(CW$6&gt;=$F10,$I10*Income!CW$17,0)</f>
        <v>124360.10646726232</v>
      </c>
      <c r="CX10" s="92">
        <f>IF(CX$6&gt;=$F10,$I10*Income!CX$17,0)</f>
        <v>124878.27357754257</v>
      </c>
      <c r="CY10" s="92">
        <f>IF(CY$6&gt;=$F10,$I10*Income!CY$17,0)</f>
        <v>125398.59971744899</v>
      </c>
      <c r="CZ10" s="92">
        <f>IF(CZ$6&gt;=$F10,$I10*Income!CZ$17,0)</f>
        <v>125921.09388293837</v>
      </c>
      <c r="DA10" s="92">
        <f>IF(DA$6&gt;=$F10,$I10*Income!DA$17,0)</f>
        <v>126445.7651074506</v>
      </c>
      <c r="DB10" s="92">
        <f>IF(DB$6&gt;=$F10,$I10*Income!DB$17,0)</f>
        <v>126972.62246206497</v>
      </c>
      <c r="DC10" s="92">
        <f>IF(DC$6&gt;=$F10,$I10*Income!DC$17,0)</f>
        <v>127501.67505565692</v>
      </c>
      <c r="DD10" s="92">
        <f>IF(DD$6&gt;=$F10,$I10*Income!DD$17,0)</f>
        <v>128032.93203505549</v>
      </c>
      <c r="DE10" s="92">
        <f>IF(DE$6&gt;=$F10,$I10*Income!DE$17,0)</f>
        <v>128566.40258520156</v>
      </c>
      <c r="DF10" s="92">
        <f>IF(DF$6&gt;=$F10,$I10*Income!DF$17,0)</f>
        <v>129102.09592930655</v>
      </c>
      <c r="DG10" s="92">
        <f>IF(DG$6&gt;=$F10,$I10*Income!DG$17,0)</f>
        <v>129640.021329012</v>
      </c>
      <c r="DH10" s="92">
        <f>IF(DH$6&gt;=$F10,$I10*Income!DH$17,0)</f>
        <v>130180.18808454956</v>
      </c>
      <c r="DI10" s="92">
        <f>IF(DI$6&gt;=$F10,$I10*Income!DI$17,0)</f>
        <v>130722.60553490184</v>
      </c>
      <c r="DJ10" s="92">
        <f>IF(DJ$6&gt;=$F10,$I10*Income!DJ$17,0)</f>
        <v>131267.28305796394</v>
      </c>
      <c r="DK10" s="92">
        <f>IF(DK$6&gt;=$F10,$I10*Income!DK$17,0)</f>
        <v>131814.23007070544</v>
      </c>
      <c r="DL10" s="92">
        <f>IF(DL$6&gt;=$F10,$I10*Income!DL$17,0)</f>
        <v>132363.45602933338</v>
      </c>
      <c r="DM10" s="92">
        <f>IF(DM$6&gt;=$F10,$I10*Income!DM$17,0)</f>
        <v>132914.9704294556</v>
      </c>
      <c r="DN10" s="92">
        <f>IF(DN$6&gt;=$F10,$I10*Income!DN$17,0)</f>
        <v>133468.782806245</v>
      </c>
      <c r="DO10" s="92">
        <f>IF(DO$6&gt;=$F10,$I10*Income!DO$17,0)</f>
        <v>134024.90273460434</v>
      </c>
      <c r="DP10" s="92">
        <f>IF(DP$6&gt;=$F10,$I10*Income!DP$17,0)</f>
        <v>134583.33982933188</v>
      </c>
      <c r="DQ10" s="92">
        <f>IF(DQ$6&gt;=$F10,$I10*Income!DQ$17,0)</f>
        <v>135144.1037452874</v>
      </c>
      <c r="DR10" s="92">
        <f>IF(DR$6&gt;=$F10,$I10*Income!DR$17,0)</f>
        <v>135707.20417755944</v>
      </c>
      <c r="DS10" s="92">
        <f>IF(DS$6&gt;=$F10,$I10*Income!DS$17,0)</f>
        <v>136272.6508616326</v>
      </c>
      <c r="DT10" s="92">
        <f>IF(DT$6&gt;=$F10,$I10*Income!DT$17,0)</f>
        <v>136840.45357355606</v>
      </c>
      <c r="DU10" s="92">
        <f>IF(DU$6&gt;=$F10,$I10*Income!DU$17,0)</f>
        <v>137410.62213011255</v>
      </c>
      <c r="DV10" s="92">
        <f>IF(DV$6&gt;=$F10,$I10*Income!DV$17,0)</f>
        <v>137983.16638898803</v>
      </c>
      <c r="DW10" s="92">
        <f>IF(DW$6&gt;=$F10,$I10*Income!DW$17,0)</f>
        <v>138558.09624894214</v>
      </c>
      <c r="DX10" s="92">
        <f>IF(DX$6&gt;=$F10,$I10*Income!DX$17,0)</f>
        <v>139135.4216499794</v>
      </c>
      <c r="DY10" s="92">
        <f>IF(DY$6&gt;=$F10,$I10*Income!DY$17,0)</f>
        <v>139715.15257352099</v>
      </c>
      <c r="DZ10" s="92">
        <f>IF(DZ$6&gt;=$F10,$I10*Income!DZ$17,0)</f>
        <v>140297.2990425773</v>
      </c>
      <c r="EA10" s="92">
        <f>IF(EA$6&gt;=$F10,$I10*Income!EA$17,0)</f>
        <v>140881.87112192137</v>
      </c>
      <c r="EB10" s="92">
        <f>IF(EB$6&gt;=$F10,$I10*Income!EB$17,0)</f>
        <v>141468.87891826272</v>
      </c>
      <c r="EC10" s="92">
        <f>IF(EC$6&gt;=$F10,$I10*Income!EC$17,0)</f>
        <v>142058.33258042214</v>
      </c>
      <c r="ED10" s="92">
        <f>IF(ED$6&gt;=$F10,$I10*Income!ED$17,0)</f>
        <v>142650.24229950726</v>
      </c>
      <c r="EE10" s="92">
        <f>IF(EE$6&gt;=$F10,$I10*Income!EE$17,0)</f>
        <v>143244.61830908852</v>
      </c>
      <c r="EF10" s="92">
        <f>IF(EF$6&gt;=$F10,$I10*Income!EF$17,0)</f>
        <v>143841.47088537639</v>
      </c>
      <c r="EG10" s="92">
        <f>IF(EG$6&gt;=$F10,$I10*Income!EG$17,0)</f>
        <v>144440.81034739877</v>
      </c>
      <c r="EH10" s="92">
        <f>IF(EH$6&gt;=$F10,$I10*Income!EH$17,0)</f>
        <v>145042.64705717959</v>
      </c>
      <c r="EI10" s="92">
        <f>IF(EI$6&gt;=$F10,$I10*Income!EI$17,0)</f>
        <v>145646.99141991787</v>
      </c>
      <c r="EJ10" s="92">
        <f>IF(EJ$6&gt;=$F10,$I10*Income!EJ$17,0)</f>
        <v>146253.85388416753</v>
      </c>
      <c r="EK10" s="92">
        <f>IF(EK$6&gt;=$F10,$I10*Income!EK$17,0)</f>
        <v>146863.24494201821</v>
      </c>
      <c r="EL10" s="51" t="s">
        <v>2</v>
      </c>
    </row>
    <row r="11" spans="1:142" x14ac:dyDescent="0.3">
      <c r="B11" s="51" t="s">
        <v>52</v>
      </c>
      <c r="F11" s="56">
        <f>Income!$D$63</f>
        <v>46905</v>
      </c>
      <c r="G11" s="105"/>
      <c r="H11" s="106"/>
      <c r="I11" s="107">
        <v>0.11</v>
      </c>
      <c r="K11" s="51" t="s">
        <v>2</v>
      </c>
      <c r="L11" s="92">
        <f>IF(L$6&gt;=$F11,$I11*Income!L$17,0)</f>
        <v>0</v>
      </c>
      <c r="M11" s="92">
        <f>IF(M$6&gt;=$F11,$I11*Income!M$17,0)</f>
        <v>0</v>
      </c>
      <c r="N11" s="92">
        <f>IF(N$6&gt;=$F11,$I11*Income!N$17,0)</f>
        <v>0</v>
      </c>
      <c r="O11" s="92">
        <f>IF(O$6&gt;=$F11,$I11*Income!O$17,0)</f>
        <v>0</v>
      </c>
      <c r="P11" s="92">
        <f>IF(P$6&gt;=$F11,$I11*Income!P$17,0)</f>
        <v>0</v>
      </c>
      <c r="Q11" s="92">
        <f>IF(Q$6&gt;=$F11,$I11*Income!Q$17,0)</f>
        <v>0</v>
      </c>
      <c r="R11" s="92">
        <f>IF(R$6&gt;=$F11,$I11*Income!R$17,0)</f>
        <v>0</v>
      </c>
      <c r="S11" s="92">
        <f>IF(S$6&gt;=$F11,$I11*Income!S$17,0)</f>
        <v>0</v>
      </c>
      <c r="T11" s="92">
        <f>IF(T$6&gt;=$F11,$I11*Income!T$17,0)</f>
        <v>0</v>
      </c>
      <c r="U11" s="92">
        <f>IF(U$6&gt;=$F11,$I11*Income!U$17,0)</f>
        <v>0</v>
      </c>
      <c r="V11" s="92">
        <f>IF(V$6&gt;=$F11,$I11*Income!V$17,0)</f>
        <v>0</v>
      </c>
      <c r="W11" s="92">
        <f>IF(W$6&gt;=$F11,$I11*Income!W$17,0)</f>
        <v>0</v>
      </c>
      <c r="X11" s="92">
        <f>IF(X$6&gt;=$F11,$I11*Income!X$17,0)</f>
        <v>0</v>
      </c>
      <c r="Y11" s="92">
        <f>IF(Y$6&gt;=$F11,$I11*Income!Y$17,0)</f>
        <v>0</v>
      </c>
      <c r="Z11" s="92">
        <f>IF(Z$6&gt;=$F11,$I11*Income!Z$17,0)</f>
        <v>0</v>
      </c>
      <c r="AA11" s="92">
        <f>IF(AA$6&gt;=$F11,$I11*Income!AA$17,0)</f>
        <v>0</v>
      </c>
      <c r="AB11" s="92">
        <f>IF(AB$6&gt;=$F11,$I11*Income!AB$17,0)</f>
        <v>0</v>
      </c>
      <c r="AC11" s="92">
        <f>IF(AC$6&gt;=$F11,$I11*Income!AC$17,0)</f>
        <v>0</v>
      </c>
      <c r="AD11" s="92">
        <f>IF(AD$6&gt;=$F11,$I11*Income!AD$17,0)</f>
        <v>0</v>
      </c>
      <c r="AE11" s="92">
        <f>IF(AE$6&gt;=$F11,$I11*Income!AE$17,0)</f>
        <v>0</v>
      </c>
      <c r="AF11" s="92">
        <f>IF(AF$6&gt;=$F11,$I11*Income!AF$17,0)</f>
        <v>0</v>
      </c>
      <c r="AG11" s="92">
        <f>IF(AG$6&gt;=$F11,$I11*Income!AG$17,0)</f>
        <v>0</v>
      </c>
      <c r="AH11" s="92">
        <f>IF(AH$6&gt;=$F11,$I11*Income!AH$17,0)</f>
        <v>0</v>
      </c>
      <c r="AI11" s="92">
        <f>IF(AI$6&gt;=$F11,$I11*Income!AI$17,0)</f>
        <v>0</v>
      </c>
      <c r="AJ11" s="92">
        <f>IF(AJ$6&gt;=$F11,$I11*Income!AJ$17,0)</f>
        <v>0</v>
      </c>
      <c r="AK11" s="92">
        <f>IF(AK$6&gt;=$F11,$I11*Income!AK$17,0)</f>
        <v>0</v>
      </c>
      <c r="AL11" s="92">
        <f>IF(AL$6&gt;=$F11,$I11*Income!AL$17,0)</f>
        <v>0</v>
      </c>
      <c r="AM11" s="92">
        <f>IF(AM$6&gt;=$F11,$I11*Income!AM$17,0)</f>
        <v>0</v>
      </c>
      <c r="AN11" s="92">
        <f>IF(AN$6&gt;=$F11,$I11*Income!AN$17,0)</f>
        <v>0</v>
      </c>
      <c r="AO11" s="92">
        <f>IF(AO$6&gt;=$F11,$I11*Income!AO$17,0)</f>
        <v>0</v>
      </c>
      <c r="AP11" s="92">
        <f>IF(AP$6&gt;=$F11,$I11*Income!AP$17,0)</f>
        <v>0</v>
      </c>
      <c r="AQ11" s="92">
        <f>IF(AQ$6&gt;=$F11,$I11*Income!AQ$17,0)</f>
        <v>0</v>
      </c>
      <c r="AR11" s="92">
        <f>IF(AR$6&gt;=$F11,$I11*Income!AR$17,0)</f>
        <v>0</v>
      </c>
      <c r="AS11" s="92">
        <f>IF(AS$6&gt;=$F11,$I11*Income!AS$17,0)</f>
        <v>0</v>
      </c>
      <c r="AT11" s="92">
        <f>IF(AT$6&gt;=$F11,$I11*Income!AT$17,0)</f>
        <v>0</v>
      </c>
      <c r="AU11" s="92">
        <f>IF(AU$6&gt;=$F11,$I11*Income!AU$17,0)</f>
        <v>0</v>
      </c>
      <c r="AV11" s="92">
        <f>IF(AV$6&gt;=$F11,$I11*Income!AV$17,0)</f>
        <v>0</v>
      </c>
      <c r="AW11" s="92">
        <f>IF(AW$6&gt;=$F11,$I11*Income!AW$17,0)</f>
        <v>0</v>
      </c>
      <c r="AX11" s="92">
        <f>IF(AX$6&gt;=$F11,$I11*Income!AX$17,0)</f>
        <v>0</v>
      </c>
      <c r="AY11" s="92">
        <f>IF(AY$6&gt;=$F11,$I11*Income!AY$17,0)</f>
        <v>0</v>
      </c>
      <c r="AZ11" s="92">
        <f>IF(AZ$6&gt;=$F11,$I11*Income!AZ$17,0)</f>
        <v>0</v>
      </c>
      <c r="BA11" s="92">
        <f>IF(BA$6&gt;=$F11,$I11*Income!BA$17,0)</f>
        <v>0</v>
      </c>
      <c r="BB11" s="92">
        <f>IF(BB$6&gt;=$F11,$I11*Income!BB$17,0)</f>
        <v>0</v>
      </c>
      <c r="BC11" s="92">
        <f>IF(BC$6&gt;=$F11,$I11*Income!BC$17,0)</f>
        <v>0</v>
      </c>
      <c r="BD11" s="92">
        <f>IF(BD$6&gt;=$F11,$I11*Income!BD$17,0)</f>
        <v>0</v>
      </c>
      <c r="BE11" s="92">
        <f>IF(BE$6&gt;=$F11,$I11*Income!BE$17,0)</f>
        <v>0</v>
      </c>
      <c r="BF11" s="92">
        <f>IF(BF$6&gt;=$F11,$I11*Income!BF$17,0)</f>
        <v>0</v>
      </c>
      <c r="BG11" s="92">
        <f>IF(BG$6&gt;=$F11,$I11*Income!BG$17,0)</f>
        <v>0</v>
      </c>
      <c r="BH11" s="92">
        <f>IF(BH$6&gt;=$F11,$I11*Income!BH$17,0)</f>
        <v>0</v>
      </c>
      <c r="BI11" s="92">
        <f>IF(BI$6&gt;=$F11,$I11*Income!BI$17,0)</f>
        <v>0</v>
      </c>
      <c r="BJ11" s="92">
        <f>IF(BJ$6&gt;=$F11,$I11*Income!BJ$17,0)</f>
        <v>166168.80499999999</v>
      </c>
      <c r="BK11" s="92">
        <f>IF(BK$6&gt;=$F11,$I11*Income!BK$17,0)</f>
        <v>166861.17502083333</v>
      </c>
      <c r="BL11" s="92">
        <f>IF(BL$6&gt;=$F11,$I11*Income!BL$17,0)</f>
        <v>167556.42991675343</v>
      </c>
      <c r="BM11" s="92">
        <f>IF(BM$6&gt;=$F11,$I11*Income!BM$17,0)</f>
        <v>168254.58170807324</v>
      </c>
      <c r="BN11" s="92">
        <f>IF(BN$6&gt;=$F11,$I11*Income!BN$17,0)</f>
        <v>168955.64246519023</v>
      </c>
      <c r="BO11" s="92">
        <f>IF(BO$6&gt;=$F11,$I11*Income!BO$17,0)</f>
        <v>169659.62430879517</v>
      </c>
      <c r="BP11" s="92">
        <f>IF(BP$6&gt;=$F11,$I11*Income!BP$17,0)</f>
        <v>170366.53941008184</v>
      </c>
      <c r="BQ11" s="92">
        <f>IF(BQ$6&gt;=$F11,$I11*Income!BQ$17,0)</f>
        <v>171076.39999095714</v>
      </c>
      <c r="BR11" s="92">
        <f>IF(BR$6&gt;=$F11,$I11*Income!BR$17,0)</f>
        <v>171789.21832425281</v>
      </c>
      <c r="BS11" s="92">
        <f>IF(BS$6&gt;=$F11,$I11*Income!BS$17,0)</f>
        <v>172505.00673393722</v>
      </c>
      <c r="BT11" s="92">
        <f>IF(BT$6&gt;=$F11,$I11*Income!BT$17,0)</f>
        <v>173223.77759532857</v>
      </c>
      <c r="BU11" s="92">
        <f>IF(BU$6&gt;=$F11,$I11*Income!BU$17,0)</f>
        <v>173945.54333530911</v>
      </c>
      <c r="BV11" s="92">
        <f>IF(BV$6&gt;=$F11,$I11*Income!BV$17,0)</f>
        <v>174670.31643253958</v>
      </c>
      <c r="BW11" s="92">
        <f>IF(BW$6&gt;=$F11,$I11*Income!BW$17,0)</f>
        <v>175398.10941767518</v>
      </c>
      <c r="BX11" s="92">
        <f>IF(BX$6&gt;=$F11,$I11*Income!BX$17,0)</f>
        <v>176128.93487358215</v>
      </c>
      <c r="BY11" s="92">
        <f>IF(BY$6&gt;=$F11,$I11*Income!BY$17,0)</f>
        <v>176862.80543555538</v>
      </c>
      <c r="BZ11" s="92">
        <f>IF(BZ$6&gt;=$F11,$I11*Income!BZ$17,0)</f>
        <v>177599.73379153688</v>
      </c>
      <c r="CA11" s="92">
        <f>IF(CA$6&gt;=$F11,$I11*Income!CA$17,0)</f>
        <v>178339.73268233493</v>
      </c>
      <c r="CB11" s="92">
        <f>IF(CB$6&gt;=$F11,$I11*Income!CB$17,0)</f>
        <v>179082.81490184466</v>
      </c>
      <c r="CC11" s="92">
        <f>IF(CC$6&gt;=$F11,$I11*Income!CC$17,0)</f>
        <v>179828.99329726904</v>
      </c>
      <c r="CD11" s="92">
        <f>IF(CD$6&gt;=$F11,$I11*Income!CD$17,0)</f>
        <v>180578.28076934096</v>
      </c>
      <c r="CE11" s="92">
        <f>IF(CE$6&gt;=$F11,$I11*Income!CE$17,0)</f>
        <v>181330.69027254655</v>
      </c>
      <c r="CF11" s="92">
        <f>IF(CF$6&gt;=$F11,$I11*Income!CF$17,0)</f>
        <v>182086.23481534884</v>
      </c>
      <c r="CG11" s="92">
        <f>IF(CG$6&gt;=$F11,$I11*Income!CG$17,0)</f>
        <v>182844.92746041276</v>
      </c>
      <c r="CH11" s="92">
        <f>IF(CH$6&gt;=$F11,$I11*Income!CH$17,0)</f>
        <v>183606.78132483119</v>
      </c>
      <c r="CI11" s="92">
        <f>IF(CI$6&gt;=$F11,$I11*Income!CI$17,0)</f>
        <v>184371.80958035131</v>
      </c>
      <c r="CJ11" s="92">
        <f>IF(CJ$6&gt;=$F11,$I11*Income!CJ$17,0)</f>
        <v>185140.02545360275</v>
      </c>
      <c r="CK11" s="92">
        <f>IF(CK$6&gt;=$F11,$I11*Income!CK$17,0)</f>
        <v>185911.44222632609</v>
      </c>
      <c r="CL11" s="92">
        <f>IF(CL$6&gt;=$F11,$I11*Income!CL$17,0)</f>
        <v>186686.07323560244</v>
      </c>
      <c r="CM11" s="92">
        <f>IF(CM$6&gt;=$F11,$I11*Income!CM$17,0)</f>
        <v>187463.93187408411</v>
      </c>
      <c r="CN11" s="92">
        <f>IF(CN$6&gt;=$F11,$I11*Income!CN$17,0)</f>
        <v>188245.03159022611</v>
      </c>
      <c r="CO11" s="92">
        <f>IF(CO$6&gt;=$F11,$I11*Income!CO$17,0)</f>
        <v>189029.38588851874</v>
      </c>
      <c r="CP11" s="92">
        <f>IF(CP$6&gt;=$F11,$I11*Income!CP$17,0)</f>
        <v>189817.00832972088</v>
      </c>
      <c r="CQ11" s="92">
        <f>IF(CQ$6&gt;=$F11,$I11*Income!CQ$17,0)</f>
        <v>190607.91253109468</v>
      </c>
      <c r="CR11" s="92">
        <f>IF(CR$6&gt;=$F11,$I11*Income!CR$17,0)</f>
        <v>191402.11216664093</v>
      </c>
      <c r="CS11" s="92">
        <f>IF(CS$6&gt;=$F11,$I11*Income!CS$17,0)</f>
        <v>192199.62096733524</v>
      </c>
      <c r="CT11" s="92">
        <f>IF(CT$6&gt;=$F11,$I11*Income!CT$17,0)</f>
        <v>193000.45272136581</v>
      </c>
      <c r="CU11" s="92">
        <f>IF(CU$6&gt;=$F11,$I11*Income!CU$17,0)</f>
        <v>193804.62127437152</v>
      </c>
      <c r="CV11" s="92">
        <f>IF(CV$6&gt;=$F11,$I11*Income!CV$17,0)</f>
        <v>194612.14052968135</v>
      </c>
      <c r="CW11" s="92">
        <f>IF(CW$6&gt;=$F11,$I11*Income!CW$17,0)</f>
        <v>195423.02444855505</v>
      </c>
      <c r="CX11" s="92">
        <f>IF(CX$6&gt;=$F11,$I11*Income!CX$17,0)</f>
        <v>196237.287050424</v>
      </c>
      <c r="CY11" s="92">
        <f>IF(CY$6&gt;=$F11,$I11*Income!CY$17,0)</f>
        <v>197054.94241313412</v>
      </c>
      <c r="CZ11" s="92">
        <f>IF(CZ$6&gt;=$F11,$I11*Income!CZ$17,0)</f>
        <v>197876.00467318884</v>
      </c>
      <c r="DA11" s="92">
        <f>IF(DA$6&gt;=$F11,$I11*Income!DA$17,0)</f>
        <v>198700.48802599378</v>
      </c>
      <c r="DB11" s="92">
        <f>IF(DB$6&gt;=$F11,$I11*Income!DB$17,0)</f>
        <v>199528.40672610208</v>
      </c>
      <c r="DC11" s="92">
        <f>IF(DC$6&gt;=$F11,$I11*Income!DC$17,0)</f>
        <v>200359.77508746085</v>
      </c>
      <c r="DD11" s="92">
        <f>IF(DD$6&gt;=$F11,$I11*Income!DD$17,0)</f>
        <v>201194.60748365859</v>
      </c>
      <c r="DE11" s="92">
        <f>IF(DE$6&gt;=$F11,$I11*Income!DE$17,0)</f>
        <v>202032.91834817384</v>
      </c>
      <c r="DF11" s="92">
        <f>IF(DF$6&gt;=$F11,$I11*Income!DF$17,0)</f>
        <v>202874.72217462456</v>
      </c>
      <c r="DG11" s="92">
        <f>IF(DG$6&gt;=$F11,$I11*Income!DG$17,0)</f>
        <v>203720.03351701886</v>
      </c>
      <c r="DH11" s="92">
        <f>IF(DH$6&gt;=$F11,$I11*Income!DH$17,0)</f>
        <v>204568.86699000644</v>
      </c>
      <c r="DI11" s="92">
        <f>IF(DI$6&gt;=$F11,$I11*Income!DI$17,0)</f>
        <v>205421.23726913144</v>
      </c>
      <c r="DJ11" s="92">
        <f>IF(DJ$6&gt;=$F11,$I11*Income!DJ$17,0)</f>
        <v>206277.15909108616</v>
      </c>
      <c r="DK11" s="92">
        <f>IF(DK$6&gt;=$F11,$I11*Income!DK$17,0)</f>
        <v>207136.64725396567</v>
      </c>
      <c r="DL11" s="92">
        <f>IF(DL$6&gt;=$F11,$I11*Income!DL$17,0)</f>
        <v>207999.71661752384</v>
      </c>
      <c r="DM11" s="92">
        <f>IF(DM$6&gt;=$F11,$I11*Income!DM$17,0)</f>
        <v>208866.38210343022</v>
      </c>
      <c r="DN11" s="92">
        <f>IF(DN$6&gt;=$F11,$I11*Income!DN$17,0)</f>
        <v>209736.65869552785</v>
      </c>
      <c r="DO11" s="92">
        <f>IF(DO$6&gt;=$F11,$I11*Income!DO$17,0)</f>
        <v>210610.56144009254</v>
      </c>
      <c r="DP11" s="92">
        <f>IF(DP$6&gt;=$F11,$I11*Income!DP$17,0)</f>
        <v>211488.10544609293</v>
      </c>
      <c r="DQ11" s="92">
        <f>IF(DQ$6&gt;=$F11,$I11*Income!DQ$17,0)</f>
        <v>212369.30588545161</v>
      </c>
      <c r="DR11" s="92">
        <f>IF(DR$6&gt;=$F11,$I11*Income!DR$17,0)</f>
        <v>213254.17799330768</v>
      </c>
      <c r="DS11" s="92">
        <f>IF(DS$6&gt;=$F11,$I11*Income!DS$17,0)</f>
        <v>214142.73706827979</v>
      </c>
      <c r="DT11" s="92">
        <f>IF(DT$6&gt;=$F11,$I11*Income!DT$17,0)</f>
        <v>215034.99847273095</v>
      </c>
      <c r="DU11" s="92">
        <f>IF(DU$6&gt;=$F11,$I11*Income!DU$17,0)</f>
        <v>215930.977633034</v>
      </c>
      <c r="DV11" s="92">
        <f>IF(DV$6&gt;=$F11,$I11*Income!DV$17,0)</f>
        <v>216830.69003983829</v>
      </c>
      <c r="DW11" s="92">
        <f>IF(DW$6&gt;=$F11,$I11*Income!DW$17,0)</f>
        <v>217734.15124833764</v>
      </c>
      <c r="DX11" s="92">
        <f>IF(DX$6&gt;=$F11,$I11*Income!DX$17,0)</f>
        <v>218641.37687853901</v>
      </c>
      <c r="DY11" s="92">
        <f>IF(DY$6&gt;=$F11,$I11*Income!DY$17,0)</f>
        <v>219552.38261553296</v>
      </c>
      <c r="DZ11" s="92">
        <f>IF(DZ$6&gt;=$F11,$I11*Income!DZ$17,0)</f>
        <v>220467.18420976432</v>
      </c>
      <c r="EA11" s="92">
        <f>IF(EA$6&gt;=$F11,$I11*Income!EA$17,0)</f>
        <v>221385.79747730499</v>
      </c>
      <c r="EB11" s="92">
        <f>IF(EB$6&gt;=$F11,$I11*Income!EB$17,0)</f>
        <v>222308.23830012712</v>
      </c>
      <c r="EC11" s="92">
        <f>IF(EC$6&gt;=$F11,$I11*Income!EC$17,0)</f>
        <v>223234.52262637764</v>
      </c>
      <c r="ED11" s="92">
        <f>IF(ED$6&gt;=$F11,$I11*Income!ED$17,0)</f>
        <v>224164.66647065422</v>
      </c>
      <c r="EE11" s="92">
        <f>IF(EE$6&gt;=$F11,$I11*Income!EE$17,0)</f>
        <v>225098.68591428193</v>
      </c>
      <c r="EF11" s="92">
        <f>IF(EF$6&gt;=$F11,$I11*Income!EF$17,0)</f>
        <v>226036.59710559147</v>
      </c>
      <c r="EG11" s="92">
        <f>IF(EG$6&gt;=$F11,$I11*Income!EG$17,0)</f>
        <v>226978.41626019805</v>
      </c>
      <c r="EH11" s="92">
        <f>IF(EH$6&gt;=$F11,$I11*Income!EH$17,0)</f>
        <v>227924.1596612822</v>
      </c>
      <c r="EI11" s="92">
        <f>IF(EI$6&gt;=$F11,$I11*Income!EI$17,0)</f>
        <v>228873.84365987091</v>
      </c>
      <c r="EJ11" s="92">
        <f>IF(EJ$6&gt;=$F11,$I11*Income!EJ$17,0)</f>
        <v>229827.48467512039</v>
      </c>
      <c r="EK11" s="92">
        <f>IF(EK$6&gt;=$F11,$I11*Income!EK$17,0)</f>
        <v>230785.09919460001</v>
      </c>
      <c r="EL11" s="51" t="s">
        <v>2</v>
      </c>
    </row>
    <row r="12" spans="1:142" x14ac:dyDescent="0.3">
      <c r="B12" s="51" t="s">
        <v>53</v>
      </c>
      <c r="F12" s="56">
        <f>Income!$D$63</f>
        <v>46905</v>
      </c>
      <c r="G12" s="105"/>
      <c r="H12" s="107"/>
      <c r="I12" s="107">
        <v>0.01</v>
      </c>
      <c r="K12" s="51" t="s">
        <v>2</v>
      </c>
      <c r="L12" s="92">
        <f>IF(L$6&gt;=$F12,$I12*Income!L$17,0)</f>
        <v>0</v>
      </c>
      <c r="M12" s="92">
        <f>IF(M$6&gt;=$F12,$I12*Income!M$17,0)</f>
        <v>0</v>
      </c>
      <c r="N12" s="92">
        <f>IF(N$6&gt;=$F12,$I12*Income!N$17,0)</f>
        <v>0</v>
      </c>
      <c r="O12" s="92">
        <f>IF(O$6&gt;=$F12,$I12*Income!O$17,0)</f>
        <v>0</v>
      </c>
      <c r="P12" s="92">
        <f>IF(P$6&gt;=$F12,$I12*Income!P$17,0)</f>
        <v>0</v>
      </c>
      <c r="Q12" s="92">
        <f>IF(Q$6&gt;=$F12,$I12*Income!Q$17,0)</f>
        <v>0</v>
      </c>
      <c r="R12" s="92">
        <f>IF(R$6&gt;=$F12,$I12*Income!R$17,0)</f>
        <v>0</v>
      </c>
      <c r="S12" s="92">
        <f>IF(S$6&gt;=$F12,$I12*Income!S$17,0)</f>
        <v>0</v>
      </c>
      <c r="T12" s="92">
        <f>IF(T$6&gt;=$F12,$I12*Income!T$17,0)</f>
        <v>0</v>
      </c>
      <c r="U12" s="92">
        <f>IF(U$6&gt;=$F12,$I12*Income!U$17,0)</f>
        <v>0</v>
      </c>
      <c r="V12" s="92">
        <f>IF(V$6&gt;=$F12,$I12*Income!V$17,0)</f>
        <v>0</v>
      </c>
      <c r="W12" s="92">
        <f>IF(W$6&gt;=$F12,$I12*Income!W$17,0)</f>
        <v>0</v>
      </c>
      <c r="X12" s="92">
        <f>IF(X$6&gt;=$F12,$I12*Income!X$17,0)</f>
        <v>0</v>
      </c>
      <c r="Y12" s="92">
        <f>IF(Y$6&gt;=$F12,$I12*Income!Y$17,0)</f>
        <v>0</v>
      </c>
      <c r="Z12" s="92">
        <f>IF(Z$6&gt;=$F12,$I12*Income!Z$17,0)</f>
        <v>0</v>
      </c>
      <c r="AA12" s="92">
        <f>IF(AA$6&gt;=$F12,$I12*Income!AA$17,0)</f>
        <v>0</v>
      </c>
      <c r="AB12" s="92">
        <f>IF(AB$6&gt;=$F12,$I12*Income!AB$17,0)</f>
        <v>0</v>
      </c>
      <c r="AC12" s="92">
        <f>IF(AC$6&gt;=$F12,$I12*Income!AC$17,0)</f>
        <v>0</v>
      </c>
      <c r="AD12" s="92">
        <f>IF(AD$6&gt;=$F12,$I12*Income!AD$17,0)</f>
        <v>0</v>
      </c>
      <c r="AE12" s="92">
        <f>IF(AE$6&gt;=$F12,$I12*Income!AE$17,0)</f>
        <v>0</v>
      </c>
      <c r="AF12" s="92">
        <f>IF(AF$6&gt;=$F12,$I12*Income!AF$17,0)</f>
        <v>0</v>
      </c>
      <c r="AG12" s="92">
        <f>IF(AG$6&gt;=$F12,$I12*Income!AG$17,0)</f>
        <v>0</v>
      </c>
      <c r="AH12" s="92">
        <f>IF(AH$6&gt;=$F12,$I12*Income!AH$17,0)</f>
        <v>0</v>
      </c>
      <c r="AI12" s="92">
        <f>IF(AI$6&gt;=$F12,$I12*Income!AI$17,0)</f>
        <v>0</v>
      </c>
      <c r="AJ12" s="92">
        <f>IF(AJ$6&gt;=$F12,$I12*Income!AJ$17,0)</f>
        <v>0</v>
      </c>
      <c r="AK12" s="92">
        <f>IF(AK$6&gt;=$F12,$I12*Income!AK$17,0)</f>
        <v>0</v>
      </c>
      <c r="AL12" s="92">
        <f>IF(AL$6&gt;=$F12,$I12*Income!AL$17,0)</f>
        <v>0</v>
      </c>
      <c r="AM12" s="92">
        <f>IF(AM$6&gt;=$F12,$I12*Income!AM$17,0)</f>
        <v>0</v>
      </c>
      <c r="AN12" s="92">
        <f>IF(AN$6&gt;=$F12,$I12*Income!AN$17,0)</f>
        <v>0</v>
      </c>
      <c r="AO12" s="92">
        <f>IF(AO$6&gt;=$F12,$I12*Income!AO$17,0)</f>
        <v>0</v>
      </c>
      <c r="AP12" s="92">
        <f>IF(AP$6&gt;=$F12,$I12*Income!AP$17,0)</f>
        <v>0</v>
      </c>
      <c r="AQ12" s="92">
        <f>IF(AQ$6&gt;=$F12,$I12*Income!AQ$17,0)</f>
        <v>0</v>
      </c>
      <c r="AR12" s="92">
        <f>IF(AR$6&gt;=$F12,$I12*Income!AR$17,0)</f>
        <v>0</v>
      </c>
      <c r="AS12" s="92">
        <f>IF(AS$6&gt;=$F12,$I12*Income!AS$17,0)</f>
        <v>0</v>
      </c>
      <c r="AT12" s="92">
        <f>IF(AT$6&gt;=$F12,$I12*Income!AT$17,0)</f>
        <v>0</v>
      </c>
      <c r="AU12" s="92">
        <f>IF(AU$6&gt;=$F12,$I12*Income!AU$17,0)</f>
        <v>0</v>
      </c>
      <c r="AV12" s="92">
        <f>IF(AV$6&gt;=$F12,$I12*Income!AV$17,0)</f>
        <v>0</v>
      </c>
      <c r="AW12" s="92">
        <f>IF(AW$6&gt;=$F12,$I12*Income!AW$17,0)</f>
        <v>0</v>
      </c>
      <c r="AX12" s="92">
        <f>IF(AX$6&gt;=$F12,$I12*Income!AX$17,0)</f>
        <v>0</v>
      </c>
      <c r="AY12" s="92">
        <f>IF(AY$6&gt;=$F12,$I12*Income!AY$17,0)</f>
        <v>0</v>
      </c>
      <c r="AZ12" s="92">
        <f>IF(AZ$6&gt;=$F12,$I12*Income!AZ$17,0)</f>
        <v>0</v>
      </c>
      <c r="BA12" s="92">
        <f>IF(BA$6&gt;=$F12,$I12*Income!BA$17,0)</f>
        <v>0</v>
      </c>
      <c r="BB12" s="92">
        <f>IF(BB$6&gt;=$F12,$I12*Income!BB$17,0)</f>
        <v>0</v>
      </c>
      <c r="BC12" s="92">
        <f>IF(BC$6&gt;=$F12,$I12*Income!BC$17,0)</f>
        <v>0</v>
      </c>
      <c r="BD12" s="92">
        <f>IF(BD$6&gt;=$F12,$I12*Income!BD$17,0)</f>
        <v>0</v>
      </c>
      <c r="BE12" s="92">
        <f>IF(BE$6&gt;=$F12,$I12*Income!BE$17,0)</f>
        <v>0</v>
      </c>
      <c r="BF12" s="92">
        <f>IF(BF$6&gt;=$F12,$I12*Income!BF$17,0)</f>
        <v>0</v>
      </c>
      <c r="BG12" s="92">
        <f>IF(BG$6&gt;=$F12,$I12*Income!BG$17,0)</f>
        <v>0</v>
      </c>
      <c r="BH12" s="92">
        <f>IF(BH$6&gt;=$F12,$I12*Income!BH$17,0)</f>
        <v>0</v>
      </c>
      <c r="BI12" s="92">
        <f>IF(BI$6&gt;=$F12,$I12*Income!BI$17,0)</f>
        <v>0</v>
      </c>
      <c r="BJ12" s="92">
        <f>IF(BJ$6&gt;=$F12,$I12*Income!BJ$17,0)</f>
        <v>15106.255000000001</v>
      </c>
      <c r="BK12" s="92">
        <f>IF(BK$6&gt;=$F12,$I12*Income!BK$17,0)</f>
        <v>15169.197729166664</v>
      </c>
      <c r="BL12" s="92">
        <f>IF(BL$6&gt;=$F12,$I12*Income!BL$17,0)</f>
        <v>15232.402719704858</v>
      </c>
      <c r="BM12" s="92">
        <f>IF(BM$6&gt;=$F12,$I12*Income!BM$17,0)</f>
        <v>15295.871064370296</v>
      </c>
      <c r="BN12" s="92">
        <f>IF(BN$6&gt;=$F12,$I12*Income!BN$17,0)</f>
        <v>15359.60386047184</v>
      </c>
      <c r="BO12" s="92">
        <f>IF(BO$6&gt;=$F12,$I12*Income!BO$17,0)</f>
        <v>15423.60220989047</v>
      </c>
      <c r="BP12" s="92">
        <f>IF(BP$6&gt;=$F12,$I12*Income!BP$17,0)</f>
        <v>15487.867219098351</v>
      </c>
      <c r="BQ12" s="92">
        <f>IF(BQ$6&gt;=$F12,$I12*Income!BQ$17,0)</f>
        <v>15552.399999177922</v>
      </c>
      <c r="BR12" s="92">
        <f>IF(BR$6&gt;=$F12,$I12*Income!BR$17,0)</f>
        <v>15617.201665841165</v>
      </c>
      <c r="BS12" s="92">
        <f>IF(BS$6&gt;=$F12,$I12*Income!BS$17,0)</f>
        <v>15682.273339448837</v>
      </c>
      <c r="BT12" s="92">
        <f>IF(BT$6&gt;=$F12,$I12*Income!BT$17,0)</f>
        <v>15747.616145029871</v>
      </c>
      <c r="BU12" s="92">
        <f>IF(BU$6&gt;=$F12,$I12*Income!BU$17,0)</f>
        <v>15813.231212300829</v>
      </c>
      <c r="BV12" s="92">
        <f>IF(BV$6&gt;=$F12,$I12*Income!BV$17,0)</f>
        <v>15879.119675685417</v>
      </c>
      <c r="BW12" s="92">
        <f>IF(BW$6&gt;=$F12,$I12*Income!BW$17,0)</f>
        <v>15945.282674334108</v>
      </c>
      <c r="BX12" s="92">
        <f>IF(BX$6&gt;=$F12,$I12*Income!BX$17,0)</f>
        <v>16011.721352143833</v>
      </c>
      <c r="BY12" s="92">
        <f>IF(BY$6&gt;=$F12,$I12*Income!BY$17,0)</f>
        <v>16078.436857777762</v>
      </c>
      <c r="BZ12" s="92">
        <f>IF(BZ$6&gt;=$F12,$I12*Income!BZ$17,0)</f>
        <v>16145.430344685172</v>
      </c>
      <c r="CA12" s="92">
        <f>IF(CA$6&gt;=$F12,$I12*Income!CA$17,0)</f>
        <v>16212.702971121356</v>
      </c>
      <c r="CB12" s="92">
        <f>IF(CB$6&gt;=$F12,$I12*Income!CB$17,0)</f>
        <v>16280.255900167695</v>
      </c>
      <c r="CC12" s="92">
        <f>IF(CC$6&gt;=$F12,$I12*Income!CC$17,0)</f>
        <v>16348.090299751731</v>
      </c>
      <c r="CD12" s="92">
        <f>IF(CD$6&gt;=$F12,$I12*Income!CD$17,0)</f>
        <v>16416.20734266736</v>
      </c>
      <c r="CE12" s="92">
        <f>IF(CE$6&gt;=$F12,$I12*Income!CE$17,0)</f>
        <v>16484.608206595141</v>
      </c>
      <c r="CF12" s="92">
        <f>IF(CF$6&gt;=$F12,$I12*Income!CF$17,0)</f>
        <v>16553.294074122623</v>
      </c>
      <c r="CG12" s="92">
        <f>IF(CG$6&gt;=$F12,$I12*Income!CG$17,0)</f>
        <v>16622.266132764795</v>
      </c>
      <c r="CH12" s="92">
        <f>IF(CH$6&gt;=$F12,$I12*Income!CH$17,0)</f>
        <v>16691.525574984655</v>
      </c>
      <c r="CI12" s="92">
        <f>IF(CI$6&gt;=$F12,$I12*Income!CI$17,0)</f>
        <v>16761.073598213756</v>
      </c>
      <c r="CJ12" s="92">
        <f>IF(CJ$6&gt;=$F12,$I12*Income!CJ$17,0)</f>
        <v>16830.911404872975</v>
      </c>
      <c r="CK12" s="92">
        <f>IF(CK$6&gt;=$F12,$I12*Income!CK$17,0)</f>
        <v>16901.04020239328</v>
      </c>
      <c r="CL12" s="92">
        <f>IF(CL$6&gt;=$F12,$I12*Income!CL$17,0)</f>
        <v>16971.461203236584</v>
      </c>
      <c r="CM12" s="92">
        <f>IF(CM$6&gt;=$F12,$I12*Income!CM$17,0)</f>
        <v>17042.175624916737</v>
      </c>
      <c r="CN12" s="92">
        <f>IF(CN$6&gt;=$F12,$I12*Income!CN$17,0)</f>
        <v>17113.184690020556</v>
      </c>
      <c r="CO12" s="92">
        <f>IF(CO$6&gt;=$F12,$I12*Income!CO$17,0)</f>
        <v>17184.489626228977</v>
      </c>
      <c r="CP12" s="92">
        <f>IF(CP$6&gt;=$F12,$I12*Income!CP$17,0)</f>
        <v>17256.091666338263</v>
      </c>
      <c r="CQ12" s="92">
        <f>IF(CQ$6&gt;=$F12,$I12*Income!CQ$17,0)</f>
        <v>17327.992048281336</v>
      </c>
      <c r="CR12" s="92">
        <f>IF(CR$6&gt;=$F12,$I12*Income!CR$17,0)</f>
        <v>17400.192015149176</v>
      </c>
      <c r="CS12" s="92">
        <f>IF(CS$6&gt;=$F12,$I12*Income!CS$17,0)</f>
        <v>17472.692815212296</v>
      </c>
      <c r="CT12" s="92">
        <f>IF(CT$6&gt;=$F12,$I12*Income!CT$17,0)</f>
        <v>17545.495701942345</v>
      </c>
      <c r="CU12" s="92">
        <f>IF(CU$6&gt;=$F12,$I12*Income!CU$17,0)</f>
        <v>17618.601934033773</v>
      </c>
      <c r="CV12" s="92">
        <f>IF(CV$6&gt;=$F12,$I12*Income!CV$17,0)</f>
        <v>17692.012775425577</v>
      </c>
      <c r="CW12" s="92">
        <f>IF(CW$6&gt;=$F12,$I12*Income!CW$17,0)</f>
        <v>17765.729495323187</v>
      </c>
      <c r="CX12" s="92">
        <f>IF(CX$6&gt;=$F12,$I12*Income!CX$17,0)</f>
        <v>17839.753368220365</v>
      </c>
      <c r="CY12" s="92">
        <f>IF(CY$6&gt;=$F12,$I12*Income!CY$17,0)</f>
        <v>17914.085673921283</v>
      </c>
      <c r="CZ12" s="92">
        <f>IF(CZ$6&gt;=$F12,$I12*Income!CZ$17,0)</f>
        <v>17988.727697562623</v>
      </c>
      <c r="DA12" s="92">
        <f>IF(DA$6&gt;=$F12,$I12*Income!DA$17,0)</f>
        <v>18063.680729635798</v>
      </c>
      <c r="DB12" s="92">
        <f>IF(DB$6&gt;=$F12,$I12*Income!DB$17,0)</f>
        <v>18138.946066009281</v>
      </c>
      <c r="DC12" s="92">
        <f>IF(DC$6&gt;=$F12,$I12*Income!DC$17,0)</f>
        <v>18214.525007950986</v>
      </c>
      <c r="DD12" s="92">
        <f>IF(DD$6&gt;=$F12,$I12*Income!DD$17,0)</f>
        <v>18290.418862150782</v>
      </c>
      <c r="DE12" s="92">
        <f>IF(DE$6&gt;=$F12,$I12*Income!DE$17,0)</f>
        <v>18366.628940743078</v>
      </c>
      <c r="DF12" s="92">
        <f>IF(DF$6&gt;=$F12,$I12*Income!DF$17,0)</f>
        <v>18443.156561329506</v>
      </c>
      <c r="DG12" s="92">
        <f>IF(DG$6&gt;=$F12,$I12*Income!DG$17,0)</f>
        <v>18520.003047001715</v>
      </c>
      <c r="DH12" s="92">
        <f>IF(DH$6&gt;=$F12,$I12*Income!DH$17,0)</f>
        <v>18597.169726364224</v>
      </c>
      <c r="DI12" s="92">
        <f>IF(DI$6&gt;=$F12,$I12*Income!DI$17,0)</f>
        <v>18674.657933557402</v>
      </c>
      <c r="DJ12" s="92">
        <f>IF(DJ$6&gt;=$F12,$I12*Income!DJ$17,0)</f>
        <v>18752.469008280561</v>
      </c>
      <c r="DK12" s="92">
        <f>IF(DK$6&gt;=$F12,$I12*Income!DK$17,0)</f>
        <v>18830.604295815061</v>
      </c>
      <c r="DL12" s="92">
        <f>IF(DL$6&gt;=$F12,$I12*Income!DL$17,0)</f>
        <v>18909.065147047622</v>
      </c>
      <c r="DM12" s="92">
        <f>IF(DM$6&gt;=$F12,$I12*Income!DM$17,0)</f>
        <v>18987.852918493656</v>
      </c>
      <c r="DN12" s="92">
        <f>IF(DN$6&gt;=$F12,$I12*Income!DN$17,0)</f>
        <v>19066.968972320712</v>
      </c>
      <c r="DO12" s="92">
        <f>IF(DO$6&gt;=$F12,$I12*Income!DO$17,0)</f>
        <v>19146.414676372049</v>
      </c>
      <c r="DP12" s="92">
        <f>IF(DP$6&gt;=$F12,$I12*Income!DP$17,0)</f>
        <v>19226.191404190267</v>
      </c>
      <c r="DQ12" s="92">
        <f>IF(DQ$6&gt;=$F12,$I12*Income!DQ$17,0)</f>
        <v>19306.300535041057</v>
      </c>
      <c r="DR12" s="92">
        <f>IF(DR$6&gt;=$F12,$I12*Income!DR$17,0)</f>
        <v>19386.743453937062</v>
      </c>
      <c r="DS12" s="92">
        <f>IF(DS$6&gt;=$F12,$I12*Income!DS$17,0)</f>
        <v>19467.521551661801</v>
      </c>
      <c r="DT12" s="92">
        <f>IF(DT$6&gt;=$F12,$I12*Income!DT$17,0)</f>
        <v>19548.636224793721</v>
      </c>
      <c r="DU12" s="92">
        <f>IF(DU$6&gt;=$F12,$I12*Income!DU$17,0)</f>
        <v>19630.088875730366</v>
      </c>
      <c r="DV12" s="92">
        <f>IF(DV$6&gt;=$F12,$I12*Income!DV$17,0)</f>
        <v>19711.880912712571</v>
      </c>
      <c r="DW12" s="92">
        <f>IF(DW$6&gt;=$F12,$I12*Income!DW$17,0)</f>
        <v>19794.013749848877</v>
      </c>
      <c r="DX12" s="92">
        <f>IF(DX$6&gt;=$F12,$I12*Income!DX$17,0)</f>
        <v>19876.488807139911</v>
      </c>
      <c r="DY12" s="92">
        <f>IF(DY$6&gt;=$F12,$I12*Income!DY$17,0)</f>
        <v>19959.307510502997</v>
      </c>
      <c r="DZ12" s="92">
        <f>IF(DZ$6&gt;=$F12,$I12*Income!DZ$17,0)</f>
        <v>20042.471291796755</v>
      </c>
      <c r="EA12" s="92">
        <f>IF(EA$6&gt;=$F12,$I12*Income!EA$17,0)</f>
        <v>20125.981588845909</v>
      </c>
      <c r="EB12" s="92">
        <f>IF(EB$6&gt;=$F12,$I12*Income!EB$17,0)</f>
        <v>20209.839845466104</v>
      </c>
      <c r="EC12" s="92">
        <f>IF(EC$6&gt;=$F12,$I12*Income!EC$17,0)</f>
        <v>20294.047511488876</v>
      </c>
      <c r="ED12" s="92">
        <f>IF(ED$6&gt;=$F12,$I12*Income!ED$17,0)</f>
        <v>20378.606042786749</v>
      </c>
      <c r="EE12" s="92">
        <f>IF(EE$6&gt;=$F12,$I12*Income!EE$17,0)</f>
        <v>20463.516901298357</v>
      </c>
      <c r="EF12" s="92">
        <f>IF(EF$6&gt;=$F12,$I12*Income!EF$17,0)</f>
        <v>20548.781555053771</v>
      </c>
      <c r="EG12" s="92">
        <f>IF(EG$6&gt;=$F12,$I12*Income!EG$17,0)</f>
        <v>20634.401478199823</v>
      </c>
      <c r="EH12" s="92">
        <f>IF(EH$6&gt;=$F12,$I12*Income!EH$17,0)</f>
        <v>20720.378151025656</v>
      </c>
      <c r="EI12" s="92">
        <f>IF(EI$6&gt;=$F12,$I12*Income!EI$17,0)</f>
        <v>20806.713059988266</v>
      </c>
      <c r="EJ12" s="92">
        <f>IF(EJ$6&gt;=$F12,$I12*Income!EJ$17,0)</f>
        <v>20893.407697738217</v>
      </c>
      <c r="EK12" s="92">
        <f>IF(EK$6&gt;=$F12,$I12*Income!EK$17,0)</f>
        <v>20980.463563145455</v>
      </c>
      <c r="EL12" s="51" t="s">
        <v>2</v>
      </c>
    </row>
    <row r="13" spans="1:142" x14ac:dyDescent="0.3">
      <c r="B13" s="51" t="s">
        <v>54</v>
      </c>
      <c r="F13" s="56">
        <f>Income!$D$63</f>
        <v>46905</v>
      </c>
      <c r="G13" s="105"/>
      <c r="H13" s="106"/>
      <c r="I13" s="107">
        <v>0.01</v>
      </c>
      <c r="K13" s="51" t="s">
        <v>2</v>
      </c>
      <c r="L13" s="92">
        <f>IF(L$6&gt;=$F13,$I13*Income!L$17,0)</f>
        <v>0</v>
      </c>
      <c r="M13" s="92">
        <f>IF(M$6&gt;=$F13,$I13*Income!M$17,0)</f>
        <v>0</v>
      </c>
      <c r="N13" s="92">
        <f>IF(N$6&gt;=$F13,$I13*Income!N$17,0)</f>
        <v>0</v>
      </c>
      <c r="O13" s="92">
        <f>IF(O$6&gt;=$F13,$I13*Income!O$17,0)</f>
        <v>0</v>
      </c>
      <c r="P13" s="92">
        <f>IF(P$6&gt;=$F13,$I13*Income!P$17,0)</f>
        <v>0</v>
      </c>
      <c r="Q13" s="92">
        <f>IF(Q$6&gt;=$F13,$I13*Income!Q$17,0)</f>
        <v>0</v>
      </c>
      <c r="R13" s="92">
        <f>IF(R$6&gt;=$F13,$I13*Income!R$17,0)</f>
        <v>0</v>
      </c>
      <c r="S13" s="92">
        <f>IF(S$6&gt;=$F13,$I13*Income!S$17,0)</f>
        <v>0</v>
      </c>
      <c r="T13" s="92">
        <f>IF(T$6&gt;=$F13,$I13*Income!T$17,0)</f>
        <v>0</v>
      </c>
      <c r="U13" s="92">
        <f>IF(U$6&gt;=$F13,$I13*Income!U$17,0)</f>
        <v>0</v>
      </c>
      <c r="V13" s="92">
        <f>IF(V$6&gt;=$F13,$I13*Income!V$17,0)</f>
        <v>0</v>
      </c>
      <c r="W13" s="92">
        <f>IF(W$6&gt;=$F13,$I13*Income!W$17,0)</f>
        <v>0</v>
      </c>
      <c r="X13" s="92">
        <f>IF(X$6&gt;=$F13,$I13*Income!X$17,0)</f>
        <v>0</v>
      </c>
      <c r="Y13" s="92">
        <f>IF(Y$6&gt;=$F13,$I13*Income!Y$17,0)</f>
        <v>0</v>
      </c>
      <c r="Z13" s="92">
        <f>IF(Z$6&gt;=$F13,$I13*Income!Z$17,0)</f>
        <v>0</v>
      </c>
      <c r="AA13" s="92">
        <f>IF(AA$6&gt;=$F13,$I13*Income!AA$17,0)</f>
        <v>0</v>
      </c>
      <c r="AB13" s="92">
        <f>IF(AB$6&gt;=$F13,$I13*Income!AB$17,0)</f>
        <v>0</v>
      </c>
      <c r="AC13" s="92">
        <f>IF(AC$6&gt;=$F13,$I13*Income!AC$17,0)</f>
        <v>0</v>
      </c>
      <c r="AD13" s="92">
        <f>IF(AD$6&gt;=$F13,$I13*Income!AD$17,0)</f>
        <v>0</v>
      </c>
      <c r="AE13" s="92">
        <f>IF(AE$6&gt;=$F13,$I13*Income!AE$17,0)</f>
        <v>0</v>
      </c>
      <c r="AF13" s="92">
        <f>IF(AF$6&gt;=$F13,$I13*Income!AF$17,0)</f>
        <v>0</v>
      </c>
      <c r="AG13" s="92">
        <f>IF(AG$6&gt;=$F13,$I13*Income!AG$17,0)</f>
        <v>0</v>
      </c>
      <c r="AH13" s="92">
        <f>IF(AH$6&gt;=$F13,$I13*Income!AH$17,0)</f>
        <v>0</v>
      </c>
      <c r="AI13" s="92">
        <f>IF(AI$6&gt;=$F13,$I13*Income!AI$17,0)</f>
        <v>0</v>
      </c>
      <c r="AJ13" s="92">
        <f>IF(AJ$6&gt;=$F13,$I13*Income!AJ$17,0)</f>
        <v>0</v>
      </c>
      <c r="AK13" s="92">
        <f>IF(AK$6&gt;=$F13,$I13*Income!AK$17,0)</f>
        <v>0</v>
      </c>
      <c r="AL13" s="92">
        <f>IF(AL$6&gt;=$F13,$I13*Income!AL$17,0)</f>
        <v>0</v>
      </c>
      <c r="AM13" s="92">
        <f>IF(AM$6&gt;=$F13,$I13*Income!AM$17,0)</f>
        <v>0</v>
      </c>
      <c r="AN13" s="92">
        <f>IF(AN$6&gt;=$F13,$I13*Income!AN$17,0)</f>
        <v>0</v>
      </c>
      <c r="AO13" s="92">
        <f>IF(AO$6&gt;=$F13,$I13*Income!AO$17,0)</f>
        <v>0</v>
      </c>
      <c r="AP13" s="92">
        <f>IF(AP$6&gt;=$F13,$I13*Income!AP$17,0)</f>
        <v>0</v>
      </c>
      <c r="AQ13" s="92">
        <f>IF(AQ$6&gt;=$F13,$I13*Income!AQ$17,0)</f>
        <v>0</v>
      </c>
      <c r="AR13" s="92">
        <f>IF(AR$6&gt;=$F13,$I13*Income!AR$17,0)</f>
        <v>0</v>
      </c>
      <c r="AS13" s="92">
        <f>IF(AS$6&gt;=$F13,$I13*Income!AS$17,0)</f>
        <v>0</v>
      </c>
      <c r="AT13" s="92">
        <f>IF(AT$6&gt;=$F13,$I13*Income!AT$17,0)</f>
        <v>0</v>
      </c>
      <c r="AU13" s="92">
        <f>IF(AU$6&gt;=$F13,$I13*Income!AU$17,0)</f>
        <v>0</v>
      </c>
      <c r="AV13" s="92">
        <f>IF(AV$6&gt;=$F13,$I13*Income!AV$17,0)</f>
        <v>0</v>
      </c>
      <c r="AW13" s="92">
        <f>IF(AW$6&gt;=$F13,$I13*Income!AW$17,0)</f>
        <v>0</v>
      </c>
      <c r="AX13" s="92">
        <f>IF(AX$6&gt;=$F13,$I13*Income!AX$17,0)</f>
        <v>0</v>
      </c>
      <c r="AY13" s="92">
        <f>IF(AY$6&gt;=$F13,$I13*Income!AY$17,0)</f>
        <v>0</v>
      </c>
      <c r="AZ13" s="92">
        <f>IF(AZ$6&gt;=$F13,$I13*Income!AZ$17,0)</f>
        <v>0</v>
      </c>
      <c r="BA13" s="92">
        <f>IF(BA$6&gt;=$F13,$I13*Income!BA$17,0)</f>
        <v>0</v>
      </c>
      <c r="BB13" s="92">
        <f>IF(BB$6&gt;=$F13,$I13*Income!BB$17,0)</f>
        <v>0</v>
      </c>
      <c r="BC13" s="92">
        <f>IF(BC$6&gt;=$F13,$I13*Income!BC$17,0)</f>
        <v>0</v>
      </c>
      <c r="BD13" s="92">
        <f>IF(BD$6&gt;=$F13,$I13*Income!BD$17,0)</f>
        <v>0</v>
      </c>
      <c r="BE13" s="92">
        <f>IF(BE$6&gt;=$F13,$I13*Income!BE$17,0)</f>
        <v>0</v>
      </c>
      <c r="BF13" s="92">
        <f>IF(BF$6&gt;=$F13,$I13*Income!BF$17,0)</f>
        <v>0</v>
      </c>
      <c r="BG13" s="92">
        <f>IF(BG$6&gt;=$F13,$I13*Income!BG$17,0)</f>
        <v>0</v>
      </c>
      <c r="BH13" s="92">
        <f>IF(BH$6&gt;=$F13,$I13*Income!BH$17,0)</f>
        <v>0</v>
      </c>
      <c r="BI13" s="92">
        <f>IF(BI$6&gt;=$F13,$I13*Income!BI$17,0)</f>
        <v>0</v>
      </c>
      <c r="BJ13" s="92">
        <f>IF(BJ$6&gt;=$F13,$I13*Income!BJ$17,0)</f>
        <v>15106.255000000001</v>
      </c>
      <c r="BK13" s="92">
        <f>IF(BK$6&gt;=$F13,$I13*Income!BK$17,0)</f>
        <v>15169.197729166664</v>
      </c>
      <c r="BL13" s="92">
        <f>IF(BL$6&gt;=$F13,$I13*Income!BL$17,0)</f>
        <v>15232.402719704858</v>
      </c>
      <c r="BM13" s="92">
        <f>IF(BM$6&gt;=$F13,$I13*Income!BM$17,0)</f>
        <v>15295.871064370296</v>
      </c>
      <c r="BN13" s="92">
        <f>IF(BN$6&gt;=$F13,$I13*Income!BN$17,0)</f>
        <v>15359.60386047184</v>
      </c>
      <c r="BO13" s="92">
        <f>IF(BO$6&gt;=$F13,$I13*Income!BO$17,0)</f>
        <v>15423.60220989047</v>
      </c>
      <c r="BP13" s="92">
        <f>IF(BP$6&gt;=$F13,$I13*Income!BP$17,0)</f>
        <v>15487.867219098351</v>
      </c>
      <c r="BQ13" s="92">
        <f>IF(BQ$6&gt;=$F13,$I13*Income!BQ$17,0)</f>
        <v>15552.399999177922</v>
      </c>
      <c r="BR13" s="92">
        <f>IF(BR$6&gt;=$F13,$I13*Income!BR$17,0)</f>
        <v>15617.201665841165</v>
      </c>
      <c r="BS13" s="92">
        <f>IF(BS$6&gt;=$F13,$I13*Income!BS$17,0)</f>
        <v>15682.273339448837</v>
      </c>
      <c r="BT13" s="92">
        <f>IF(BT$6&gt;=$F13,$I13*Income!BT$17,0)</f>
        <v>15747.616145029871</v>
      </c>
      <c r="BU13" s="92">
        <f>IF(BU$6&gt;=$F13,$I13*Income!BU$17,0)</f>
        <v>15813.231212300829</v>
      </c>
      <c r="BV13" s="92">
        <f>IF(BV$6&gt;=$F13,$I13*Income!BV$17,0)</f>
        <v>15879.119675685417</v>
      </c>
      <c r="BW13" s="92">
        <f>IF(BW$6&gt;=$F13,$I13*Income!BW$17,0)</f>
        <v>15945.282674334108</v>
      </c>
      <c r="BX13" s="92">
        <f>IF(BX$6&gt;=$F13,$I13*Income!BX$17,0)</f>
        <v>16011.721352143833</v>
      </c>
      <c r="BY13" s="92">
        <f>IF(BY$6&gt;=$F13,$I13*Income!BY$17,0)</f>
        <v>16078.436857777762</v>
      </c>
      <c r="BZ13" s="92">
        <f>IF(BZ$6&gt;=$F13,$I13*Income!BZ$17,0)</f>
        <v>16145.430344685172</v>
      </c>
      <c r="CA13" s="92">
        <f>IF(CA$6&gt;=$F13,$I13*Income!CA$17,0)</f>
        <v>16212.702971121356</v>
      </c>
      <c r="CB13" s="92">
        <f>IF(CB$6&gt;=$F13,$I13*Income!CB$17,0)</f>
        <v>16280.255900167695</v>
      </c>
      <c r="CC13" s="92">
        <f>IF(CC$6&gt;=$F13,$I13*Income!CC$17,0)</f>
        <v>16348.090299751731</v>
      </c>
      <c r="CD13" s="92">
        <f>IF(CD$6&gt;=$F13,$I13*Income!CD$17,0)</f>
        <v>16416.20734266736</v>
      </c>
      <c r="CE13" s="92">
        <f>IF(CE$6&gt;=$F13,$I13*Income!CE$17,0)</f>
        <v>16484.608206595141</v>
      </c>
      <c r="CF13" s="92">
        <f>IF(CF$6&gt;=$F13,$I13*Income!CF$17,0)</f>
        <v>16553.294074122623</v>
      </c>
      <c r="CG13" s="92">
        <f>IF(CG$6&gt;=$F13,$I13*Income!CG$17,0)</f>
        <v>16622.266132764795</v>
      </c>
      <c r="CH13" s="92">
        <f>IF(CH$6&gt;=$F13,$I13*Income!CH$17,0)</f>
        <v>16691.525574984655</v>
      </c>
      <c r="CI13" s="92">
        <f>IF(CI$6&gt;=$F13,$I13*Income!CI$17,0)</f>
        <v>16761.073598213756</v>
      </c>
      <c r="CJ13" s="92">
        <f>IF(CJ$6&gt;=$F13,$I13*Income!CJ$17,0)</f>
        <v>16830.911404872975</v>
      </c>
      <c r="CK13" s="92">
        <f>IF(CK$6&gt;=$F13,$I13*Income!CK$17,0)</f>
        <v>16901.04020239328</v>
      </c>
      <c r="CL13" s="92">
        <f>IF(CL$6&gt;=$F13,$I13*Income!CL$17,0)</f>
        <v>16971.461203236584</v>
      </c>
      <c r="CM13" s="92">
        <f>IF(CM$6&gt;=$F13,$I13*Income!CM$17,0)</f>
        <v>17042.175624916737</v>
      </c>
      <c r="CN13" s="92">
        <f>IF(CN$6&gt;=$F13,$I13*Income!CN$17,0)</f>
        <v>17113.184690020556</v>
      </c>
      <c r="CO13" s="92">
        <f>IF(CO$6&gt;=$F13,$I13*Income!CO$17,0)</f>
        <v>17184.489626228977</v>
      </c>
      <c r="CP13" s="92">
        <f>IF(CP$6&gt;=$F13,$I13*Income!CP$17,0)</f>
        <v>17256.091666338263</v>
      </c>
      <c r="CQ13" s="92">
        <f>IF(CQ$6&gt;=$F13,$I13*Income!CQ$17,0)</f>
        <v>17327.992048281336</v>
      </c>
      <c r="CR13" s="92">
        <f>IF(CR$6&gt;=$F13,$I13*Income!CR$17,0)</f>
        <v>17400.192015149176</v>
      </c>
      <c r="CS13" s="92">
        <f>IF(CS$6&gt;=$F13,$I13*Income!CS$17,0)</f>
        <v>17472.692815212296</v>
      </c>
      <c r="CT13" s="92">
        <f>IF(CT$6&gt;=$F13,$I13*Income!CT$17,0)</f>
        <v>17545.495701942345</v>
      </c>
      <c r="CU13" s="92">
        <f>IF(CU$6&gt;=$F13,$I13*Income!CU$17,0)</f>
        <v>17618.601934033773</v>
      </c>
      <c r="CV13" s="92">
        <f>IF(CV$6&gt;=$F13,$I13*Income!CV$17,0)</f>
        <v>17692.012775425577</v>
      </c>
      <c r="CW13" s="92">
        <f>IF(CW$6&gt;=$F13,$I13*Income!CW$17,0)</f>
        <v>17765.729495323187</v>
      </c>
      <c r="CX13" s="92">
        <f>IF(CX$6&gt;=$F13,$I13*Income!CX$17,0)</f>
        <v>17839.753368220365</v>
      </c>
      <c r="CY13" s="92">
        <f>IF(CY$6&gt;=$F13,$I13*Income!CY$17,0)</f>
        <v>17914.085673921283</v>
      </c>
      <c r="CZ13" s="92">
        <f>IF(CZ$6&gt;=$F13,$I13*Income!CZ$17,0)</f>
        <v>17988.727697562623</v>
      </c>
      <c r="DA13" s="92">
        <f>IF(DA$6&gt;=$F13,$I13*Income!DA$17,0)</f>
        <v>18063.680729635798</v>
      </c>
      <c r="DB13" s="92">
        <f>IF(DB$6&gt;=$F13,$I13*Income!DB$17,0)</f>
        <v>18138.946066009281</v>
      </c>
      <c r="DC13" s="92">
        <f>IF(DC$6&gt;=$F13,$I13*Income!DC$17,0)</f>
        <v>18214.525007950986</v>
      </c>
      <c r="DD13" s="92">
        <f>IF(DD$6&gt;=$F13,$I13*Income!DD$17,0)</f>
        <v>18290.418862150782</v>
      </c>
      <c r="DE13" s="92">
        <f>IF(DE$6&gt;=$F13,$I13*Income!DE$17,0)</f>
        <v>18366.628940743078</v>
      </c>
      <c r="DF13" s="92">
        <f>IF(DF$6&gt;=$F13,$I13*Income!DF$17,0)</f>
        <v>18443.156561329506</v>
      </c>
      <c r="DG13" s="92">
        <f>IF(DG$6&gt;=$F13,$I13*Income!DG$17,0)</f>
        <v>18520.003047001715</v>
      </c>
      <c r="DH13" s="92">
        <f>IF(DH$6&gt;=$F13,$I13*Income!DH$17,0)</f>
        <v>18597.169726364224</v>
      </c>
      <c r="DI13" s="92">
        <f>IF(DI$6&gt;=$F13,$I13*Income!DI$17,0)</f>
        <v>18674.657933557402</v>
      </c>
      <c r="DJ13" s="92">
        <f>IF(DJ$6&gt;=$F13,$I13*Income!DJ$17,0)</f>
        <v>18752.469008280561</v>
      </c>
      <c r="DK13" s="92">
        <f>IF(DK$6&gt;=$F13,$I13*Income!DK$17,0)</f>
        <v>18830.604295815061</v>
      </c>
      <c r="DL13" s="92">
        <f>IF(DL$6&gt;=$F13,$I13*Income!DL$17,0)</f>
        <v>18909.065147047622</v>
      </c>
      <c r="DM13" s="92">
        <f>IF(DM$6&gt;=$F13,$I13*Income!DM$17,0)</f>
        <v>18987.852918493656</v>
      </c>
      <c r="DN13" s="92">
        <f>IF(DN$6&gt;=$F13,$I13*Income!DN$17,0)</f>
        <v>19066.968972320712</v>
      </c>
      <c r="DO13" s="92">
        <f>IF(DO$6&gt;=$F13,$I13*Income!DO$17,0)</f>
        <v>19146.414676372049</v>
      </c>
      <c r="DP13" s="92">
        <f>IF(DP$6&gt;=$F13,$I13*Income!DP$17,0)</f>
        <v>19226.191404190267</v>
      </c>
      <c r="DQ13" s="92">
        <f>IF(DQ$6&gt;=$F13,$I13*Income!DQ$17,0)</f>
        <v>19306.300535041057</v>
      </c>
      <c r="DR13" s="92">
        <f>IF(DR$6&gt;=$F13,$I13*Income!DR$17,0)</f>
        <v>19386.743453937062</v>
      </c>
      <c r="DS13" s="92">
        <f>IF(DS$6&gt;=$F13,$I13*Income!DS$17,0)</f>
        <v>19467.521551661801</v>
      </c>
      <c r="DT13" s="92">
        <f>IF(DT$6&gt;=$F13,$I13*Income!DT$17,0)</f>
        <v>19548.636224793721</v>
      </c>
      <c r="DU13" s="92">
        <f>IF(DU$6&gt;=$F13,$I13*Income!DU$17,0)</f>
        <v>19630.088875730366</v>
      </c>
      <c r="DV13" s="92">
        <f>IF(DV$6&gt;=$F13,$I13*Income!DV$17,0)</f>
        <v>19711.880912712571</v>
      </c>
      <c r="DW13" s="92">
        <f>IF(DW$6&gt;=$F13,$I13*Income!DW$17,0)</f>
        <v>19794.013749848877</v>
      </c>
      <c r="DX13" s="92">
        <f>IF(DX$6&gt;=$F13,$I13*Income!DX$17,0)</f>
        <v>19876.488807139911</v>
      </c>
      <c r="DY13" s="92">
        <f>IF(DY$6&gt;=$F13,$I13*Income!DY$17,0)</f>
        <v>19959.307510502997</v>
      </c>
      <c r="DZ13" s="92">
        <f>IF(DZ$6&gt;=$F13,$I13*Income!DZ$17,0)</f>
        <v>20042.471291796755</v>
      </c>
      <c r="EA13" s="92">
        <f>IF(EA$6&gt;=$F13,$I13*Income!EA$17,0)</f>
        <v>20125.981588845909</v>
      </c>
      <c r="EB13" s="92">
        <f>IF(EB$6&gt;=$F13,$I13*Income!EB$17,0)</f>
        <v>20209.839845466104</v>
      </c>
      <c r="EC13" s="92">
        <f>IF(EC$6&gt;=$F13,$I13*Income!EC$17,0)</f>
        <v>20294.047511488876</v>
      </c>
      <c r="ED13" s="92">
        <f>IF(ED$6&gt;=$F13,$I13*Income!ED$17,0)</f>
        <v>20378.606042786749</v>
      </c>
      <c r="EE13" s="92">
        <f>IF(EE$6&gt;=$F13,$I13*Income!EE$17,0)</f>
        <v>20463.516901298357</v>
      </c>
      <c r="EF13" s="92">
        <f>IF(EF$6&gt;=$F13,$I13*Income!EF$17,0)</f>
        <v>20548.781555053771</v>
      </c>
      <c r="EG13" s="92">
        <f>IF(EG$6&gt;=$F13,$I13*Income!EG$17,0)</f>
        <v>20634.401478199823</v>
      </c>
      <c r="EH13" s="92">
        <f>IF(EH$6&gt;=$F13,$I13*Income!EH$17,0)</f>
        <v>20720.378151025656</v>
      </c>
      <c r="EI13" s="92">
        <f>IF(EI$6&gt;=$F13,$I13*Income!EI$17,0)</f>
        <v>20806.713059988266</v>
      </c>
      <c r="EJ13" s="92">
        <f>IF(EJ$6&gt;=$F13,$I13*Income!EJ$17,0)</f>
        <v>20893.407697738217</v>
      </c>
      <c r="EK13" s="92">
        <f>IF(EK$6&gt;=$F13,$I13*Income!EK$17,0)</f>
        <v>20980.463563145455</v>
      </c>
      <c r="EL13" s="51" t="s">
        <v>2</v>
      </c>
    </row>
    <row r="14" spans="1:142" x14ac:dyDescent="0.3">
      <c r="B14" s="51" t="s">
        <v>55</v>
      </c>
      <c r="F14" s="56">
        <f>Income!$D$63</f>
        <v>46905</v>
      </c>
      <c r="G14" s="105"/>
      <c r="H14" s="106"/>
      <c r="I14" s="107">
        <v>0.01</v>
      </c>
      <c r="K14" s="51" t="s">
        <v>2</v>
      </c>
      <c r="L14" s="92">
        <f>IF(L$6&gt;=$F14,$I14*Income!L$17,0)</f>
        <v>0</v>
      </c>
      <c r="M14" s="92">
        <f>IF(M$6&gt;=$F14,$I14*Income!M$17,0)</f>
        <v>0</v>
      </c>
      <c r="N14" s="92">
        <f>IF(N$6&gt;=$F14,$I14*Income!N$17,0)</f>
        <v>0</v>
      </c>
      <c r="O14" s="92">
        <f>IF(O$6&gt;=$F14,$I14*Income!O$17,0)</f>
        <v>0</v>
      </c>
      <c r="P14" s="92">
        <f>IF(P$6&gt;=$F14,$I14*Income!P$17,0)</f>
        <v>0</v>
      </c>
      <c r="Q14" s="92">
        <f>IF(Q$6&gt;=$F14,$I14*Income!Q$17,0)</f>
        <v>0</v>
      </c>
      <c r="R14" s="92">
        <f>IF(R$6&gt;=$F14,$I14*Income!R$17,0)</f>
        <v>0</v>
      </c>
      <c r="S14" s="92">
        <f>IF(S$6&gt;=$F14,$I14*Income!S$17,0)</f>
        <v>0</v>
      </c>
      <c r="T14" s="92">
        <f>IF(T$6&gt;=$F14,$I14*Income!T$17,0)</f>
        <v>0</v>
      </c>
      <c r="U14" s="92">
        <f>IF(U$6&gt;=$F14,$I14*Income!U$17,0)</f>
        <v>0</v>
      </c>
      <c r="V14" s="92">
        <f>IF(V$6&gt;=$F14,$I14*Income!V$17,0)</f>
        <v>0</v>
      </c>
      <c r="W14" s="92">
        <f>IF(W$6&gt;=$F14,$I14*Income!W$17,0)</f>
        <v>0</v>
      </c>
      <c r="X14" s="92">
        <f>IF(X$6&gt;=$F14,$I14*Income!X$17,0)</f>
        <v>0</v>
      </c>
      <c r="Y14" s="92">
        <f>IF(Y$6&gt;=$F14,$I14*Income!Y$17,0)</f>
        <v>0</v>
      </c>
      <c r="Z14" s="92">
        <f>IF(Z$6&gt;=$F14,$I14*Income!Z$17,0)</f>
        <v>0</v>
      </c>
      <c r="AA14" s="92">
        <f>IF(AA$6&gt;=$F14,$I14*Income!AA$17,0)</f>
        <v>0</v>
      </c>
      <c r="AB14" s="92">
        <f>IF(AB$6&gt;=$F14,$I14*Income!AB$17,0)</f>
        <v>0</v>
      </c>
      <c r="AC14" s="92">
        <f>IF(AC$6&gt;=$F14,$I14*Income!AC$17,0)</f>
        <v>0</v>
      </c>
      <c r="AD14" s="92">
        <f>IF(AD$6&gt;=$F14,$I14*Income!AD$17,0)</f>
        <v>0</v>
      </c>
      <c r="AE14" s="92">
        <f>IF(AE$6&gt;=$F14,$I14*Income!AE$17,0)</f>
        <v>0</v>
      </c>
      <c r="AF14" s="92">
        <f>IF(AF$6&gt;=$F14,$I14*Income!AF$17,0)</f>
        <v>0</v>
      </c>
      <c r="AG14" s="92">
        <f>IF(AG$6&gt;=$F14,$I14*Income!AG$17,0)</f>
        <v>0</v>
      </c>
      <c r="AH14" s="92">
        <f>IF(AH$6&gt;=$F14,$I14*Income!AH$17,0)</f>
        <v>0</v>
      </c>
      <c r="AI14" s="92">
        <f>IF(AI$6&gt;=$F14,$I14*Income!AI$17,0)</f>
        <v>0</v>
      </c>
      <c r="AJ14" s="92">
        <f>IF(AJ$6&gt;=$F14,$I14*Income!AJ$17,0)</f>
        <v>0</v>
      </c>
      <c r="AK14" s="92">
        <f>IF(AK$6&gt;=$F14,$I14*Income!AK$17,0)</f>
        <v>0</v>
      </c>
      <c r="AL14" s="92">
        <f>IF(AL$6&gt;=$F14,$I14*Income!AL$17,0)</f>
        <v>0</v>
      </c>
      <c r="AM14" s="92">
        <f>IF(AM$6&gt;=$F14,$I14*Income!AM$17,0)</f>
        <v>0</v>
      </c>
      <c r="AN14" s="92">
        <f>IF(AN$6&gt;=$F14,$I14*Income!AN$17,0)</f>
        <v>0</v>
      </c>
      <c r="AO14" s="92">
        <f>IF(AO$6&gt;=$F14,$I14*Income!AO$17,0)</f>
        <v>0</v>
      </c>
      <c r="AP14" s="92">
        <f>IF(AP$6&gt;=$F14,$I14*Income!AP$17,0)</f>
        <v>0</v>
      </c>
      <c r="AQ14" s="92">
        <f>IF(AQ$6&gt;=$F14,$I14*Income!AQ$17,0)</f>
        <v>0</v>
      </c>
      <c r="AR14" s="92">
        <f>IF(AR$6&gt;=$F14,$I14*Income!AR$17,0)</f>
        <v>0</v>
      </c>
      <c r="AS14" s="92">
        <f>IF(AS$6&gt;=$F14,$I14*Income!AS$17,0)</f>
        <v>0</v>
      </c>
      <c r="AT14" s="92">
        <f>IF(AT$6&gt;=$F14,$I14*Income!AT$17,0)</f>
        <v>0</v>
      </c>
      <c r="AU14" s="92">
        <f>IF(AU$6&gt;=$F14,$I14*Income!AU$17,0)</f>
        <v>0</v>
      </c>
      <c r="AV14" s="92">
        <f>IF(AV$6&gt;=$F14,$I14*Income!AV$17,0)</f>
        <v>0</v>
      </c>
      <c r="AW14" s="92">
        <f>IF(AW$6&gt;=$F14,$I14*Income!AW$17,0)</f>
        <v>0</v>
      </c>
      <c r="AX14" s="92">
        <f>IF(AX$6&gt;=$F14,$I14*Income!AX$17,0)</f>
        <v>0</v>
      </c>
      <c r="AY14" s="92">
        <f>IF(AY$6&gt;=$F14,$I14*Income!AY$17,0)</f>
        <v>0</v>
      </c>
      <c r="AZ14" s="92">
        <f>IF(AZ$6&gt;=$F14,$I14*Income!AZ$17,0)</f>
        <v>0</v>
      </c>
      <c r="BA14" s="92">
        <f>IF(BA$6&gt;=$F14,$I14*Income!BA$17,0)</f>
        <v>0</v>
      </c>
      <c r="BB14" s="92">
        <f>IF(BB$6&gt;=$F14,$I14*Income!BB$17,0)</f>
        <v>0</v>
      </c>
      <c r="BC14" s="92">
        <f>IF(BC$6&gt;=$F14,$I14*Income!BC$17,0)</f>
        <v>0</v>
      </c>
      <c r="BD14" s="92">
        <f>IF(BD$6&gt;=$F14,$I14*Income!BD$17,0)</f>
        <v>0</v>
      </c>
      <c r="BE14" s="92">
        <f>IF(BE$6&gt;=$F14,$I14*Income!BE$17,0)</f>
        <v>0</v>
      </c>
      <c r="BF14" s="92">
        <f>IF(BF$6&gt;=$F14,$I14*Income!BF$17,0)</f>
        <v>0</v>
      </c>
      <c r="BG14" s="92">
        <f>IF(BG$6&gt;=$F14,$I14*Income!BG$17,0)</f>
        <v>0</v>
      </c>
      <c r="BH14" s="92">
        <f>IF(BH$6&gt;=$F14,$I14*Income!BH$17,0)</f>
        <v>0</v>
      </c>
      <c r="BI14" s="92">
        <f>IF(BI$6&gt;=$F14,$I14*Income!BI$17,0)</f>
        <v>0</v>
      </c>
      <c r="BJ14" s="92">
        <f>IF(BJ$6&gt;=$F14,$I14*Income!BJ$17,0)</f>
        <v>15106.255000000001</v>
      </c>
      <c r="BK14" s="92">
        <f>IF(BK$6&gt;=$F14,$I14*Income!BK$17,0)</f>
        <v>15169.197729166664</v>
      </c>
      <c r="BL14" s="92">
        <f>IF(BL$6&gt;=$F14,$I14*Income!BL$17,0)</f>
        <v>15232.402719704858</v>
      </c>
      <c r="BM14" s="92">
        <f>IF(BM$6&gt;=$F14,$I14*Income!BM$17,0)</f>
        <v>15295.871064370296</v>
      </c>
      <c r="BN14" s="92">
        <f>IF(BN$6&gt;=$F14,$I14*Income!BN$17,0)</f>
        <v>15359.60386047184</v>
      </c>
      <c r="BO14" s="92">
        <f>IF(BO$6&gt;=$F14,$I14*Income!BO$17,0)</f>
        <v>15423.60220989047</v>
      </c>
      <c r="BP14" s="92">
        <f>IF(BP$6&gt;=$F14,$I14*Income!BP$17,0)</f>
        <v>15487.867219098351</v>
      </c>
      <c r="BQ14" s="92">
        <f>IF(BQ$6&gt;=$F14,$I14*Income!BQ$17,0)</f>
        <v>15552.399999177922</v>
      </c>
      <c r="BR14" s="92">
        <f>IF(BR$6&gt;=$F14,$I14*Income!BR$17,0)</f>
        <v>15617.201665841165</v>
      </c>
      <c r="BS14" s="92">
        <f>IF(BS$6&gt;=$F14,$I14*Income!BS$17,0)</f>
        <v>15682.273339448837</v>
      </c>
      <c r="BT14" s="92">
        <f>IF(BT$6&gt;=$F14,$I14*Income!BT$17,0)</f>
        <v>15747.616145029871</v>
      </c>
      <c r="BU14" s="92">
        <f>IF(BU$6&gt;=$F14,$I14*Income!BU$17,0)</f>
        <v>15813.231212300829</v>
      </c>
      <c r="BV14" s="92">
        <f>IF(BV$6&gt;=$F14,$I14*Income!BV$17,0)</f>
        <v>15879.119675685417</v>
      </c>
      <c r="BW14" s="92">
        <f>IF(BW$6&gt;=$F14,$I14*Income!BW$17,0)</f>
        <v>15945.282674334108</v>
      </c>
      <c r="BX14" s="92">
        <f>IF(BX$6&gt;=$F14,$I14*Income!BX$17,0)</f>
        <v>16011.721352143833</v>
      </c>
      <c r="BY14" s="92">
        <f>IF(BY$6&gt;=$F14,$I14*Income!BY$17,0)</f>
        <v>16078.436857777762</v>
      </c>
      <c r="BZ14" s="92">
        <f>IF(BZ$6&gt;=$F14,$I14*Income!BZ$17,0)</f>
        <v>16145.430344685172</v>
      </c>
      <c r="CA14" s="92">
        <f>IF(CA$6&gt;=$F14,$I14*Income!CA$17,0)</f>
        <v>16212.702971121356</v>
      </c>
      <c r="CB14" s="92">
        <f>IF(CB$6&gt;=$F14,$I14*Income!CB$17,0)</f>
        <v>16280.255900167695</v>
      </c>
      <c r="CC14" s="92">
        <f>IF(CC$6&gt;=$F14,$I14*Income!CC$17,0)</f>
        <v>16348.090299751731</v>
      </c>
      <c r="CD14" s="92">
        <f>IF(CD$6&gt;=$F14,$I14*Income!CD$17,0)</f>
        <v>16416.20734266736</v>
      </c>
      <c r="CE14" s="92">
        <f>IF(CE$6&gt;=$F14,$I14*Income!CE$17,0)</f>
        <v>16484.608206595141</v>
      </c>
      <c r="CF14" s="92">
        <f>IF(CF$6&gt;=$F14,$I14*Income!CF$17,0)</f>
        <v>16553.294074122623</v>
      </c>
      <c r="CG14" s="92">
        <f>IF(CG$6&gt;=$F14,$I14*Income!CG$17,0)</f>
        <v>16622.266132764795</v>
      </c>
      <c r="CH14" s="92">
        <f>IF(CH$6&gt;=$F14,$I14*Income!CH$17,0)</f>
        <v>16691.525574984655</v>
      </c>
      <c r="CI14" s="92">
        <f>IF(CI$6&gt;=$F14,$I14*Income!CI$17,0)</f>
        <v>16761.073598213756</v>
      </c>
      <c r="CJ14" s="92">
        <f>IF(CJ$6&gt;=$F14,$I14*Income!CJ$17,0)</f>
        <v>16830.911404872975</v>
      </c>
      <c r="CK14" s="92">
        <f>IF(CK$6&gt;=$F14,$I14*Income!CK$17,0)</f>
        <v>16901.04020239328</v>
      </c>
      <c r="CL14" s="92">
        <f>IF(CL$6&gt;=$F14,$I14*Income!CL$17,0)</f>
        <v>16971.461203236584</v>
      </c>
      <c r="CM14" s="92">
        <f>IF(CM$6&gt;=$F14,$I14*Income!CM$17,0)</f>
        <v>17042.175624916737</v>
      </c>
      <c r="CN14" s="92">
        <f>IF(CN$6&gt;=$F14,$I14*Income!CN$17,0)</f>
        <v>17113.184690020556</v>
      </c>
      <c r="CO14" s="92">
        <f>IF(CO$6&gt;=$F14,$I14*Income!CO$17,0)</f>
        <v>17184.489626228977</v>
      </c>
      <c r="CP14" s="92">
        <f>IF(CP$6&gt;=$F14,$I14*Income!CP$17,0)</f>
        <v>17256.091666338263</v>
      </c>
      <c r="CQ14" s="92">
        <f>IF(CQ$6&gt;=$F14,$I14*Income!CQ$17,0)</f>
        <v>17327.992048281336</v>
      </c>
      <c r="CR14" s="92">
        <f>IF(CR$6&gt;=$F14,$I14*Income!CR$17,0)</f>
        <v>17400.192015149176</v>
      </c>
      <c r="CS14" s="92">
        <f>IF(CS$6&gt;=$F14,$I14*Income!CS$17,0)</f>
        <v>17472.692815212296</v>
      </c>
      <c r="CT14" s="92">
        <f>IF(CT$6&gt;=$F14,$I14*Income!CT$17,0)</f>
        <v>17545.495701942345</v>
      </c>
      <c r="CU14" s="92">
        <f>IF(CU$6&gt;=$F14,$I14*Income!CU$17,0)</f>
        <v>17618.601934033773</v>
      </c>
      <c r="CV14" s="92">
        <f>IF(CV$6&gt;=$F14,$I14*Income!CV$17,0)</f>
        <v>17692.012775425577</v>
      </c>
      <c r="CW14" s="92">
        <f>IF(CW$6&gt;=$F14,$I14*Income!CW$17,0)</f>
        <v>17765.729495323187</v>
      </c>
      <c r="CX14" s="92">
        <f>IF(CX$6&gt;=$F14,$I14*Income!CX$17,0)</f>
        <v>17839.753368220365</v>
      </c>
      <c r="CY14" s="92">
        <f>IF(CY$6&gt;=$F14,$I14*Income!CY$17,0)</f>
        <v>17914.085673921283</v>
      </c>
      <c r="CZ14" s="92">
        <f>IF(CZ$6&gt;=$F14,$I14*Income!CZ$17,0)</f>
        <v>17988.727697562623</v>
      </c>
      <c r="DA14" s="92">
        <f>IF(DA$6&gt;=$F14,$I14*Income!DA$17,0)</f>
        <v>18063.680729635798</v>
      </c>
      <c r="DB14" s="92">
        <f>IF(DB$6&gt;=$F14,$I14*Income!DB$17,0)</f>
        <v>18138.946066009281</v>
      </c>
      <c r="DC14" s="92">
        <f>IF(DC$6&gt;=$F14,$I14*Income!DC$17,0)</f>
        <v>18214.525007950986</v>
      </c>
      <c r="DD14" s="92">
        <f>IF(DD$6&gt;=$F14,$I14*Income!DD$17,0)</f>
        <v>18290.418862150782</v>
      </c>
      <c r="DE14" s="92">
        <f>IF(DE$6&gt;=$F14,$I14*Income!DE$17,0)</f>
        <v>18366.628940743078</v>
      </c>
      <c r="DF14" s="92">
        <f>IF(DF$6&gt;=$F14,$I14*Income!DF$17,0)</f>
        <v>18443.156561329506</v>
      </c>
      <c r="DG14" s="92">
        <f>IF(DG$6&gt;=$F14,$I14*Income!DG$17,0)</f>
        <v>18520.003047001715</v>
      </c>
      <c r="DH14" s="92">
        <f>IF(DH$6&gt;=$F14,$I14*Income!DH$17,0)</f>
        <v>18597.169726364224</v>
      </c>
      <c r="DI14" s="92">
        <f>IF(DI$6&gt;=$F14,$I14*Income!DI$17,0)</f>
        <v>18674.657933557402</v>
      </c>
      <c r="DJ14" s="92">
        <f>IF(DJ$6&gt;=$F14,$I14*Income!DJ$17,0)</f>
        <v>18752.469008280561</v>
      </c>
      <c r="DK14" s="92">
        <f>IF(DK$6&gt;=$F14,$I14*Income!DK$17,0)</f>
        <v>18830.604295815061</v>
      </c>
      <c r="DL14" s="92">
        <f>IF(DL$6&gt;=$F14,$I14*Income!DL$17,0)</f>
        <v>18909.065147047622</v>
      </c>
      <c r="DM14" s="92">
        <f>IF(DM$6&gt;=$F14,$I14*Income!DM$17,0)</f>
        <v>18987.852918493656</v>
      </c>
      <c r="DN14" s="92">
        <f>IF(DN$6&gt;=$F14,$I14*Income!DN$17,0)</f>
        <v>19066.968972320712</v>
      </c>
      <c r="DO14" s="92">
        <f>IF(DO$6&gt;=$F14,$I14*Income!DO$17,0)</f>
        <v>19146.414676372049</v>
      </c>
      <c r="DP14" s="92">
        <f>IF(DP$6&gt;=$F14,$I14*Income!DP$17,0)</f>
        <v>19226.191404190267</v>
      </c>
      <c r="DQ14" s="92">
        <f>IF(DQ$6&gt;=$F14,$I14*Income!DQ$17,0)</f>
        <v>19306.300535041057</v>
      </c>
      <c r="DR14" s="92">
        <f>IF(DR$6&gt;=$F14,$I14*Income!DR$17,0)</f>
        <v>19386.743453937062</v>
      </c>
      <c r="DS14" s="92">
        <f>IF(DS$6&gt;=$F14,$I14*Income!DS$17,0)</f>
        <v>19467.521551661801</v>
      </c>
      <c r="DT14" s="92">
        <f>IF(DT$6&gt;=$F14,$I14*Income!DT$17,0)</f>
        <v>19548.636224793721</v>
      </c>
      <c r="DU14" s="92">
        <f>IF(DU$6&gt;=$F14,$I14*Income!DU$17,0)</f>
        <v>19630.088875730366</v>
      </c>
      <c r="DV14" s="92">
        <f>IF(DV$6&gt;=$F14,$I14*Income!DV$17,0)</f>
        <v>19711.880912712571</v>
      </c>
      <c r="DW14" s="92">
        <f>IF(DW$6&gt;=$F14,$I14*Income!DW$17,0)</f>
        <v>19794.013749848877</v>
      </c>
      <c r="DX14" s="92">
        <f>IF(DX$6&gt;=$F14,$I14*Income!DX$17,0)</f>
        <v>19876.488807139911</v>
      </c>
      <c r="DY14" s="92">
        <f>IF(DY$6&gt;=$F14,$I14*Income!DY$17,0)</f>
        <v>19959.307510502997</v>
      </c>
      <c r="DZ14" s="92">
        <f>IF(DZ$6&gt;=$F14,$I14*Income!DZ$17,0)</f>
        <v>20042.471291796755</v>
      </c>
      <c r="EA14" s="92">
        <f>IF(EA$6&gt;=$F14,$I14*Income!EA$17,0)</f>
        <v>20125.981588845909</v>
      </c>
      <c r="EB14" s="92">
        <f>IF(EB$6&gt;=$F14,$I14*Income!EB$17,0)</f>
        <v>20209.839845466104</v>
      </c>
      <c r="EC14" s="92">
        <f>IF(EC$6&gt;=$F14,$I14*Income!EC$17,0)</f>
        <v>20294.047511488876</v>
      </c>
      <c r="ED14" s="92">
        <f>IF(ED$6&gt;=$F14,$I14*Income!ED$17,0)</f>
        <v>20378.606042786749</v>
      </c>
      <c r="EE14" s="92">
        <f>IF(EE$6&gt;=$F14,$I14*Income!EE$17,0)</f>
        <v>20463.516901298357</v>
      </c>
      <c r="EF14" s="92">
        <f>IF(EF$6&gt;=$F14,$I14*Income!EF$17,0)</f>
        <v>20548.781555053771</v>
      </c>
      <c r="EG14" s="92">
        <f>IF(EG$6&gt;=$F14,$I14*Income!EG$17,0)</f>
        <v>20634.401478199823</v>
      </c>
      <c r="EH14" s="92">
        <f>IF(EH$6&gt;=$F14,$I14*Income!EH$17,0)</f>
        <v>20720.378151025656</v>
      </c>
      <c r="EI14" s="92">
        <f>IF(EI$6&gt;=$F14,$I14*Income!EI$17,0)</f>
        <v>20806.713059988266</v>
      </c>
      <c r="EJ14" s="92">
        <f>IF(EJ$6&gt;=$F14,$I14*Income!EJ$17,0)</f>
        <v>20893.407697738217</v>
      </c>
      <c r="EK14" s="92">
        <f>IF(EK$6&gt;=$F14,$I14*Income!EK$17,0)</f>
        <v>20980.463563145455</v>
      </c>
      <c r="EL14" s="51" t="s">
        <v>2</v>
      </c>
    </row>
    <row r="15" spans="1:142" x14ac:dyDescent="0.3">
      <c r="B15" s="51" t="s">
        <v>56</v>
      </c>
      <c r="F15" s="56">
        <f>Income!$D$63</f>
        <v>46905</v>
      </c>
      <c r="G15" s="105"/>
      <c r="H15" s="106"/>
      <c r="I15" s="107">
        <v>0.05</v>
      </c>
      <c r="K15" s="51" t="s">
        <v>2</v>
      </c>
      <c r="L15" s="92">
        <f>IF(L$6&gt;=$F15,$I15*Income!L$17,0)</f>
        <v>0</v>
      </c>
      <c r="M15" s="92">
        <f>IF(M$6&gt;=$F15,$I15*Income!M$17,0)</f>
        <v>0</v>
      </c>
      <c r="N15" s="92">
        <f>IF(N$6&gt;=$F15,$I15*Income!N$17,0)</f>
        <v>0</v>
      </c>
      <c r="O15" s="92">
        <f>IF(O$6&gt;=$F15,$I15*Income!O$17,0)</f>
        <v>0</v>
      </c>
      <c r="P15" s="92">
        <f>IF(P$6&gt;=$F15,$I15*Income!P$17,0)</f>
        <v>0</v>
      </c>
      <c r="Q15" s="92">
        <f>IF(Q$6&gt;=$F15,$I15*Income!Q$17,0)</f>
        <v>0</v>
      </c>
      <c r="R15" s="92">
        <f>IF(R$6&gt;=$F15,$I15*Income!R$17,0)</f>
        <v>0</v>
      </c>
      <c r="S15" s="92">
        <f>IF(S$6&gt;=$F15,$I15*Income!S$17,0)</f>
        <v>0</v>
      </c>
      <c r="T15" s="92">
        <f>IF(T$6&gt;=$F15,$I15*Income!T$17,0)</f>
        <v>0</v>
      </c>
      <c r="U15" s="92">
        <f>IF(U$6&gt;=$F15,$I15*Income!U$17,0)</f>
        <v>0</v>
      </c>
      <c r="V15" s="92">
        <f>IF(V$6&gt;=$F15,$I15*Income!V$17,0)</f>
        <v>0</v>
      </c>
      <c r="W15" s="92">
        <f>IF(W$6&gt;=$F15,$I15*Income!W$17,0)</f>
        <v>0</v>
      </c>
      <c r="X15" s="92">
        <f>IF(X$6&gt;=$F15,$I15*Income!X$17,0)</f>
        <v>0</v>
      </c>
      <c r="Y15" s="92">
        <f>IF(Y$6&gt;=$F15,$I15*Income!Y$17,0)</f>
        <v>0</v>
      </c>
      <c r="Z15" s="92">
        <f>IF(Z$6&gt;=$F15,$I15*Income!Z$17,0)</f>
        <v>0</v>
      </c>
      <c r="AA15" s="92">
        <f>IF(AA$6&gt;=$F15,$I15*Income!AA$17,0)</f>
        <v>0</v>
      </c>
      <c r="AB15" s="92">
        <f>IF(AB$6&gt;=$F15,$I15*Income!AB$17,0)</f>
        <v>0</v>
      </c>
      <c r="AC15" s="92">
        <f>IF(AC$6&gt;=$F15,$I15*Income!AC$17,0)</f>
        <v>0</v>
      </c>
      <c r="AD15" s="92">
        <f>IF(AD$6&gt;=$F15,$I15*Income!AD$17,0)</f>
        <v>0</v>
      </c>
      <c r="AE15" s="92">
        <f>IF(AE$6&gt;=$F15,$I15*Income!AE$17,0)</f>
        <v>0</v>
      </c>
      <c r="AF15" s="92">
        <f>IF(AF$6&gt;=$F15,$I15*Income!AF$17,0)</f>
        <v>0</v>
      </c>
      <c r="AG15" s="92">
        <f>IF(AG$6&gt;=$F15,$I15*Income!AG$17,0)</f>
        <v>0</v>
      </c>
      <c r="AH15" s="92">
        <f>IF(AH$6&gt;=$F15,$I15*Income!AH$17,0)</f>
        <v>0</v>
      </c>
      <c r="AI15" s="92">
        <f>IF(AI$6&gt;=$F15,$I15*Income!AI$17,0)</f>
        <v>0</v>
      </c>
      <c r="AJ15" s="92">
        <f>IF(AJ$6&gt;=$F15,$I15*Income!AJ$17,0)</f>
        <v>0</v>
      </c>
      <c r="AK15" s="92">
        <f>IF(AK$6&gt;=$F15,$I15*Income!AK$17,0)</f>
        <v>0</v>
      </c>
      <c r="AL15" s="92">
        <f>IF(AL$6&gt;=$F15,$I15*Income!AL$17,0)</f>
        <v>0</v>
      </c>
      <c r="AM15" s="92">
        <f>IF(AM$6&gt;=$F15,$I15*Income!AM$17,0)</f>
        <v>0</v>
      </c>
      <c r="AN15" s="92">
        <f>IF(AN$6&gt;=$F15,$I15*Income!AN$17,0)</f>
        <v>0</v>
      </c>
      <c r="AO15" s="92">
        <f>IF(AO$6&gt;=$F15,$I15*Income!AO$17,0)</f>
        <v>0</v>
      </c>
      <c r="AP15" s="92">
        <f>IF(AP$6&gt;=$F15,$I15*Income!AP$17,0)</f>
        <v>0</v>
      </c>
      <c r="AQ15" s="92">
        <f>IF(AQ$6&gt;=$F15,$I15*Income!AQ$17,0)</f>
        <v>0</v>
      </c>
      <c r="AR15" s="92">
        <f>IF(AR$6&gt;=$F15,$I15*Income!AR$17,0)</f>
        <v>0</v>
      </c>
      <c r="AS15" s="92">
        <f>IF(AS$6&gt;=$F15,$I15*Income!AS$17,0)</f>
        <v>0</v>
      </c>
      <c r="AT15" s="92">
        <f>IF(AT$6&gt;=$F15,$I15*Income!AT$17,0)</f>
        <v>0</v>
      </c>
      <c r="AU15" s="92">
        <f>IF(AU$6&gt;=$F15,$I15*Income!AU$17,0)</f>
        <v>0</v>
      </c>
      <c r="AV15" s="92">
        <f>IF(AV$6&gt;=$F15,$I15*Income!AV$17,0)</f>
        <v>0</v>
      </c>
      <c r="AW15" s="92">
        <f>IF(AW$6&gt;=$F15,$I15*Income!AW$17,0)</f>
        <v>0</v>
      </c>
      <c r="AX15" s="92">
        <f>IF(AX$6&gt;=$F15,$I15*Income!AX$17,0)</f>
        <v>0</v>
      </c>
      <c r="AY15" s="92">
        <f>IF(AY$6&gt;=$F15,$I15*Income!AY$17,0)</f>
        <v>0</v>
      </c>
      <c r="AZ15" s="92">
        <f>IF(AZ$6&gt;=$F15,$I15*Income!AZ$17,0)</f>
        <v>0</v>
      </c>
      <c r="BA15" s="92">
        <f>IF(BA$6&gt;=$F15,$I15*Income!BA$17,0)</f>
        <v>0</v>
      </c>
      <c r="BB15" s="92">
        <f>IF(BB$6&gt;=$F15,$I15*Income!BB$17,0)</f>
        <v>0</v>
      </c>
      <c r="BC15" s="92">
        <f>IF(BC$6&gt;=$F15,$I15*Income!BC$17,0)</f>
        <v>0</v>
      </c>
      <c r="BD15" s="92">
        <f>IF(BD$6&gt;=$F15,$I15*Income!BD$17,0)</f>
        <v>0</v>
      </c>
      <c r="BE15" s="92">
        <f>IF(BE$6&gt;=$F15,$I15*Income!BE$17,0)</f>
        <v>0</v>
      </c>
      <c r="BF15" s="92">
        <f>IF(BF$6&gt;=$F15,$I15*Income!BF$17,0)</f>
        <v>0</v>
      </c>
      <c r="BG15" s="92">
        <f>IF(BG$6&gt;=$F15,$I15*Income!BG$17,0)</f>
        <v>0</v>
      </c>
      <c r="BH15" s="92">
        <f>IF(BH$6&gt;=$F15,$I15*Income!BH$17,0)</f>
        <v>0</v>
      </c>
      <c r="BI15" s="92">
        <f>IF(BI$6&gt;=$F15,$I15*Income!BI$17,0)</f>
        <v>0</v>
      </c>
      <c r="BJ15" s="92">
        <f>IF(BJ$6&gt;=$F15,$I15*Income!BJ$17,0)</f>
        <v>75531.275000000009</v>
      </c>
      <c r="BK15" s="92">
        <f>IF(BK$6&gt;=$F15,$I15*Income!BK$17,0)</f>
        <v>75845.98864583332</v>
      </c>
      <c r="BL15" s="92">
        <f>IF(BL$6&gt;=$F15,$I15*Income!BL$17,0)</f>
        <v>76162.013598524296</v>
      </c>
      <c r="BM15" s="92">
        <f>IF(BM$6&gt;=$F15,$I15*Income!BM$17,0)</f>
        <v>76479.355321851486</v>
      </c>
      <c r="BN15" s="92">
        <f>IF(BN$6&gt;=$F15,$I15*Income!BN$17,0)</f>
        <v>76798.0193023592</v>
      </c>
      <c r="BO15" s="92">
        <f>IF(BO$6&gt;=$F15,$I15*Income!BO$17,0)</f>
        <v>77118.011049452354</v>
      </c>
      <c r="BP15" s="92">
        <f>IF(BP$6&gt;=$F15,$I15*Income!BP$17,0)</f>
        <v>77439.336095491759</v>
      </c>
      <c r="BQ15" s="92">
        <f>IF(BQ$6&gt;=$F15,$I15*Income!BQ$17,0)</f>
        <v>77761.999995889608</v>
      </c>
      <c r="BR15" s="92">
        <f>IF(BR$6&gt;=$F15,$I15*Income!BR$17,0)</f>
        <v>78086.008329205826</v>
      </c>
      <c r="BS15" s="92">
        <f>IF(BS$6&gt;=$F15,$I15*Income!BS$17,0)</f>
        <v>78411.366697244186</v>
      </c>
      <c r="BT15" s="92">
        <f>IF(BT$6&gt;=$F15,$I15*Income!BT$17,0)</f>
        <v>78738.080725149368</v>
      </c>
      <c r="BU15" s="92">
        <f>IF(BU$6&gt;=$F15,$I15*Income!BU$17,0)</f>
        <v>79066.156061504153</v>
      </c>
      <c r="BV15" s="92">
        <f>IF(BV$6&gt;=$F15,$I15*Income!BV$17,0)</f>
        <v>79395.598378427094</v>
      </c>
      <c r="BW15" s="92">
        <f>IF(BW$6&gt;=$F15,$I15*Income!BW$17,0)</f>
        <v>79726.41337167054</v>
      </c>
      <c r="BX15" s="92">
        <f>IF(BX$6&gt;=$F15,$I15*Income!BX$17,0)</f>
        <v>80058.606760719165</v>
      </c>
      <c r="BY15" s="92">
        <f>IF(BY$6&gt;=$F15,$I15*Income!BY$17,0)</f>
        <v>80392.18428888882</v>
      </c>
      <c r="BZ15" s="92">
        <f>IF(BZ$6&gt;=$F15,$I15*Income!BZ$17,0)</f>
        <v>80727.151723425864</v>
      </c>
      <c r="CA15" s="92">
        <f>IF(CA$6&gt;=$F15,$I15*Income!CA$17,0)</f>
        <v>81063.514855606787</v>
      </c>
      <c r="CB15" s="92">
        <f>IF(CB$6&gt;=$F15,$I15*Income!CB$17,0)</f>
        <v>81401.279500838486</v>
      </c>
      <c r="CC15" s="92">
        <f>IF(CC$6&gt;=$F15,$I15*Income!CC$17,0)</f>
        <v>81740.451498758659</v>
      </c>
      <c r="CD15" s="92">
        <f>IF(CD$6&gt;=$F15,$I15*Income!CD$17,0)</f>
        <v>82081.036713336813</v>
      </c>
      <c r="CE15" s="92">
        <f>IF(CE$6&gt;=$F15,$I15*Income!CE$17,0)</f>
        <v>82423.041032975714</v>
      </c>
      <c r="CF15" s="92">
        <f>IF(CF$6&gt;=$F15,$I15*Income!CF$17,0)</f>
        <v>82766.470370613111</v>
      </c>
      <c r="CG15" s="92">
        <f>IF(CG$6&gt;=$F15,$I15*Income!CG$17,0)</f>
        <v>83111.330663823988</v>
      </c>
      <c r="CH15" s="92">
        <f>IF(CH$6&gt;=$F15,$I15*Income!CH$17,0)</f>
        <v>83457.627874923273</v>
      </c>
      <c r="CI15" s="92">
        <f>IF(CI$6&gt;=$F15,$I15*Income!CI$17,0)</f>
        <v>83805.367991068779</v>
      </c>
      <c r="CJ15" s="92">
        <f>IF(CJ$6&gt;=$F15,$I15*Income!CJ$17,0)</f>
        <v>84154.557024364884</v>
      </c>
      <c r="CK15" s="92">
        <f>IF(CK$6&gt;=$F15,$I15*Income!CK$17,0)</f>
        <v>84505.201011966405</v>
      </c>
      <c r="CL15" s="92">
        <f>IF(CL$6&gt;=$F15,$I15*Income!CL$17,0)</f>
        <v>84857.306016182934</v>
      </c>
      <c r="CM15" s="92">
        <f>IF(CM$6&gt;=$F15,$I15*Income!CM$17,0)</f>
        <v>85210.878124583687</v>
      </c>
      <c r="CN15" s="92">
        <f>IF(CN$6&gt;=$F15,$I15*Income!CN$17,0)</f>
        <v>85565.923450102782</v>
      </c>
      <c r="CO15" s="92">
        <f>IF(CO$6&gt;=$F15,$I15*Income!CO$17,0)</f>
        <v>85922.448131144876</v>
      </c>
      <c r="CP15" s="92">
        <f>IF(CP$6&gt;=$F15,$I15*Income!CP$17,0)</f>
        <v>86280.458331691319</v>
      </c>
      <c r="CQ15" s="92">
        <f>IF(CQ$6&gt;=$F15,$I15*Income!CQ$17,0)</f>
        <v>86639.96024140669</v>
      </c>
      <c r="CR15" s="92">
        <f>IF(CR$6&gt;=$F15,$I15*Income!CR$17,0)</f>
        <v>87000.960075745883</v>
      </c>
      <c r="CS15" s="92">
        <f>IF(CS$6&gt;=$F15,$I15*Income!CS$17,0)</f>
        <v>87363.464076061486</v>
      </c>
      <c r="CT15" s="92">
        <f>IF(CT$6&gt;=$F15,$I15*Income!CT$17,0)</f>
        <v>87727.478509711742</v>
      </c>
      <c r="CU15" s="92">
        <f>IF(CU$6&gt;=$F15,$I15*Income!CU$17,0)</f>
        <v>88093.009670168874</v>
      </c>
      <c r="CV15" s="92">
        <f>IF(CV$6&gt;=$F15,$I15*Income!CV$17,0)</f>
        <v>88460.06387712789</v>
      </c>
      <c r="CW15" s="92">
        <f>IF(CW$6&gt;=$F15,$I15*Income!CW$17,0)</f>
        <v>88828.647476615937</v>
      </c>
      <c r="CX15" s="92">
        <f>IF(CX$6&gt;=$F15,$I15*Income!CX$17,0)</f>
        <v>89198.766841101824</v>
      </c>
      <c r="CY15" s="92">
        <f>IF(CY$6&gt;=$F15,$I15*Income!CY$17,0)</f>
        <v>89570.428369606423</v>
      </c>
      <c r="CZ15" s="92">
        <f>IF(CZ$6&gt;=$F15,$I15*Income!CZ$17,0)</f>
        <v>89943.638487813121</v>
      </c>
      <c r="DA15" s="92">
        <f>IF(DA$6&gt;=$F15,$I15*Income!DA$17,0)</f>
        <v>90318.403648178995</v>
      </c>
      <c r="DB15" s="92">
        <f>IF(DB$6&gt;=$F15,$I15*Income!DB$17,0)</f>
        <v>90694.730330046412</v>
      </c>
      <c r="DC15" s="92">
        <f>IF(DC$6&gt;=$F15,$I15*Income!DC$17,0)</f>
        <v>91072.625039754945</v>
      </c>
      <c r="DD15" s="92">
        <f>IF(DD$6&gt;=$F15,$I15*Income!DD$17,0)</f>
        <v>91452.094310753921</v>
      </c>
      <c r="DE15" s="92">
        <f>IF(DE$6&gt;=$F15,$I15*Income!DE$17,0)</f>
        <v>91833.144703715399</v>
      </c>
      <c r="DF15" s="92">
        <f>IF(DF$6&gt;=$F15,$I15*Income!DF$17,0)</f>
        <v>92215.782806647534</v>
      </c>
      <c r="DG15" s="92">
        <f>IF(DG$6&gt;=$F15,$I15*Income!DG$17,0)</f>
        <v>92600.01523500857</v>
      </c>
      <c r="DH15" s="92">
        <f>IF(DH$6&gt;=$F15,$I15*Income!DH$17,0)</f>
        <v>92985.848631821107</v>
      </c>
      <c r="DI15" s="92">
        <f>IF(DI$6&gt;=$F15,$I15*Income!DI$17,0)</f>
        <v>93373.28966778703</v>
      </c>
      <c r="DJ15" s="92">
        <f>IF(DJ$6&gt;=$F15,$I15*Income!DJ$17,0)</f>
        <v>93762.345041402805</v>
      </c>
      <c r="DK15" s="92">
        <f>IF(DK$6&gt;=$F15,$I15*Income!DK$17,0)</f>
        <v>94153.021479075309</v>
      </c>
      <c r="DL15" s="92">
        <f>IF(DL$6&gt;=$F15,$I15*Income!DL$17,0)</f>
        <v>94545.325735238119</v>
      </c>
      <c r="DM15" s="92">
        <f>IF(DM$6&gt;=$F15,$I15*Income!DM$17,0)</f>
        <v>94939.264592468287</v>
      </c>
      <c r="DN15" s="92">
        <f>IF(DN$6&gt;=$F15,$I15*Income!DN$17,0)</f>
        <v>95334.844861603575</v>
      </c>
      <c r="DO15" s="92">
        <f>IF(DO$6&gt;=$F15,$I15*Income!DO$17,0)</f>
        <v>95732.073381860246</v>
      </c>
      <c r="DP15" s="92">
        <f>IF(DP$6&gt;=$F15,$I15*Income!DP$17,0)</f>
        <v>96130.957020951333</v>
      </c>
      <c r="DQ15" s="92">
        <f>IF(DQ$6&gt;=$F15,$I15*Income!DQ$17,0)</f>
        <v>96531.502675205295</v>
      </c>
      <c r="DR15" s="92">
        <f>IF(DR$6&gt;=$F15,$I15*Income!DR$17,0)</f>
        <v>96933.717269685309</v>
      </c>
      <c r="DS15" s="92">
        <f>IF(DS$6&gt;=$F15,$I15*Income!DS$17,0)</f>
        <v>97337.607758308994</v>
      </c>
      <c r="DT15" s="92">
        <f>IF(DT$6&gt;=$F15,$I15*Income!DT$17,0)</f>
        <v>97743.181123968621</v>
      </c>
      <c r="DU15" s="92">
        <f>IF(DU$6&gt;=$F15,$I15*Income!DU$17,0)</f>
        <v>98150.444378651824</v>
      </c>
      <c r="DV15" s="92">
        <f>IF(DV$6&gt;=$F15,$I15*Income!DV$17,0)</f>
        <v>98559.404563562872</v>
      </c>
      <c r="DW15" s="92">
        <f>IF(DW$6&gt;=$F15,$I15*Income!DW$17,0)</f>
        <v>98970.068749244383</v>
      </c>
      <c r="DX15" s="92">
        <f>IF(DX$6&gt;=$F15,$I15*Income!DX$17,0)</f>
        <v>99382.444035699562</v>
      </c>
      <c r="DY15" s="92">
        <f>IF(DY$6&gt;=$F15,$I15*Income!DY$17,0)</f>
        <v>99796.537552514987</v>
      </c>
      <c r="DZ15" s="92">
        <f>IF(DZ$6&gt;=$F15,$I15*Income!DZ$17,0)</f>
        <v>100212.35645898379</v>
      </c>
      <c r="EA15" s="92">
        <f>IF(EA$6&gt;=$F15,$I15*Income!EA$17,0)</f>
        <v>100629.90794422955</v>
      </c>
      <c r="EB15" s="92">
        <f>IF(EB$6&gt;=$F15,$I15*Income!EB$17,0)</f>
        <v>101049.19922733051</v>
      </c>
      <c r="EC15" s="92">
        <f>IF(EC$6&gt;=$F15,$I15*Income!EC$17,0)</f>
        <v>101470.23755744439</v>
      </c>
      <c r="ED15" s="92">
        <f>IF(ED$6&gt;=$F15,$I15*Income!ED$17,0)</f>
        <v>101893.03021393374</v>
      </c>
      <c r="EE15" s="92">
        <f>IF(EE$6&gt;=$F15,$I15*Income!EE$17,0)</f>
        <v>102317.58450649178</v>
      </c>
      <c r="EF15" s="92">
        <f>IF(EF$6&gt;=$F15,$I15*Income!EF$17,0)</f>
        <v>102743.90777526885</v>
      </c>
      <c r="EG15" s="92">
        <f>IF(EG$6&gt;=$F15,$I15*Income!EG$17,0)</f>
        <v>103172.00739099912</v>
      </c>
      <c r="EH15" s="92">
        <f>IF(EH$6&gt;=$F15,$I15*Income!EH$17,0)</f>
        <v>103601.89075512829</v>
      </c>
      <c r="EI15" s="92">
        <f>IF(EI$6&gt;=$F15,$I15*Income!EI$17,0)</f>
        <v>104033.56529994133</v>
      </c>
      <c r="EJ15" s="92">
        <f>IF(EJ$6&gt;=$F15,$I15*Income!EJ$17,0)</f>
        <v>104467.03848869109</v>
      </c>
      <c r="EK15" s="92">
        <f>IF(EK$6&gt;=$F15,$I15*Income!EK$17,0)</f>
        <v>104902.31781572728</v>
      </c>
      <c r="EL15" s="51" t="s">
        <v>2</v>
      </c>
    </row>
    <row r="16" spans="1:142" x14ac:dyDescent="0.3">
      <c r="K16" s="51" t="s">
        <v>2</v>
      </c>
      <c r="EL16" s="51" t="s">
        <v>2</v>
      </c>
    </row>
    <row r="17" spans="1:142" ht="17.25" x14ac:dyDescent="0.35">
      <c r="A17" s="97" t="s">
        <v>57</v>
      </c>
      <c r="B17" s="97"/>
      <c r="C17" s="97"/>
      <c r="D17" s="97"/>
      <c r="E17" s="97"/>
      <c r="F17" s="97"/>
      <c r="G17" s="97"/>
      <c r="H17" s="97"/>
      <c r="I17" s="108">
        <f>SUM(I9:I15)</f>
        <v>0.26</v>
      </c>
      <c r="J17" s="97"/>
      <c r="K17" s="97" t="s">
        <v>2</v>
      </c>
      <c r="L17" s="109">
        <f t="shared" ref="L17:BI17" si="14">SUM(L10:L15)</f>
        <v>0</v>
      </c>
      <c r="M17" s="109">
        <f t="shared" si="14"/>
        <v>0</v>
      </c>
      <c r="N17" s="109">
        <f t="shared" si="14"/>
        <v>0</v>
      </c>
      <c r="O17" s="109">
        <f t="shared" si="14"/>
        <v>0</v>
      </c>
      <c r="P17" s="109">
        <f t="shared" si="14"/>
        <v>0</v>
      </c>
      <c r="Q17" s="109">
        <f t="shared" si="14"/>
        <v>0</v>
      </c>
      <c r="R17" s="109">
        <f t="shared" si="14"/>
        <v>0</v>
      </c>
      <c r="S17" s="109">
        <f t="shared" si="14"/>
        <v>0</v>
      </c>
      <c r="T17" s="109">
        <f t="shared" si="14"/>
        <v>0</v>
      </c>
      <c r="U17" s="109">
        <f t="shared" si="14"/>
        <v>0</v>
      </c>
      <c r="V17" s="109">
        <f t="shared" si="14"/>
        <v>0</v>
      </c>
      <c r="W17" s="109">
        <f t="shared" si="14"/>
        <v>0</v>
      </c>
      <c r="X17" s="109">
        <f t="shared" si="14"/>
        <v>0</v>
      </c>
      <c r="Y17" s="109">
        <f t="shared" si="14"/>
        <v>0</v>
      </c>
      <c r="Z17" s="109">
        <f t="shared" si="14"/>
        <v>0</v>
      </c>
      <c r="AA17" s="109">
        <f t="shared" si="14"/>
        <v>0</v>
      </c>
      <c r="AB17" s="109">
        <f t="shared" si="14"/>
        <v>0</v>
      </c>
      <c r="AC17" s="109">
        <f t="shared" si="14"/>
        <v>0</v>
      </c>
      <c r="AD17" s="109">
        <f t="shared" si="14"/>
        <v>0</v>
      </c>
      <c r="AE17" s="109">
        <f t="shared" si="14"/>
        <v>0</v>
      </c>
      <c r="AF17" s="109">
        <f t="shared" si="14"/>
        <v>0</v>
      </c>
      <c r="AG17" s="109">
        <f t="shared" si="14"/>
        <v>0</v>
      </c>
      <c r="AH17" s="109">
        <f t="shared" si="14"/>
        <v>0</v>
      </c>
      <c r="AI17" s="109">
        <f t="shared" si="14"/>
        <v>0</v>
      </c>
      <c r="AJ17" s="109">
        <f t="shared" si="14"/>
        <v>0</v>
      </c>
      <c r="AK17" s="109">
        <f t="shared" si="14"/>
        <v>0</v>
      </c>
      <c r="AL17" s="109">
        <f t="shared" si="14"/>
        <v>0</v>
      </c>
      <c r="AM17" s="109">
        <f t="shared" si="14"/>
        <v>0</v>
      </c>
      <c r="AN17" s="109">
        <f t="shared" si="14"/>
        <v>0</v>
      </c>
      <c r="AO17" s="109">
        <f t="shared" si="14"/>
        <v>0</v>
      </c>
      <c r="AP17" s="109">
        <f t="shared" si="14"/>
        <v>0</v>
      </c>
      <c r="AQ17" s="109">
        <f t="shared" si="14"/>
        <v>0</v>
      </c>
      <c r="AR17" s="109">
        <f t="shared" si="14"/>
        <v>0</v>
      </c>
      <c r="AS17" s="109">
        <f t="shared" si="14"/>
        <v>0</v>
      </c>
      <c r="AT17" s="109">
        <f t="shared" si="14"/>
        <v>0</v>
      </c>
      <c r="AU17" s="109">
        <f t="shared" si="14"/>
        <v>0</v>
      </c>
      <c r="AV17" s="109">
        <f t="shared" si="14"/>
        <v>0</v>
      </c>
      <c r="AW17" s="109">
        <f t="shared" si="14"/>
        <v>0</v>
      </c>
      <c r="AX17" s="109">
        <f t="shared" si="14"/>
        <v>0</v>
      </c>
      <c r="AY17" s="109">
        <f t="shared" si="14"/>
        <v>0</v>
      </c>
      <c r="AZ17" s="109">
        <f t="shared" si="14"/>
        <v>0</v>
      </c>
      <c r="BA17" s="109">
        <f t="shared" si="14"/>
        <v>0</v>
      </c>
      <c r="BB17" s="109">
        <f t="shared" si="14"/>
        <v>0</v>
      </c>
      <c r="BC17" s="109">
        <f t="shared" si="14"/>
        <v>0</v>
      </c>
      <c r="BD17" s="109">
        <f t="shared" si="14"/>
        <v>0</v>
      </c>
      <c r="BE17" s="109">
        <f t="shared" si="14"/>
        <v>0</v>
      </c>
      <c r="BF17" s="109">
        <f t="shared" si="14"/>
        <v>0</v>
      </c>
      <c r="BG17" s="109">
        <f t="shared" si="14"/>
        <v>0</v>
      </c>
      <c r="BH17" s="109">
        <f t="shared" si="14"/>
        <v>0</v>
      </c>
      <c r="BI17" s="109">
        <f t="shared" si="14"/>
        <v>0</v>
      </c>
      <c r="BJ17" s="109">
        <f t="shared" ref="BJ17:CO17" si="15">SUM(BJ10:BJ15)</f>
        <v>392762.63</v>
      </c>
      <c r="BK17" s="109">
        <f t="shared" si="15"/>
        <v>394399.14095833327</v>
      </c>
      <c r="BL17" s="109">
        <f t="shared" si="15"/>
        <v>396042.47071232623</v>
      </c>
      <c r="BM17" s="109">
        <f t="shared" si="15"/>
        <v>397692.64767362777</v>
      </c>
      <c r="BN17" s="109">
        <f t="shared" si="15"/>
        <v>399349.70037226792</v>
      </c>
      <c r="BO17" s="109">
        <f t="shared" si="15"/>
        <v>401013.65745715232</v>
      </c>
      <c r="BP17" s="109">
        <f t="shared" si="15"/>
        <v>402684.54769655719</v>
      </c>
      <c r="BQ17" s="109">
        <f t="shared" si="15"/>
        <v>404362.39997862594</v>
      </c>
      <c r="BR17" s="109">
        <f t="shared" si="15"/>
        <v>406047.24331187026</v>
      </c>
      <c r="BS17" s="109">
        <f t="shared" si="15"/>
        <v>407739.10682566982</v>
      </c>
      <c r="BT17" s="109">
        <f t="shared" si="15"/>
        <v>409438.01977077674</v>
      </c>
      <c r="BU17" s="109">
        <f t="shared" si="15"/>
        <v>411144.01151982159</v>
      </c>
      <c r="BV17" s="109">
        <f t="shared" si="15"/>
        <v>412857.11156782089</v>
      </c>
      <c r="BW17" s="109">
        <f t="shared" si="15"/>
        <v>414577.34953268687</v>
      </c>
      <c r="BX17" s="109">
        <f t="shared" si="15"/>
        <v>416304.75515573972</v>
      </c>
      <c r="BY17" s="109">
        <f t="shared" si="15"/>
        <v>418039.35830222187</v>
      </c>
      <c r="BZ17" s="109">
        <f t="shared" si="15"/>
        <v>419781.18896181439</v>
      </c>
      <c r="CA17" s="109">
        <f t="shared" si="15"/>
        <v>421530.27724915528</v>
      </c>
      <c r="CB17" s="109">
        <f t="shared" si="15"/>
        <v>423286.65340436005</v>
      </c>
      <c r="CC17" s="109">
        <f t="shared" si="15"/>
        <v>425050.34779354499</v>
      </c>
      <c r="CD17" s="109">
        <f t="shared" si="15"/>
        <v>426821.39090935141</v>
      </c>
      <c r="CE17" s="109">
        <f t="shared" si="15"/>
        <v>428599.81337147363</v>
      </c>
      <c r="CF17" s="109">
        <f t="shared" si="15"/>
        <v>430385.64592718816</v>
      </c>
      <c r="CG17" s="109">
        <f t="shared" si="15"/>
        <v>432178.91945188475</v>
      </c>
      <c r="CH17" s="109">
        <f t="shared" si="15"/>
        <v>433979.66494960105</v>
      </c>
      <c r="CI17" s="109">
        <f t="shared" si="15"/>
        <v>435787.91355355759</v>
      </c>
      <c r="CJ17" s="109">
        <f t="shared" si="15"/>
        <v>437603.69652669737</v>
      </c>
      <c r="CK17" s="109">
        <f t="shared" si="15"/>
        <v>439427.04526222521</v>
      </c>
      <c r="CL17" s="109">
        <f t="shared" si="15"/>
        <v>441257.99128415127</v>
      </c>
      <c r="CM17" s="109">
        <f t="shared" si="15"/>
        <v>443096.56624783517</v>
      </c>
      <c r="CN17" s="109">
        <f t="shared" si="15"/>
        <v>444942.8019405345</v>
      </c>
      <c r="CO17" s="109">
        <f t="shared" si="15"/>
        <v>446796.73028195341</v>
      </c>
      <c r="CP17" s="109">
        <f t="shared" ref="CP17:DU17" si="16">SUM(CP10:CP15)</f>
        <v>448658.38332479488</v>
      </c>
      <c r="CQ17" s="109">
        <f t="shared" si="16"/>
        <v>450527.79325531481</v>
      </c>
      <c r="CR17" s="109">
        <f t="shared" si="16"/>
        <v>452404.99239387852</v>
      </c>
      <c r="CS17" s="109">
        <f t="shared" si="16"/>
        <v>454290.01319551974</v>
      </c>
      <c r="CT17" s="109">
        <f t="shared" si="16"/>
        <v>456182.88825050107</v>
      </c>
      <c r="CU17" s="109">
        <f t="shared" si="16"/>
        <v>458083.65028487821</v>
      </c>
      <c r="CV17" s="109">
        <f t="shared" si="16"/>
        <v>459992.33216106502</v>
      </c>
      <c r="CW17" s="109">
        <f t="shared" si="16"/>
        <v>461908.96687840286</v>
      </c>
      <c r="CX17" s="109">
        <f t="shared" si="16"/>
        <v>463833.5875737294</v>
      </c>
      <c r="CY17" s="109">
        <f t="shared" si="16"/>
        <v>465766.22752195335</v>
      </c>
      <c r="CZ17" s="109">
        <f t="shared" si="16"/>
        <v>467706.92013662815</v>
      </c>
      <c r="DA17" s="109">
        <f t="shared" si="16"/>
        <v>469655.69897053076</v>
      </c>
      <c r="DB17" s="109">
        <f t="shared" si="16"/>
        <v>471612.59771624138</v>
      </c>
      <c r="DC17" s="109">
        <f t="shared" si="16"/>
        <v>473577.65020672564</v>
      </c>
      <c r="DD17" s="109">
        <f t="shared" si="16"/>
        <v>475550.89041592041</v>
      </c>
      <c r="DE17" s="109">
        <f t="shared" si="16"/>
        <v>477532.3524593201</v>
      </c>
      <c r="DF17" s="109">
        <f t="shared" si="16"/>
        <v>479522.07059456717</v>
      </c>
      <c r="DG17" s="109">
        <f t="shared" si="16"/>
        <v>481520.07922204462</v>
      </c>
      <c r="DH17" s="109">
        <f t="shared" si="16"/>
        <v>483526.41288546973</v>
      </c>
      <c r="DI17" s="109">
        <f t="shared" si="16"/>
        <v>485541.10627249256</v>
      </c>
      <c r="DJ17" s="109">
        <f t="shared" si="16"/>
        <v>487564.1942152945</v>
      </c>
      <c r="DK17" s="109">
        <f t="shared" si="16"/>
        <v>489595.71169119159</v>
      </c>
      <c r="DL17" s="109">
        <f t="shared" si="16"/>
        <v>491635.69382323825</v>
      </c>
      <c r="DM17" s="109">
        <f t="shared" si="16"/>
        <v>493684.17588083516</v>
      </c>
      <c r="DN17" s="109">
        <f t="shared" si="16"/>
        <v>495741.1932803386</v>
      </c>
      <c r="DO17" s="109">
        <f t="shared" si="16"/>
        <v>497806.78158567334</v>
      </c>
      <c r="DP17" s="109">
        <f t="shared" si="16"/>
        <v>499880.97650894691</v>
      </c>
      <c r="DQ17" s="109">
        <f t="shared" si="16"/>
        <v>501963.81391106755</v>
      </c>
      <c r="DR17" s="109">
        <f t="shared" si="16"/>
        <v>504055.32980236359</v>
      </c>
      <c r="DS17" s="109">
        <f t="shared" si="16"/>
        <v>506155.56034320674</v>
      </c>
      <c r="DT17" s="109">
        <f t="shared" si="16"/>
        <v>508264.54184463684</v>
      </c>
      <c r="DU17" s="109">
        <f t="shared" si="16"/>
        <v>510382.31076898938</v>
      </c>
      <c r="DV17" s="109">
        <f t="shared" ref="DV17:EK17" si="17">SUM(DV10:DV15)</f>
        <v>512508.90373052686</v>
      </c>
      <c r="DW17" s="109">
        <f t="shared" si="17"/>
        <v>514644.35749607079</v>
      </c>
      <c r="DX17" s="109">
        <f t="shared" si="17"/>
        <v>516788.70898563776</v>
      </c>
      <c r="DY17" s="109">
        <f t="shared" si="17"/>
        <v>518941.99527307792</v>
      </c>
      <c r="DZ17" s="109">
        <f t="shared" si="17"/>
        <v>521104.25358671573</v>
      </c>
      <c r="EA17" s="109">
        <f t="shared" si="17"/>
        <v>523275.52130999364</v>
      </c>
      <c r="EB17" s="109">
        <f t="shared" si="17"/>
        <v>525455.83598211862</v>
      </c>
      <c r="EC17" s="109">
        <f t="shared" si="17"/>
        <v>527645.23529871088</v>
      </c>
      <c r="ED17" s="109">
        <f t="shared" si="17"/>
        <v>529843.75711245544</v>
      </c>
      <c r="EE17" s="109">
        <f t="shared" si="17"/>
        <v>532051.43943375733</v>
      </c>
      <c r="EF17" s="109">
        <f t="shared" si="17"/>
        <v>534268.32043139811</v>
      </c>
      <c r="EG17" s="109">
        <f t="shared" si="17"/>
        <v>536494.43843319546</v>
      </c>
      <c r="EH17" s="109">
        <f t="shared" si="17"/>
        <v>538729.83192666713</v>
      </c>
      <c r="EI17" s="109">
        <f t="shared" si="17"/>
        <v>540974.53955969494</v>
      </c>
      <c r="EJ17" s="109">
        <f t="shared" si="17"/>
        <v>543228.60014119372</v>
      </c>
      <c r="EK17" s="109">
        <f t="shared" si="17"/>
        <v>545492.05264178175</v>
      </c>
      <c r="EL17" s="51" t="s">
        <v>2</v>
      </c>
    </row>
    <row r="18" spans="1:142" x14ac:dyDescent="0.3">
      <c r="K18" s="51" t="s">
        <v>2</v>
      </c>
      <c r="BJ18" s="92"/>
      <c r="BP18" s="101"/>
      <c r="EL18" s="51" t="s">
        <v>2</v>
      </c>
    </row>
    <row r="19" spans="1:142" x14ac:dyDescent="0.3">
      <c r="K19" s="51" t="s">
        <v>2</v>
      </c>
      <c r="EL19" s="51" t="s">
        <v>2</v>
      </c>
    </row>
    <row r="20" spans="1:142" ht="17.25" x14ac:dyDescent="0.35">
      <c r="A20" s="102" t="s">
        <v>10</v>
      </c>
      <c r="B20" s="103">
        <v>63</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51" t="s">
        <v>2</v>
      </c>
    </row>
    <row r="21" spans="1:142" x14ac:dyDescent="0.3">
      <c r="B21" s="51" t="s">
        <v>51</v>
      </c>
      <c r="D21" s="110"/>
      <c r="E21" s="101"/>
      <c r="F21" s="56">
        <f>Income!$D$63</f>
        <v>46905</v>
      </c>
      <c r="G21" s="106"/>
      <c r="H21" s="107"/>
      <c r="I21" s="106">
        <v>0.1</v>
      </c>
      <c r="K21" s="51" t="s">
        <v>2</v>
      </c>
      <c r="L21" s="92">
        <f>IF(L$6&gt;=$F21,$I21*Income!L$63,0)</f>
        <v>0</v>
      </c>
      <c r="M21" s="92">
        <f>IF(M$6&gt;=$F21,$I21*Income!M$63,0)</f>
        <v>0</v>
      </c>
      <c r="N21" s="92">
        <f>IF(N$6&gt;=$F21,$I21*Income!N$63,0)</f>
        <v>0</v>
      </c>
      <c r="O21" s="92">
        <f>IF(O$6&gt;=$F21,$I21*Income!O$63,0)</f>
        <v>0</v>
      </c>
      <c r="P21" s="92">
        <f>IF(P$6&gt;=$F21,$I21*Income!P$63,0)</f>
        <v>0</v>
      </c>
      <c r="Q21" s="92">
        <f>IF(Q$6&gt;=$F21,$I21*Income!Q$63,0)</f>
        <v>0</v>
      </c>
      <c r="R21" s="92">
        <f>IF(R$6&gt;=$F21,$I21*Income!R$63,0)</f>
        <v>0</v>
      </c>
      <c r="S21" s="92">
        <f>IF(S$6&gt;=$F21,$I21*Income!S$63,0)</f>
        <v>0</v>
      </c>
      <c r="T21" s="92">
        <f>IF(T$6&gt;=$F21,$I21*Income!T$63,0)</f>
        <v>0</v>
      </c>
      <c r="U21" s="92">
        <f>IF(U$6&gt;=$F21,$I21*Income!U$63,0)</f>
        <v>0</v>
      </c>
      <c r="V21" s="92">
        <f>IF(V$6&gt;=$F21,$I21*Income!V$63,0)</f>
        <v>0</v>
      </c>
      <c r="W21" s="92">
        <f>IF(W$6&gt;=$F21,$I21*Income!W$63,0)</f>
        <v>0</v>
      </c>
      <c r="X21" s="92">
        <f>IF(X$6&gt;=$F21,$I21*Income!X$63,0)</f>
        <v>0</v>
      </c>
      <c r="Y21" s="92">
        <f>IF(Y$6&gt;=$F21,$I21*Income!Y$63,0)</f>
        <v>0</v>
      </c>
      <c r="Z21" s="92">
        <f>IF(Z$6&gt;=$F21,$I21*Income!Z$63,0)</f>
        <v>0</v>
      </c>
      <c r="AA21" s="92">
        <f>IF(AA$6&gt;=$F21,$I21*Income!AA$63,0)</f>
        <v>0</v>
      </c>
      <c r="AB21" s="92">
        <f>IF(AB$6&gt;=$F21,$I21*Income!AB$63,0)</f>
        <v>0</v>
      </c>
      <c r="AC21" s="92">
        <f>IF(AC$6&gt;=$F21,$I21*Income!AC$63,0)</f>
        <v>0</v>
      </c>
      <c r="AD21" s="92">
        <f>IF(AD$6&gt;=$F21,$I21*Income!AD$63,0)</f>
        <v>0</v>
      </c>
      <c r="AE21" s="92">
        <f>IF(AE$6&gt;=$F21,$I21*Income!AE$63,0)</f>
        <v>0</v>
      </c>
      <c r="AF21" s="92">
        <f>IF(AF$6&gt;=$F21,$I21*Income!AF$63,0)</f>
        <v>0</v>
      </c>
      <c r="AG21" s="92">
        <f>IF(AG$6&gt;=$F21,$I21*Income!AG$63,0)</f>
        <v>0</v>
      </c>
      <c r="AH21" s="92">
        <f>IF(AH$6&gt;=$F21,$I21*Income!AH$63,0)</f>
        <v>0</v>
      </c>
      <c r="AI21" s="92">
        <f>IF(AI$6&gt;=$F21,$I21*Income!AI$63,0)</f>
        <v>0</v>
      </c>
      <c r="AJ21" s="92">
        <f>IF(AJ$6&gt;=$F21,$I21*Income!AJ$63,0)</f>
        <v>0</v>
      </c>
      <c r="AK21" s="92">
        <f>IF(AK$6&gt;=$F21,$I21*Income!AK$63,0)</f>
        <v>0</v>
      </c>
      <c r="AL21" s="92">
        <f>IF(AL$6&gt;=$F21,$I21*Income!AL$63,0)</f>
        <v>0</v>
      </c>
      <c r="AM21" s="92">
        <f>IF(AM$6&gt;=$F21,$I21*Income!AM$63,0)</f>
        <v>0</v>
      </c>
      <c r="AN21" s="92">
        <f>IF(AN$6&gt;=$F21,$I21*Income!AN$63,0)</f>
        <v>0</v>
      </c>
      <c r="AO21" s="92">
        <f>IF(AO$6&gt;=$F21,$I21*Income!AO$63,0)</f>
        <v>0</v>
      </c>
      <c r="AP21" s="92">
        <f>IF(AP$6&gt;=$F21,$I21*Income!AP$63,0)</f>
        <v>0</v>
      </c>
      <c r="AQ21" s="92">
        <f>IF(AQ$6&gt;=$F21,$I21*Income!AQ$63,0)</f>
        <v>0</v>
      </c>
      <c r="AR21" s="92">
        <f>IF(AR$6&gt;=$F21,$I21*Income!AR$63,0)</f>
        <v>0</v>
      </c>
      <c r="AS21" s="92">
        <f>IF(AS$6&gt;=$F21,$I21*Income!AS$63,0)</f>
        <v>0</v>
      </c>
      <c r="AT21" s="92">
        <f>IF(AT$6&gt;=$F21,$I21*Income!AT$63,0)</f>
        <v>0</v>
      </c>
      <c r="AU21" s="92">
        <f>IF(AU$6&gt;=$F21,$I21*Income!AU$63,0)</f>
        <v>0</v>
      </c>
      <c r="AV21" s="92">
        <f>IF(AV$6&gt;=$F21,$I21*Income!AV$63,0)</f>
        <v>0</v>
      </c>
      <c r="AW21" s="92">
        <f>IF(AW$6&gt;=$F21,$I21*Income!AW$63,0)</f>
        <v>0</v>
      </c>
      <c r="AX21" s="92">
        <f>IF(AX$6&gt;=$F21,$I21*Income!AX$63,0)</f>
        <v>0</v>
      </c>
      <c r="AY21" s="92">
        <f>IF(AY$6&gt;=$F21,$I21*Income!AY$63,0)</f>
        <v>0</v>
      </c>
      <c r="AZ21" s="92">
        <f>IF(AZ$6&gt;=$F21,$I21*Income!AZ$63,0)</f>
        <v>0</v>
      </c>
      <c r="BA21" s="92">
        <f>IF(BA$6&gt;=$F21,$I21*Income!BA$63,0)</f>
        <v>0</v>
      </c>
      <c r="BB21" s="92">
        <f>IF(BB$6&gt;=$F21,$I21*Income!BB$63,0)</f>
        <v>0</v>
      </c>
      <c r="BC21" s="92">
        <f>IF(BC$6&gt;=$F21,$I21*Income!BC$63,0)</f>
        <v>0</v>
      </c>
      <c r="BD21" s="92">
        <f>IF(BD$6&gt;=$F21,$I21*Income!BD$63,0)</f>
        <v>0</v>
      </c>
      <c r="BE21" s="92">
        <f>IF(BE$6&gt;=$F21,$I21*Income!BE$63,0)</f>
        <v>0</v>
      </c>
      <c r="BF21" s="92">
        <f>IF(BF$6&gt;=$F21,$I21*Income!BF$63,0)</f>
        <v>0</v>
      </c>
      <c r="BG21" s="92">
        <f>IF(BG$6&gt;=$F21,$I21*Income!BG$63,0)</f>
        <v>0</v>
      </c>
      <c r="BH21" s="92">
        <f>IF(BH$6&gt;=$F21,$I21*Income!BH$63,0)</f>
        <v>0</v>
      </c>
      <c r="BI21" s="92">
        <f>IF(BI$6&gt;=$F21,$I21*Income!BI$63,0)</f>
        <v>0</v>
      </c>
      <c r="BJ21" s="92">
        <f>IF(BJ$6&gt;=$F21,$I21*Income!BJ$63,0)</f>
        <v>108602.22406146367</v>
      </c>
      <c r="BK21" s="92">
        <f>IF(BK$6&gt;=$F21,$I21*Income!BK$63,0)</f>
        <v>218069.10414173815</v>
      </c>
      <c r="BL21" s="92">
        <f>IF(BL$6&gt;=$F21,$I21*Income!BL$63,0)</f>
        <v>327362.42978903349</v>
      </c>
      <c r="BM21" s="92">
        <f>IF(BM$6&gt;=$F21,$I21*Income!BM$63,0)</f>
        <v>437392.41704547522</v>
      </c>
      <c r="BN21" s="92">
        <f>IF(BN$6&gt;=$F21,$I21*Income!BN$63,0)</f>
        <v>548210.52083526819</v>
      </c>
      <c r="BO21" s="92">
        <f>IF(BO$6&gt;=$F21,$I21*Income!BO$63,0)</f>
        <v>645537.12883866741</v>
      </c>
      <c r="BP21" s="92">
        <f>IF(BP$6&gt;=$F21,$I21*Income!BP$63,0)</f>
        <v>648226.86687549518</v>
      </c>
      <c r="BQ21" s="92">
        <f>IF(BQ$6&gt;=$F21,$I21*Income!BQ$63,0)</f>
        <v>650927.81215414288</v>
      </c>
      <c r="BR21" s="92">
        <f>IF(BR$6&gt;=$F21,$I21*Income!BR$63,0)</f>
        <v>653640.0113714519</v>
      </c>
      <c r="BS21" s="92">
        <f>IF(BS$6&gt;=$F21,$I21*Income!BS$63,0)</f>
        <v>656363.5114188327</v>
      </c>
      <c r="BT21" s="92">
        <f>IF(BT$6&gt;=$F21,$I21*Income!BT$63,0)</f>
        <v>659098.35938307818</v>
      </c>
      <c r="BU21" s="92">
        <f>IF(BU$6&gt;=$F21,$I21*Income!BU$63,0)</f>
        <v>661844.60254717409</v>
      </c>
      <c r="BV21" s="92">
        <f>IF(BV$6&gt;=$F21,$I21*Income!BV$63,0)</f>
        <v>664602.28839112062</v>
      </c>
      <c r="BW21" s="92">
        <f>IF(BW$6&gt;=$F21,$I21*Income!BW$63,0)</f>
        <v>667371.4645927503</v>
      </c>
      <c r="BX21" s="92">
        <f>IF(BX$6&gt;=$F21,$I21*Income!BX$63,0)</f>
        <v>670152.17902855354</v>
      </c>
      <c r="BY21" s="92">
        <f>IF(BY$6&gt;=$F21,$I21*Income!BY$63,0)</f>
        <v>672944.47977450583</v>
      </c>
      <c r="BZ21" s="92">
        <f>IF(BZ$6&gt;=$F21,$I21*Income!BZ$63,0)</f>
        <v>675748.41510689969</v>
      </c>
      <c r="CA21" s="92">
        <f>IF(CA$6&gt;=$F21,$I21*Income!CA$63,0)</f>
        <v>678564.03350317827</v>
      </c>
      <c r="CB21" s="92">
        <f>IF(CB$6&gt;=$F21,$I21*Income!CB$63,0)</f>
        <v>681391.38364277466</v>
      </c>
      <c r="CC21" s="92">
        <f>IF(CC$6&gt;=$F21,$I21*Income!CC$63,0)</f>
        <v>684230.51440795336</v>
      </c>
      <c r="CD21" s="92">
        <f>IF(CD$6&gt;=$F21,$I21*Income!CD$63,0)</f>
        <v>687081.474884653</v>
      </c>
      <c r="CE21" s="92">
        <f>IF(CE$6&gt;=$F21,$I21*Income!CE$63,0)</f>
        <v>689944.3143633391</v>
      </c>
      <c r="CF21" s="92">
        <f>IF(CF$6&gt;=$F21,$I21*Income!CF$63,0)</f>
        <v>692819.08233985293</v>
      </c>
      <c r="CG21" s="92">
        <f>IF(CG$6&gt;=$F21,$I21*Income!CG$63,0)</f>
        <v>695705.82851626887</v>
      </c>
      <c r="CH21" s="92">
        <f>IF(CH$6&gt;=$F21,$I21*Income!CH$63,0)</f>
        <v>698604.60280175344</v>
      </c>
      <c r="CI21" s="92">
        <f>IF(CI$6&gt;=$F21,$I21*Income!CI$63,0)</f>
        <v>701515.45531342737</v>
      </c>
      <c r="CJ21" s="92">
        <f>IF(CJ$6&gt;=$F21,$I21*Income!CJ$63,0)</f>
        <v>704438.43637723359</v>
      </c>
      <c r="CK21" s="92">
        <f>IF(CK$6&gt;=$F21,$I21*Income!CK$63,0)</f>
        <v>707373.59652880509</v>
      </c>
      <c r="CL21" s="92">
        <f>IF(CL$6&gt;=$F21,$I21*Income!CL$63,0)</f>
        <v>710320.9865143419</v>
      </c>
      <c r="CM21" s="92">
        <f>IF(CM$6&gt;=$F21,$I21*Income!CM$63,0)</f>
        <v>713280.65729148488</v>
      </c>
      <c r="CN21" s="92">
        <f>IF(CN$6&gt;=$F21,$I21*Income!CN$63,0)</f>
        <v>716252.66003019945</v>
      </c>
      <c r="CO21" s="92">
        <f>IF(CO$6&gt;=$F21,$I21*Income!CO$63,0)</f>
        <v>719237.0461136587</v>
      </c>
      <c r="CP21" s="92">
        <f>IF(CP$6&gt;=$F21,$I21*Income!CP$63,0)</f>
        <v>722233.86713913223</v>
      </c>
      <c r="CQ21" s="92">
        <f>IF(CQ$6&gt;=$F21,$I21*Income!CQ$63,0)</f>
        <v>725243.17491887847</v>
      </c>
      <c r="CR21" s="92">
        <f>IF(CR$6&gt;=$F21,$I21*Income!CR$63,0)</f>
        <v>728265.02148104052</v>
      </c>
      <c r="CS21" s="92">
        <f>IF(CS$6&gt;=$F21,$I21*Income!CS$63,0)</f>
        <v>731299.45907054469</v>
      </c>
      <c r="CT21" s="92">
        <f>IF(CT$6&gt;=$F21,$I21*Income!CT$63,0)</f>
        <v>734346.54015000537</v>
      </c>
      <c r="CU21" s="92">
        <f>IF(CU$6&gt;=$F21,$I21*Income!CU$63,0)</f>
        <v>737406.31740063045</v>
      </c>
      <c r="CV21" s="92">
        <f>IF(CV$6&gt;=$F21,$I21*Income!CV$63,0)</f>
        <v>740478.84372313286</v>
      </c>
      <c r="CW21" s="92">
        <f>IF(CW$6&gt;=$F21,$I21*Income!CW$63,0)</f>
        <v>743564.17223864608</v>
      </c>
      <c r="CX21" s="92">
        <f>IF(CX$6&gt;=$F21,$I21*Income!CX$63,0)</f>
        <v>746662.35628964053</v>
      </c>
      <c r="CY21" s="92">
        <f>IF(CY$6&gt;=$F21,$I21*Income!CY$63,0)</f>
        <v>749773.44944084703</v>
      </c>
      <c r="CZ21" s="92">
        <f>IF(CZ$6&gt;=$F21,$I21*Income!CZ$63,0)</f>
        <v>752897.50548018387</v>
      </c>
      <c r="DA21" s="92">
        <f>IF(DA$6&gt;=$F21,$I21*Income!DA$63,0)</f>
        <v>756034.57841968478</v>
      </c>
      <c r="DB21" s="92">
        <f>IF(DB$6&gt;=$F21,$I21*Income!DB$63,0)</f>
        <v>759184.72249643353</v>
      </c>
      <c r="DC21" s="92">
        <f>IF(DC$6&gt;=$F21,$I21*Income!DC$63,0)</f>
        <v>762347.99217350199</v>
      </c>
      <c r="DD21" s="92">
        <f>IF(DD$6&gt;=$F21,$I21*Income!DD$63,0)</f>
        <v>765524.44214089168</v>
      </c>
      <c r="DE21" s="92">
        <f>IF(DE$6&gt;=$F21,$I21*Income!DE$63,0)</f>
        <v>768714.12731647841</v>
      </c>
      <c r="DF21" s="92">
        <f>IF(DF$6&gt;=$F21,$I21*Income!DF$63,0)</f>
        <v>771917.10284696391</v>
      </c>
      <c r="DG21" s="92">
        <f>IF(DG$6&gt;=$F21,$I21*Income!DG$63,0)</f>
        <v>775133.42410882609</v>
      </c>
      <c r="DH21" s="92">
        <f>IF(DH$6&gt;=$F21,$I21*Income!DH$63,0)</f>
        <v>778363.14670927951</v>
      </c>
      <c r="DI21" s="92">
        <f>IF(DI$6&gt;=$F21,$I21*Income!DI$63,0)</f>
        <v>781606.32648723479</v>
      </c>
      <c r="DJ21" s="92">
        <f>IF(DJ$6&gt;=$F21,$I21*Income!DJ$63,0)</f>
        <v>784863.019514265</v>
      </c>
      <c r="DK21" s="92">
        <f>IF(DK$6&gt;=$F21,$I21*Income!DK$63,0)</f>
        <v>788133.28209557454</v>
      </c>
      <c r="DL21" s="92">
        <f>IF(DL$6&gt;=$F21,$I21*Income!DL$63,0)</f>
        <v>791417.17077097262</v>
      </c>
      <c r="DM21" s="92">
        <f>IF(DM$6&gt;=$F21,$I21*Income!DM$63,0)</f>
        <v>794714.74231585185</v>
      </c>
      <c r="DN21" s="92">
        <f>IF(DN$6&gt;=$F21,$I21*Income!DN$63,0)</f>
        <v>798026.05374216801</v>
      </c>
      <c r="DO21" s="92">
        <f>IF(DO$6&gt;=$F21,$I21*Income!DO$63,0)</f>
        <v>801351.16229942685</v>
      </c>
      <c r="DP21" s="92">
        <f>IF(DP$6&gt;=$F21,$I21*Income!DP$63,0)</f>
        <v>804690.12547567429</v>
      </c>
      <c r="DQ21" s="92">
        <f>IF(DQ$6&gt;=$F21,$I21*Income!DQ$63,0)</f>
        <v>808043.00099848968</v>
      </c>
      <c r="DR21" s="92">
        <f>IF(DR$6&gt;=$F21,$I21*Income!DR$63,0)</f>
        <v>811409.8468359831</v>
      </c>
      <c r="DS21" s="92">
        <f>IF(DS$6&gt;=$F21,$I21*Income!DS$63,0)</f>
        <v>814790.72119780001</v>
      </c>
      <c r="DT21" s="92">
        <f>IF(DT$6&gt;=$F21,$I21*Income!DT$63,0)</f>
        <v>818185.68253612402</v>
      </c>
      <c r="DU21" s="92">
        <f>IF(DU$6&gt;=$F21,$I21*Income!DU$63,0)</f>
        <v>821594.78954669146</v>
      </c>
      <c r="DV21" s="92">
        <f>IF(DV$6&gt;=$F21,$I21*Income!DV$63,0)</f>
        <v>825018.1011698026</v>
      </c>
      <c r="DW21" s="92">
        <f>IF(DW$6&gt;=$F21,$I21*Income!DW$63,0)</f>
        <v>828455.67659134336</v>
      </c>
      <c r="DX21" s="92">
        <f>IF(DX$6&gt;=$F21,$I21*Income!DX$63,0)</f>
        <v>831907.5752438074</v>
      </c>
      <c r="DY21" s="92">
        <f>IF(DY$6&gt;=$F21,$I21*Income!DY$63,0)</f>
        <v>835373.85680732306</v>
      </c>
      <c r="DZ21" s="92">
        <f>IF(DZ$6&gt;=$F21,$I21*Income!DZ$63,0)</f>
        <v>838854.58121068706</v>
      </c>
      <c r="EA21" s="92">
        <f>IF(EA$6&gt;=$F21,$I21*Income!EA$63,0)</f>
        <v>842349.80863239802</v>
      </c>
      <c r="EB21" s="92">
        <f>IF(EB$6&gt;=$F21,$I21*Income!EB$63,0)</f>
        <v>845859.59950169979</v>
      </c>
      <c r="EC21" s="92">
        <f>IF(EC$6&gt;=$F21,$I21*Income!EC$63,0)</f>
        <v>849384.01449962379</v>
      </c>
      <c r="ED21" s="92">
        <f>IF(ED$6&gt;=$F21,$I21*Income!ED$63,0)</f>
        <v>852923.11456003867</v>
      </c>
      <c r="EE21" s="92">
        <f>IF(EE$6&gt;=$F21,$I21*Income!EE$63,0)</f>
        <v>856476.96087070543</v>
      </c>
      <c r="EF21" s="92">
        <f>IF(EF$6&gt;=$F21,$I21*Income!EF$63,0)</f>
        <v>860045.61487433338</v>
      </c>
      <c r="EG21" s="92">
        <f>IF(EG$6&gt;=$F21,$I21*Income!EG$63,0)</f>
        <v>863629.13826964318</v>
      </c>
      <c r="EH21" s="92">
        <f>IF(EH$6&gt;=$F21,$I21*Income!EH$63,0)</f>
        <v>867227.59301243315</v>
      </c>
      <c r="EI21" s="92">
        <f>IF(EI$6&gt;=$F21,$I21*Income!EI$63,0)</f>
        <v>870841.04131665162</v>
      </c>
      <c r="EJ21" s="92">
        <f>IF(EJ$6&gt;=$F21,$I21*Income!EJ$63,0)</f>
        <v>874469.54565547116</v>
      </c>
      <c r="EK21" s="92">
        <f>IF(EK$6&gt;=$F21,$I21*Income!EK$63,0)</f>
        <v>878113.16876236896</v>
      </c>
      <c r="EL21" s="51" t="s">
        <v>2</v>
      </c>
    </row>
    <row r="22" spans="1:142" x14ac:dyDescent="0.3">
      <c r="B22" s="51" t="s">
        <v>52</v>
      </c>
      <c r="D22" s="110"/>
      <c r="E22" s="101"/>
      <c r="F22" s="56">
        <f>Income!$D$63</f>
        <v>46905</v>
      </c>
      <c r="G22" s="106"/>
      <c r="H22" s="107"/>
      <c r="I22" s="106">
        <v>0.15</v>
      </c>
      <c r="K22" s="51" t="s">
        <v>2</v>
      </c>
      <c r="L22" s="92">
        <f>IF(L$6&gt;=$F22,$I22*Income!L$63,0)</f>
        <v>0</v>
      </c>
      <c r="M22" s="92">
        <f>IF(M$6&gt;=$F22,$I22*Income!M$63,0)</f>
        <v>0</v>
      </c>
      <c r="N22" s="92">
        <f>IF(N$6&gt;=$F22,$I22*Income!N$63,0)</f>
        <v>0</v>
      </c>
      <c r="O22" s="92">
        <f>IF(O$6&gt;=$F22,$I22*Income!O$63,0)</f>
        <v>0</v>
      </c>
      <c r="P22" s="92">
        <f>IF(P$6&gt;=$F22,$I22*Income!P$63,0)</f>
        <v>0</v>
      </c>
      <c r="Q22" s="92">
        <f>IF(Q$6&gt;=$F22,$I22*Income!Q$63,0)</f>
        <v>0</v>
      </c>
      <c r="R22" s="92">
        <f>IF(R$6&gt;=$F22,$I22*Income!R$63,0)</f>
        <v>0</v>
      </c>
      <c r="S22" s="92">
        <f>IF(S$6&gt;=$F22,$I22*Income!S$63,0)</f>
        <v>0</v>
      </c>
      <c r="T22" s="92">
        <f>IF(T$6&gt;=$F22,$I22*Income!T$63,0)</f>
        <v>0</v>
      </c>
      <c r="U22" s="92">
        <f>IF(U$6&gt;=$F22,$I22*Income!U$63,0)</f>
        <v>0</v>
      </c>
      <c r="V22" s="92">
        <f>IF(V$6&gt;=$F22,$I22*Income!V$63,0)</f>
        <v>0</v>
      </c>
      <c r="W22" s="92">
        <f>IF(W$6&gt;=$F22,$I22*Income!W$63,0)</f>
        <v>0</v>
      </c>
      <c r="X22" s="92">
        <f>IF(X$6&gt;=$F22,$I22*Income!X$63,0)</f>
        <v>0</v>
      </c>
      <c r="Y22" s="92">
        <f>IF(Y$6&gt;=$F22,$I22*Income!Y$63,0)</f>
        <v>0</v>
      </c>
      <c r="Z22" s="92">
        <f>IF(Z$6&gt;=$F22,$I22*Income!Z$63,0)</f>
        <v>0</v>
      </c>
      <c r="AA22" s="92">
        <f>IF(AA$6&gt;=$F22,$I22*Income!AA$63,0)</f>
        <v>0</v>
      </c>
      <c r="AB22" s="92">
        <f>IF(AB$6&gt;=$F22,$I22*Income!AB$63,0)</f>
        <v>0</v>
      </c>
      <c r="AC22" s="92">
        <f>IF(AC$6&gt;=$F22,$I22*Income!AC$63,0)</f>
        <v>0</v>
      </c>
      <c r="AD22" s="92">
        <f>IF(AD$6&gt;=$F22,$I22*Income!AD$63,0)</f>
        <v>0</v>
      </c>
      <c r="AE22" s="92">
        <f>IF(AE$6&gt;=$F22,$I22*Income!AE$63,0)</f>
        <v>0</v>
      </c>
      <c r="AF22" s="92">
        <f>IF(AF$6&gt;=$F22,$I22*Income!AF$63,0)</f>
        <v>0</v>
      </c>
      <c r="AG22" s="92">
        <f>IF(AG$6&gt;=$F22,$I22*Income!AG$63,0)</f>
        <v>0</v>
      </c>
      <c r="AH22" s="92">
        <f>IF(AH$6&gt;=$F22,$I22*Income!AH$63,0)</f>
        <v>0</v>
      </c>
      <c r="AI22" s="92">
        <f>IF(AI$6&gt;=$F22,$I22*Income!AI$63,0)</f>
        <v>0</v>
      </c>
      <c r="AJ22" s="92">
        <f>IF(AJ$6&gt;=$F22,$I22*Income!AJ$63,0)</f>
        <v>0</v>
      </c>
      <c r="AK22" s="92">
        <f>IF(AK$6&gt;=$F22,$I22*Income!AK$63,0)</f>
        <v>0</v>
      </c>
      <c r="AL22" s="92">
        <f>IF(AL$6&gt;=$F22,$I22*Income!AL$63,0)</f>
        <v>0</v>
      </c>
      <c r="AM22" s="92">
        <f>IF(AM$6&gt;=$F22,$I22*Income!AM$63,0)</f>
        <v>0</v>
      </c>
      <c r="AN22" s="92">
        <f>IF(AN$6&gt;=$F22,$I22*Income!AN$63,0)</f>
        <v>0</v>
      </c>
      <c r="AO22" s="92">
        <f>IF(AO$6&gt;=$F22,$I22*Income!AO$63,0)</f>
        <v>0</v>
      </c>
      <c r="AP22" s="92">
        <f>IF(AP$6&gt;=$F22,$I22*Income!AP$63,0)</f>
        <v>0</v>
      </c>
      <c r="AQ22" s="92">
        <f>IF(AQ$6&gt;=$F22,$I22*Income!AQ$63,0)</f>
        <v>0</v>
      </c>
      <c r="AR22" s="92">
        <f>IF(AR$6&gt;=$F22,$I22*Income!AR$63,0)</f>
        <v>0</v>
      </c>
      <c r="AS22" s="92">
        <f>IF(AS$6&gt;=$F22,$I22*Income!AS$63,0)</f>
        <v>0</v>
      </c>
      <c r="AT22" s="92">
        <f>IF(AT$6&gt;=$F22,$I22*Income!AT$63,0)</f>
        <v>0</v>
      </c>
      <c r="AU22" s="92">
        <f>IF(AU$6&gt;=$F22,$I22*Income!AU$63,0)</f>
        <v>0</v>
      </c>
      <c r="AV22" s="92">
        <f>IF(AV$6&gt;=$F22,$I22*Income!AV$63,0)</f>
        <v>0</v>
      </c>
      <c r="AW22" s="92">
        <f>IF(AW$6&gt;=$F22,$I22*Income!AW$63,0)</f>
        <v>0</v>
      </c>
      <c r="AX22" s="92">
        <f>IF(AX$6&gt;=$F22,$I22*Income!AX$63,0)</f>
        <v>0</v>
      </c>
      <c r="AY22" s="92">
        <f>IF(AY$6&gt;=$F22,$I22*Income!AY$63,0)</f>
        <v>0</v>
      </c>
      <c r="AZ22" s="92">
        <f>IF(AZ$6&gt;=$F22,$I22*Income!AZ$63,0)</f>
        <v>0</v>
      </c>
      <c r="BA22" s="92">
        <f>IF(BA$6&gt;=$F22,$I22*Income!BA$63,0)</f>
        <v>0</v>
      </c>
      <c r="BB22" s="92">
        <f>IF(BB$6&gt;=$F22,$I22*Income!BB$63,0)</f>
        <v>0</v>
      </c>
      <c r="BC22" s="92">
        <f>IF(BC$6&gt;=$F22,$I22*Income!BC$63,0)</f>
        <v>0</v>
      </c>
      <c r="BD22" s="92">
        <f>IF(BD$6&gt;=$F22,$I22*Income!BD$63,0)</f>
        <v>0</v>
      </c>
      <c r="BE22" s="92">
        <f>IF(BE$6&gt;=$F22,$I22*Income!BE$63,0)</f>
        <v>0</v>
      </c>
      <c r="BF22" s="92">
        <f>IF(BF$6&gt;=$F22,$I22*Income!BF$63,0)</f>
        <v>0</v>
      </c>
      <c r="BG22" s="92">
        <f>IF(BG$6&gt;=$F22,$I22*Income!BG$63,0)</f>
        <v>0</v>
      </c>
      <c r="BH22" s="92">
        <f>IF(BH$6&gt;=$F22,$I22*Income!BH$63,0)</f>
        <v>0</v>
      </c>
      <c r="BI22" s="92">
        <f>IF(BI$6&gt;=$F22,$I22*Income!BI$63,0)</f>
        <v>0</v>
      </c>
      <c r="BJ22" s="92">
        <f>IF(BJ$6&gt;=$F22,$I22*Income!BJ$63,0)</f>
        <v>162903.33609219547</v>
      </c>
      <c r="BK22" s="92">
        <f>IF(BK$6&gt;=$F22,$I22*Income!BK$63,0)</f>
        <v>327103.65621260717</v>
      </c>
      <c r="BL22" s="92">
        <f>IF(BL$6&gt;=$F22,$I22*Income!BL$63,0)</f>
        <v>491043.64468355023</v>
      </c>
      <c r="BM22" s="92">
        <f>IF(BM$6&gt;=$F22,$I22*Income!BM$63,0)</f>
        <v>656088.62556821271</v>
      </c>
      <c r="BN22" s="92">
        <f>IF(BN$6&gt;=$F22,$I22*Income!BN$63,0)</f>
        <v>822315.78125290235</v>
      </c>
      <c r="BO22" s="92">
        <f>IF(BO$6&gt;=$F22,$I22*Income!BO$63,0)</f>
        <v>968305.693258001</v>
      </c>
      <c r="BP22" s="92">
        <f>IF(BP$6&gt;=$F22,$I22*Income!BP$63,0)</f>
        <v>972340.30031324259</v>
      </c>
      <c r="BQ22" s="92">
        <f>IF(BQ$6&gt;=$F22,$I22*Income!BQ$63,0)</f>
        <v>976391.71823121421</v>
      </c>
      <c r="BR22" s="92">
        <f>IF(BR$6&gt;=$F22,$I22*Income!BR$63,0)</f>
        <v>980460.01705717761</v>
      </c>
      <c r="BS22" s="92">
        <f>IF(BS$6&gt;=$F22,$I22*Income!BS$63,0)</f>
        <v>984545.26712824893</v>
      </c>
      <c r="BT22" s="92">
        <f>IF(BT$6&gt;=$F22,$I22*Income!BT$63,0)</f>
        <v>988647.53907461709</v>
      </c>
      <c r="BU22" s="92">
        <f>IF(BU$6&gt;=$F22,$I22*Income!BU$63,0)</f>
        <v>992766.90382076101</v>
      </c>
      <c r="BV22" s="92">
        <f>IF(BV$6&gt;=$F22,$I22*Income!BV$63,0)</f>
        <v>996903.43258668075</v>
      </c>
      <c r="BW22" s="92">
        <f>IF(BW$6&gt;=$F22,$I22*Income!BW$63,0)</f>
        <v>1001057.1968891254</v>
      </c>
      <c r="BX22" s="92">
        <f>IF(BX$6&gt;=$F22,$I22*Income!BX$63,0)</f>
        <v>1005228.2685428303</v>
      </c>
      <c r="BY22" s="92">
        <f>IF(BY$6&gt;=$F22,$I22*Income!BY$63,0)</f>
        <v>1009416.7196617587</v>
      </c>
      <c r="BZ22" s="92">
        <f>IF(BZ$6&gt;=$F22,$I22*Income!BZ$63,0)</f>
        <v>1013622.6226603495</v>
      </c>
      <c r="CA22" s="92">
        <f>IF(CA$6&gt;=$F22,$I22*Income!CA$63,0)</f>
        <v>1017846.0502547673</v>
      </c>
      <c r="CB22" s="92">
        <f>IF(CB$6&gt;=$F22,$I22*Income!CB$63,0)</f>
        <v>1022087.0754641619</v>
      </c>
      <c r="CC22" s="92">
        <f>IF(CC$6&gt;=$F22,$I22*Income!CC$63,0)</f>
        <v>1026345.77161193</v>
      </c>
      <c r="CD22" s="92">
        <f>IF(CD$6&gt;=$F22,$I22*Income!CD$63,0)</f>
        <v>1030622.2123269793</v>
      </c>
      <c r="CE22" s="92">
        <f>IF(CE$6&gt;=$F22,$I22*Income!CE$63,0)</f>
        <v>1034916.4715450086</v>
      </c>
      <c r="CF22" s="92">
        <f>IF(CF$6&gt;=$F22,$I22*Income!CF$63,0)</f>
        <v>1039228.6235097792</v>
      </c>
      <c r="CG22" s="92">
        <f>IF(CG$6&gt;=$F22,$I22*Income!CG$63,0)</f>
        <v>1043558.7427744032</v>
      </c>
      <c r="CH22" s="92">
        <f>IF(CH$6&gt;=$F22,$I22*Income!CH$63,0)</f>
        <v>1047906.90420263</v>
      </c>
      <c r="CI22" s="92">
        <f>IF(CI$6&gt;=$F22,$I22*Income!CI$63,0)</f>
        <v>1052273.1829701408</v>
      </c>
      <c r="CJ22" s="92">
        <f>IF(CJ$6&gt;=$F22,$I22*Income!CJ$63,0)</f>
        <v>1056657.6545658503</v>
      </c>
      <c r="CK22" s="92">
        <f>IF(CK$6&gt;=$F22,$I22*Income!CK$63,0)</f>
        <v>1061060.3947932075</v>
      </c>
      <c r="CL22" s="92">
        <f>IF(CL$6&gt;=$F22,$I22*Income!CL$63,0)</f>
        <v>1065481.4797715128</v>
      </c>
      <c r="CM22" s="92">
        <f>IF(CM$6&gt;=$F22,$I22*Income!CM$63,0)</f>
        <v>1069920.9859372273</v>
      </c>
      <c r="CN22" s="92">
        <f>IF(CN$6&gt;=$F22,$I22*Income!CN$63,0)</f>
        <v>1074378.9900452991</v>
      </c>
      <c r="CO22" s="92">
        <f>IF(CO$6&gt;=$F22,$I22*Income!CO$63,0)</f>
        <v>1078855.5691704878</v>
      </c>
      <c r="CP22" s="92">
        <f>IF(CP$6&gt;=$F22,$I22*Income!CP$63,0)</f>
        <v>1083350.8007086981</v>
      </c>
      <c r="CQ22" s="92">
        <f>IF(CQ$6&gt;=$F22,$I22*Income!CQ$63,0)</f>
        <v>1087864.7623783175</v>
      </c>
      <c r="CR22" s="92">
        <f>IF(CR$6&gt;=$F22,$I22*Income!CR$63,0)</f>
        <v>1092397.5322215606</v>
      </c>
      <c r="CS22" s="92">
        <f>IF(CS$6&gt;=$F22,$I22*Income!CS$63,0)</f>
        <v>1096949.1886058168</v>
      </c>
      <c r="CT22" s="92">
        <f>IF(CT$6&gt;=$F22,$I22*Income!CT$63,0)</f>
        <v>1101519.8102250081</v>
      </c>
      <c r="CU22" s="92">
        <f>IF(CU$6&gt;=$F22,$I22*Income!CU$63,0)</f>
        <v>1106109.4761009456</v>
      </c>
      <c r="CV22" s="92">
        <f>IF(CV$6&gt;=$F22,$I22*Income!CV$63,0)</f>
        <v>1110718.2655846991</v>
      </c>
      <c r="CW22" s="92">
        <f>IF(CW$6&gt;=$F22,$I22*Income!CW$63,0)</f>
        <v>1115346.2583579691</v>
      </c>
      <c r="CX22" s="92">
        <f>IF(CX$6&gt;=$F22,$I22*Income!CX$63,0)</f>
        <v>1119993.5344344608</v>
      </c>
      <c r="CY22" s="92">
        <f>IF(CY$6&gt;=$F22,$I22*Income!CY$63,0)</f>
        <v>1124660.1741612705</v>
      </c>
      <c r="CZ22" s="92">
        <f>IF(CZ$6&gt;=$F22,$I22*Income!CZ$63,0)</f>
        <v>1129346.2582202756</v>
      </c>
      <c r="DA22" s="92">
        <f>IF(DA$6&gt;=$F22,$I22*Income!DA$63,0)</f>
        <v>1134051.8676295271</v>
      </c>
      <c r="DB22" s="92">
        <f>IF(DB$6&gt;=$F22,$I22*Income!DB$63,0)</f>
        <v>1138777.0837446502</v>
      </c>
      <c r="DC22" s="92">
        <f>IF(DC$6&gt;=$F22,$I22*Income!DC$63,0)</f>
        <v>1143521.9882602529</v>
      </c>
      <c r="DD22" s="92">
        <f>IF(DD$6&gt;=$F22,$I22*Income!DD$63,0)</f>
        <v>1148286.6632113373</v>
      </c>
      <c r="DE22" s="92">
        <f>IF(DE$6&gt;=$F22,$I22*Income!DE$63,0)</f>
        <v>1153071.1909747175</v>
      </c>
      <c r="DF22" s="92">
        <f>IF(DF$6&gt;=$F22,$I22*Income!DF$63,0)</f>
        <v>1157875.6542704457</v>
      </c>
      <c r="DG22" s="92">
        <f>IF(DG$6&gt;=$F22,$I22*Income!DG$63,0)</f>
        <v>1162700.1361632391</v>
      </c>
      <c r="DH22" s="92">
        <f>IF(DH$6&gt;=$F22,$I22*Income!DH$63,0)</f>
        <v>1167544.7200639192</v>
      </c>
      <c r="DI22" s="92">
        <f>IF(DI$6&gt;=$F22,$I22*Income!DI$63,0)</f>
        <v>1172409.489730852</v>
      </c>
      <c r="DJ22" s="92">
        <f>IF(DJ$6&gt;=$F22,$I22*Income!DJ$63,0)</f>
        <v>1177294.5292713973</v>
      </c>
      <c r="DK22" s="92">
        <f>IF(DK$6&gt;=$F22,$I22*Income!DK$63,0)</f>
        <v>1182199.9231433617</v>
      </c>
      <c r="DL22" s="92">
        <f>IF(DL$6&gt;=$F22,$I22*Income!DL$63,0)</f>
        <v>1187125.7561564588</v>
      </c>
      <c r="DM22" s="92">
        <f>IF(DM$6&gt;=$F22,$I22*Income!DM$63,0)</f>
        <v>1192072.1134737777</v>
      </c>
      <c r="DN22" s="92">
        <f>IF(DN$6&gt;=$F22,$I22*Income!DN$63,0)</f>
        <v>1197039.080613252</v>
      </c>
      <c r="DO22" s="92">
        <f>IF(DO$6&gt;=$F22,$I22*Income!DO$63,0)</f>
        <v>1202026.7434491401</v>
      </c>
      <c r="DP22" s="92">
        <f>IF(DP$6&gt;=$F22,$I22*Income!DP$63,0)</f>
        <v>1207035.1882135114</v>
      </c>
      <c r="DQ22" s="92">
        <f>IF(DQ$6&gt;=$F22,$I22*Income!DQ$63,0)</f>
        <v>1212064.5014977343</v>
      </c>
      <c r="DR22" s="92">
        <f>IF(DR$6&gt;=$F22,$I22*Income!DR$63,0)</f>
        <v>1217114.7702539745</v>
      </c>
      <c r="DS22" s="92">
        <f>IF(DS$6&gt;=$F22,$I22*Income!DS$63,0)</f>
        <v>1222186.0817966999</v>
      </c>
      <c r="DT22" s="92">
        <f>IF(DT$6&gt;=$F22,$I22*Income!DT$63,0)</f>
        <v>1227278.5238041859</v>
      </c>
      <c r="DU22" s="92">
        <f>IF(DU$6&gt;=$F22,$I22*Income!DU$63,0)</f>
        <v>1232392.184320037</v>
      </c>
      <c r="DV22" s="92">
        <f>IF(DV$6&gt;=$F22,$I22*Income!DV$63,0)</f>
        <v>1237527.1517547038</v>
      </c>
      <c r="DW22" s="92">
        <f>IF(DW$6&gt;=$F22,$I22*Income!DW$63,0)</f>
        <v>1242683.5148870149</v>
      </c>
      <c r="DX22" s="92">
        <f>IF(DX$6&gt;=$F22,$I22*Income!DX$63,0)</f>
        <v>1247861.3628657111</v>
      </c>
      <c r="DY22" s="92">
        <f>IF(DY$6&gt;=$F22,$I22*Income!DY$63,0)</f>
        <v>1253060.7852109845</v>
      </c>
      <c r="DZ22" s="92">
        <f>IF(DZ$6&gt;=$F22,$I22*Income!DZ$63,0)</f>
        <v>1258281.8718160305</v>
      </c>
      <c r="EA22" s="92">
        <f>IF(EA$6&gt;=$F22,$I22*Income!EA$63,0)</f>
        <v>1263524.712948597</v>
      </c>
      <c r="EB22" s="92">
        <f>IF(EB$6&gt;=$F22,$I22*Income!EB$63,0)</f>
        <v>1268789.3992525495</v>
      </c>
      <c r="EC22" s="92">
        <f>IF(EC$6&gt;=$F22,$I22*Income!EC$63,0)</f>
        <v>1274076.0217494355</v>
      </c>
      <c r="ED22" s="92">
        <f>IF(ED$6&gt;=$F22,$I22*Income!ED$63,0)</f>
        <v>1279384.6718400579</v>
      </c>
      <c r="EE22" s="92">
        <f>IF(EE$6&gt;=$F22,$I22*Income!EE$63,0)</f>
        <v>1284715.4413060581</v>
      </c>
      <c r="EF22" s="92">
        <f>IF(EF$6&gt;=$F22,$I22*Income!EF$63,0)</f>
        <v>1290068.4223114999</v>
      </c>
      <c r="EG22" s="92">
        <f>IF(EG$6&gt;=$F22,$I22*Income!EG$63,0)</f>
        <v>1295443.7074044647</v>
      </c>
      <c r="EH22" s="92">
        <f>IF(EH$6&gt;=$F22,$I22*Income!EH$63,0)</f>
        <v>1300841.3895186496</v>
      </c>
      <c r="EI22" s="92">
        <f>IF(EI$6&gt;=$F22,$I22*Income!EI$63,0)</f>
        <v>1306261.5619749774</v>
      </c>
      <c r="EJ22" s="92">
        <f>IF(EJ$6&gt;=$F22,$I22*Income!EJ$63,0)</f>
        <v>1311704.3184832067</v>
      </c>
      <c r="EK22" s="92">
        <f>IF(EK$6&gt;=$F22,$I22*Income!EK$63,0)</f>
        <v>1317169.7531435534</v>
      </c>
      <c r="EL22" s="51" t="s">
        <v>2</v>
      </c>
    </row>
    <row r="23" spans="1:142" x14ac:dyDescent="0.3">
      <c r="B23" s="51" t="s">
        <v>53</v>
      </c>
      <c r="D23" s="110"/>
      <c r="E23" s="101"/>
      <c r="F23" s="56">
        <f>Income!$D$63</f>
        <v>46905</v>
      </c>
      <c r="G23" s="106"/>
      <c r="H23" s="107"/>
      <c r="I23" s="106">
        <v>0.02</v>
      </c>
      <c r="K23" s="51" t="s">
        <v>2</v>
      </c>
      <c r="L23" s="92">
        <f>IF(L$6&gt;=$F23,$I23*Income!L$63,0)</f>
        <v>0</v>
      </c>
      <c r="M23" s="92">
        <f>IF(M$6&gt;=$F23,$I23*Income!M$63,0)</f>
        <v>0</v>
      </c>
      <c r="N23" s="92">
        <f>IF(N$6&gt;=$F23,$I23*Income!N$63,0)</f>
        <v>0</v>
      </c>
      <c r="O23" s="92">
        <f>IF(O$6&gt;=$F23,$I23*Income!O$63,0)</f>
        <v>0</v>
      </c>
      <c r="P23" s="92">
        <f>IF(P$6&gt;=$F23,$I23*Income!P$63,0)</f>
        <v>0</v>
      </c>
      <c r="Q23" s="92">
        <f>IF(Q$6&gt;=$F23,$I23*Income!Q$63,0)</f>
        <v>0</v>
      </c>
      <c r="R23" s="92">
        <f>IF(R$6&gt;=$F23,$I23*Income!R$63,0)</f>
        <v>0</v>
      </c>
      <c r="S23" s="92">
        <f>IF(S$6&gt;=$F23,$I23*Income!S$63,0)</f>
        <v>0</v>
      </c>
      <c r="T23" s="92">
        <f>IF(T$6&gt;=$F23,$I23*Income!T$63,0)</f>
        <v>0</v>
      </c>
      <c r="U23" s="92">
        <f>IF(U$6&gt;=$F23,$I23*Income!U$63,0)</f>
        <v>0</v>
      </c>
      <c r="V23" s="92">
        <f>IF(V$6&gt;=$F23,$I23*Income!V$63,0)</f>
        <v>0</v>
      </c>
      <c r="W23" s="92">
        <f>IF(W$6&gt;=$F23,$I23*Income!W$63,0)</f>
        <v>0</v>
      </c>
      <c r="X23" s="92">
        <f>IF(X$6&gt;=$F23,$I23*Income!X$63,0)</f>
        <v>0</v>
      </c>
      <c r="Y23" s="92">
        <f>IF(Y$6&gt;=$F23,$I23*Income!Y$63,0)</f>
        <v>0</v>
      </c>
      <c r="Z23" s="92">
        <f>IF(Z$6&gt;=$F23,$I23*Income!Z$63,0)</f>
        <v>0</v>
      </c>
      <c r="AA23" s="92">
        <f>IF(AA$6&gt;=$F23,$I23*Income!AA$63,0)</f>
        <v>0</v>
      </c>
      <c r="AB23" s="92">
        <f>IF(AB$6&gt;=$F23,$I23*Income!AB$63,0)</f>
        <v>0</v>
      </c>
      <c r="AC23" s="92">
        <f>IF(AC$6&gt;=$F23,$I23*Income!AC$63,0)</f>
        <v>0</v>
      </c>
      <c r="AD23" s="92">
        <f>IF(AD$6&gt;=$F23,$I23*Income!AD$63,0)</f>
        <v>0</v>
      </c>
      <c r="AE23" s="92">
        <f>IF(AE$6&gt;=$F23,$I23*Income!AE$63,0)</f>
        <v>0</v>
      </c>
      <c r="AF23" s="92">
        <f>IF(AF$6&gt;=$F23,$I23*Income!AF$63,0)</f>
        <v>0</v>
      </c>
      <c r="AG23" s="92">
        <f>IF(AG$6&gt;=$F23,$I23*Income!AG$63,0)</f>
        <v>0</v>
      </c>
      <c r="AH23" s="92">
        <f>IF(AH$6&gt;=$F23,$I23*Income!AH$63,0)</f>
        <v>0</v>
      </c>
      <c r="AI23" s="92">
        <f>IF(AI$6&gt;=$F23,$I23*Income!AI$63,0)</f>
        <v>0</v>
      </c>
      <c r="AJ23" s="92">
        <f>IF(AJ$6&gt;=$F23,$I23*Income!AJ$63,0)</f>
        <v>0</v>
      </c>
      <c r="AK23" s="92">
        <f>IF(AK$6&gt;=$F23,$I23*Income!AK$63,0)</f>
        <v>0</v>
      </c>
      <c r="AL23" s="92">
        <f>IF(AL$6&gt;=$F23,$I23*Income!AL$63,0)</f>
        <v>0</v>
      </c>
      <c r="AM23" s="92">
        <f>IF(AM$6&gt;=$F23,$I23*Income!AM$63,0)</f>
        <v>0</v>
      </c>
      <c r="AN23" s="92">
        <f>IF(AN$6&gt;=$F23,$I23*Income!AN$63,0)</f>
        <v>0</v>
      </c>
      <c r="AO23" s="92">
        <f>IF(AO$6&gt;=$F23,$I23*Income!AO$63,0)</f>
        <v>0</v>
      </c>
      <c r="AP23" s="92">
        <f>IF(AP$6&gt;=$F23,$I23*Income!AP$63,0)</f>
        <v>0</v>
      </c>
      <c r="AQ23" s="92">
        <f>IF(AQ$6&gt;=$F23,$I23*Income!AQ$63,0)</f>
        <v>0</v>
      </c>
      <c r="AR23" s="92">
        <f>IF(AR$6&gt;=$F23,$I23*Income!AR$63,0)</f>
        <v>0</v>
      </c>
      <c r="AS23" s="92">
        <f>IF(AS$6&gt;=$F23,$I23*Income!AS$63,0)</f>
        <v>0</v>
      </c>
      <c r="AT23" s="92">
        <f>IF(AT$6&gt;=$F23,$I23*Income!AT$63,0)</f>
        <v>0</v>
      </c>
      <c r="AU23" s="92">
        <f>IF(AU$6&gt;=$F23,$I23*Income!AU$63,0)</f>
        <v>0</v>
      </c>
      <c r="AV23" s="92">
        <f>IF(AV$6&gt;=$F23,$I23*Income!AV$63,0)</f>
        <v>0</v>
      </c>
      <c r="AW23" s="92">
        <f>IF(AW$6&gt;=$F23,$I23*Income!AW$63,0)</f>
        <v>0</v>
      </c>
      <c r="AX23" s="92">
        <f>IF(AX$6&gt;=$F23,$I23*Income!AX$63,0)</f>
        <v>0</v>
      </c>
      <c r="AY23" s="92">
        <f>IF(AY$6&gt;=$F23,$I23*Income!AY$63,0)</f>
        <v>0</v>
      </c>
      <c r="AZ23" s="92">
        <f>IF(AZ$6&gt;=$F23,$I23*Income!AZ$63,0)</f>
        <v>0</v>
      </c>
      <c r="BA23" s="92">
        <f>IF(BA$6&gt;=$F23,$I23*Income!BA$63,0)</f>
        <v>0</v>
      </c>
      <c r="BB23" s="92">
        <f>IF(BB$6&gt;=$F23,$I23*Income!BB$63,0)</f>
        <v>0</v>
      </c>
      <c r="BC23" s="92">
        <f>IF(BC$6&gt;=$F23,$I23*Income!BC$63,0)</f>
        <v>0</v>
      </c>
      <c r="BD23" s="92">
        <f>IF(BD$6&gt;=$F23,$I23*Income!BD$63,0)</f>
        <v>0</v>
      </c>
      <c r="BE23" s="92">
        <f>IF(BE$6&gt;=$F23,$I23*Income!BE$63,0)</f>
        <v>0</v>
      </c>
      <c r="BF23" s="92">
        <f>IF(BF$6&gt;=$F23,$I23*Income!BF$63,0)</f>
        <v>0</v>
      </c>
      <c r="BG23" s="92">
        <f>IF(BG$6&gt;=$F23,$I23*Income!BG$63,0)</f>
        <v>0</v>
      </c>
      <c r="BH23" s="92">
        <f>IF(BH$6&gt;=$F23,$I23*Income!BH$63,0)</f>
        <v>0</v>
      </c>
      <c r="BI23" s="92">
        <f>IF(BI$6&gt;=$F23,$I23*Income!BI$63,0)</f>
        <v>0</v>
      </c>
      <c r="BJ23" s="92">
        <f>IF(BJ$6&gt;=$F23,$I23*Income!BJ$63,0)</f>
        <v>21720.444812292732</v>
      </c>
      <c r="BK23" s="92">
        <f>IF(BK$6&gt;=$F23,$I23*Income!BK$63,0)</f>
        <v>43613.820828347627</v>
      </c>
      <c r="BL23" s="92">
        <f>IF(BL$6&gt;=$F23,$I23*Income!BL$63,0)</f>
        <v>65472.485957806697</v>
      </c>
      <c r="BM23" s="92">
        <f>IF(BM$6&gt;=$F23,$I23*Income!BM$63,0)</f>
        <v>87478.483409095032</v>
      </c>
      <c r="BN23" s="92">
        <f>IF(BN$6&gt;=$F23,$I23*Income!BN$63,0)</f>
        <v>109642.10416705365</v>
      </c>
      <c r="BO23" s="92">
        <f>IF(BO$6&gt;=$F23,$I23*Income!BO$63,0)</f>
        <v>129107.42576773348</v>
      </c>
      <c r="BP23" s="92">
        <f>IF(BP$6&gt;=$F23,$I23*Income!BP$63,0)</f>
        <v>129645.37337509902</v>
      </c>
      <c r="BQ23" s="92">
        <f>IF(BQ$6&gt;=$F23,$I23*Income!BQ$63,0)</f>
        <v>130185.56243082858</v>
      </c>
      <c r="BR23" s="92">
        <f>IF(BR$6&gt;=$F23,$I23*Income!BR$63,0)</f>
        <v>130728.00227429037</v>
      </c>
      <c r="BS23" s="92">
        <f>IF(BS$6&gt;=$F23,$I23*Income!BS$63,0)</f>
        <v>131272.70228376653</v>
      </c>
      <c r="BT23" s="92">
        <f>IF(BT$6&gt;=$F23,$I23*Income!BT$63,0)</f>
        <v>131819.67187661561</v>
      </c>
      <c r="BU23" s="92">
        <f>IF(BU$6&gt;=$F23,$I23*Income!BU$63,0)</f>
        <v>132368.9205094348</v>
      </c>
      <c r="BV23" s="92">
        <f>IF(BV$6&gt;=$F23,$I23*Income!BV$63,0)</f>
        <v>132920.45767822411</v>
      </c>
      <c r="BW23" s="92">
        <f>IF(BW$6&gt;=$F23,$I23*Income!BW$63,0)</f>
        <v>133474.29291855005</v>
      </c>
      <c r="BX23" s="92">
        <f>IF(BX$6&gt;=$F23,$I23*Income!BX$63,0)</f>
        <v>134030.4358057107</v>
      </c>
      <c r="BY23" s="92">
        <f>IF(BY$6&gt;=$F23,$I23*Income!BY$63,0)</f>
        <v>134588.89595490118</v>
      </c>
      <c r="BZ23" s="92">
        <f>IF(BZ$6&gt;=$F23,$I23*Income!BZ$63,0)</f>
        <v>135149.68302137993</v>
      </c>
      <c r="CA23" s="92">
        <f>IF(CA$6&gt;=$F23,$I23*Income!CA$63,0)</f>
        <v>135712.80670063564</v>
      </c>
      <c r="CB23" s="92">
        <f>IF(CB$6&gt;=$F23,$I23*Income!CB$63,0)</f>
        <v>136278.27672855492</v>
      </c>
      <c r="CC23" s="92">
        <f>IF(CC$6&gt;=$F23,$I23*Income!CC$63,0)</f>
        <v>136846.10288159066</v>
      </c>
      <c r="CD23" s="92">
        <f>IF(CD$6&gt;=$F23,$I23*Income!CD$63,0)</f>
        <v>137416.29497693057</v>
      </c>
      <c r="CE23" s="92">
        <f>IF(CE$6&gt;=$F23,$I23*Income!CE$63,0)</f>
        <v>137988.86287266781</v>
      </c>
      <c r="CF23" s="92">
        <f>IF(CF$6&gt;=$F23,$I23*Income!CF$63,0)</f>
        <v>138563.81646797058</v>
      </c>
      <c r="CG23" s="92">
        <f>IF(CG$6&gt;=$F23,$I23*Income!CG$63,0)</f>
        <v>139141.16570325376</v>
      </c>
      <c r="CH23" s="92">
        <f>IF(CH$6&gt;=$F23,$I23*Income!CH$63,0)</f>
        <v>139720.92056035067</v>
      </c>
      <c r="CI23" s="92">
        <f>IF(CI$6&gt;=$F23,$I23*Income!CI$63,0)</f>
        <v>140303.09106268545</v>
      </c>
      <c r="CJ23" s="92">
        <f>IF(CJ$6&gt;=$F23,$I23*Income!CJ$63,0)</f>
        <v>140887.68727544672</v>
      </c>
      <c r="CK23" s="92">
        <f>IF(CK$6&gt;=$F23,$I23*Income!CK$63,0)</f>
        <v>141474.71930576101</v>
      </c>
      <c r="CL23" s="92">
        <f>IF(CL$6&gt;=$F23,$I23*Income!CL$63,0)</f>
        <v>142064.19730286836</v>
      </c>
      <c r="CM23" s="92">
        <f>IF(CM$6&gt;=$F23,$I23*Income!CM$63,0)</f>
        <v>142656.13145829696</v>
      </c>
      <c r="CN23" s="92">
        <f>IF(CN$6&gt;=$F23,$I23*Income!CN$63,0)</f>
        <v>143250.5320060399</v>
      </c>
      <c r="CO23" s="92">
        <f>IF(CO$6&gt;=$F23,$I23*Income!CO$63,0)</f>
        <v>143847.40922273172</v>
      </c>
      <c r="CP23" s="92">
        <f>IF(CP$6&gt;=$F23,$I23*Income!CP$63,0)</f>
        <v>144446.77342782644</v>
      </c>
      <c r="CQ23" s="92">
        <f>IF(CQ$6&gt;=$F23,$I23*Income!CQ$63,0)</f>
        <v>145048.6349837757</v>
      </c>
      <c r="CR23" s="92">
        <f>IF(CR$6&gt;=$F23,$I23*Income!CR$63,0)</f>
        <v>145653.00429620809</v>
      </c>
      <c r="CS23" s="92">
        <f>IF(CS$6&gt;=$F23,$I23*Income!CS$63,0)</f>
        <v>146259.89181410891</v>
      </c>
      <c r="CT23" s="92">
        <f>IF(CT$6&gt;=$F23,$I23*Income!CT$63,0)</f>
        <v>146869.30803000109</v>
      </c>
      <c r="CU23" s="92">
        <f>IF(CU$6&gt;=$F23,$I23*Income!CU$63,0)</f>
        <v>147481.26348012607</v>
      </c>
      <c r="CV23" s="92">
        <f>IF(CV$6&gt;=$F23,$I23*Income!CV$63,0)</f>
        <v>148095.76874462658</v>
      </c>
      <c r="CW23" s="92">
        <f>IF(CW$6&gt;=$F23,$I23*Income!CW$63,0)</f>
        <v>148712.83444772923</v>
      </c>
      <c r="CX23" s="92">
        <f>IF(CX$6&gt;=$F23,$I23*Income!CX$63,0)</f>
        <v>149332.47125792812</v>
      </c>
      <c r="CY23" s="92">
        <f>IF(CY$6&gt;=$F23,$I23*Income!CY$63,0)</f>
        <v>149954.68988816941</v>
      </c>
      <c r="CZ23" s="92">
        <f>IF(CZ$6&gt;=$F23,$I23*Income!CZ$63,0)</f>
        <v>150579.50109603678</v>
      </c>
      <c r="DA23" s="92">
        <f>IF(DA$6&gt;=$F23,$I23*Income!DA$63,0)</f>
        <v>151206.91568393694</v>
      </c>
      <c r="DB23" s="92">
        <f>IF(DB$6&gt;=$F23,$I23*Income!DB$63,0)</f>
        <v>151836.94449928671</v>
      </c>
      <c r="DC23" s="92">
        <f>IF(DC$6&gt;=$F23,$I23*Income!DC$63,0)</f>
        <v>152469.5984347004</v>
      </c>
      <c r="DD23" s="92">
        <f>IF(DD$6&gt;=$F23,$I23*Income!DD$63,0)</f>
        <v>153104.88842817832</v>
      </c>
      <c r="DE23" s="92">
        <f>IF(DE$6&gt;=$F23,$I23*Income!DE$63,0)</f>
        <v>153742.82546329568</v>
      </c>
      <c r="DF23" s="92">
        <f>IF(DF$6&gt;=$F23,$I23*Income!DF$63,0)</f>
        <v>154383.42056939279</v>
      </c>
      <c r="DG23" s="92">
        <f>IF(DG$6&gt;=$F23,$I23*Income!DG$63,0)</f>
        <v>155026.68482176523</v>
      </c>
      <c r="DH23" s="92">
        <f>IF(DH$6&gt;=$F23,$I23*Income!DH$63,0)</f>
        <v>155672.62934185588</v>
      </c>
      <c r="DI23" s="92">
        <f>IF(DI$6&gt;=$F23,$I23*Income!DI$63,0)</f>
        <v>156321.26529744695</v>
      </c>
      <c r="DJ23" s="92">
        <f>IF(DJ$6&gt;=$F23,$I23*Income!DJ$63,0)</f>
        <v>156972.60390285298</v>
      </c>
      <c r="DK23" s="92">
        <f>IF(DK$6&gt;=$F23,$I23*Income!DK$63,0)</f>
        <v>157626.65641911491</v>
      </c>
      <c r="DL23" s="92">
        <f>IF(DL$6&gt;=$F23,$I23*Income!DL$63,0)</f>
        <v>158283.43415419452</v>
      </c>
      <c r="DM23" s="92">
        <f>IF(DM$6&gt;=$F23,$I23*Income!DM$63,0)</f>
        <v>158942.94846317035</v>
      </c>
      <c r="DN23" s="92">
        <f>IF(DN$6&gt;=$F23,$I23*Income!DN$63,0)</f>
        <v>159605.2107484336</v>
      </c>
      <c r="DO23" s="92">
        <f>IF(DO$6&gt;=$F23,$I23*Income!DO$63,0)</f>
        <v>160270.23245988536</v>
      </c>
      <c r="DP23" s="92">
        <f>IF(DP$6&gt;=$F23,$I23*Income!DP$63,0)</f>
        <v>160938.02509513486</v>
      </c>
      <c r="DQ23" s="92">
        <f>IF(DQ$6&gt;=$F23,$I23*Income!DQ$63,0)</f>
        <v>161608.60019969795</v>
      </c>
      <c r="DR23" s="92">
        <f>IF(DR$6&gt;=$F23,$I23*Income!DR$63,0)</f>
        <v>162281.96936719661</v>
      </c>
      <c r="DS23" s="92">
        <f>IF(DS$6&gt;=$F23,$I23*Income!DS$63,0)</f>
        <v>162958.14423956</v>
      </c>
      <c r="DT23" s="92">
        <f>IF(DT$6&gt;=$F23,$I23*Income!DT$63,0)</f>
        <v>163637.13650722479</v>
      </c>
      <c r="DU23" s="92">
        <f>IF(DU$6&gt;=$F23,$I23*Income!DU$63,0)</f>
        <v>164318.95790933829</v>
      </c>
      <c r="DV23" s="92">
        <f>IF(DV$6&gt;=$F23,$I23*Income!DV$63,0)</f>
        <v>165003.62023396051</v>
      </c>
      <c r="DW23" s="92">
        <f>IF(DW$6&gt;=$F23,$I23*Income!DW$63,0)</f>
        <v>165691.13531826867</v>
      </c>
      <c r="DX23" s="92">
        <f>IF(DX$6&gt;=$F23,$I23*Income!DX$63,0)</f>
        <v>166381.51504876147</v>
      </c>
      <c r="DY23" s="92">
        <f>IF(DY$6&gt;=$F23,$I23*Income!DY$63,0)</f>
        <v>167074.77136146461</v>
      </c>
      <c r="DZ23" s="92">
        <f>IF(DZ$6&gt;=$F23,$I23*Income!DZ$63,0)</f>
        <v>167770.91624213741</v>
      </c>
      <c r="EA23" s="92">
        <f>IF(EA$6&gt;=$F23,$I23*Income!EA$63,0)</f>
        <v>168469.96172647961</v>
      </c>
      <c r="EB23" s="92">
        <f>IF(EB$6&gt;=$F23,$I23*Income!EB$63,0)</f>
        <v>169171.91990033997</v>
      </c>
      <c r="EC23" s="92">
        <f>IF(EC$6&gt;=$F23,$I23*Income!EC$63,0)</f>
        <v>169876.80289992475</v>
      </c>
      <c r="ED23" s="92">
        <f>IF(ED$6&gt;=$F23,$I23*Income!ED$63,0)</f>
        <v>170584.62291200773</v>
      </c>
      <c r="EE23" s="92">
        <f>IF(EE$6&gt;=$F23,$I23*Income!EE$63,0)</f>
        <v>171295.39217414107</v>
      </c>
      <c r="EF23" s="92">
        <f>IF(EF$6&gt;=$F23,$I23*Income!EF$63,0)</f>
        <v>172009.12297486668</v>
      </c>
      <c r="EG23" s="92">
        <f>IF(EG$6&gt;=$F23,$I23*Income!EG$63,0)</f>
        <v>172725.82765392863</v>
      </c>
      <c r="EH23" s="92">
        <f>IF(EH$6&gt;=$F23,$I23*Income!EH$63,0)</f>
        <v>173445.51860248664</v>
      </c>
      <c r="EI23" s="92">
        <f>IF(EI$6&gt;=$F23,$I23*Income!EI$63,0)</f>
        <v>174168.20826333031</v>
      </c>
      <c r="EJ23" s="92">
        <f>IF(EJ$6&gt;=$F23,$I23*Income!EJ$63,0)</f>
        <v>174893.90913109423</v>
      </c>
      <c r="EK23" s="92">
        <f>IF(EK$6&gt;=$F23,$I23*Income!EK$63,0)</f>
        <v>175622.63375247378</v>
      </c>
      <c r="EL23" s="51" t="s">
        <v>2</v>
      </c>
    </row>
    <row r="24" spans="1:142" x14ac:dyDescent="0.3">
      <c r="B24" s="51" t="s">
        <v>58</v>
      </c>
      <c r="D24" s="110"/>
      <c r="E24" s="101"/>
      <c r="F24" s="56">
        <f>Income!$D$63</f>
        <v>46905</v>
      </c>
      <c r="G24" s="106"/>
      <c r="H24" s="107"/>
      <c r="I24" s="106">
        <v>0.01</v>
      </c>
      <c r="K24" s="51" t="s">
        <v>2</v>
      </c>
      <c r="L24" s="92">
        <f>IF(L$6&gt;=$F24,$I24*Income!L$63,0)</f>
        <v>0</v>
      </c>
      <c r="M24" s="92">
        <f>IF(M$6&gt;=$F24,$I24*Income!M$63,0)</f>
        <v>0</v>
      </c>
      <c r="N24" s="92">
        <f>IF(N$6&gt;=$F24,$I24*Income!N$63,0)</f>
        <v>0</v>
      </c>
      <c r="O24" s="92">
        <f>IF(O$6&gt;=$F24,$I24*Income!O$63,0)</f>
        <v>0</v>
      </c>
      <c r="P24" s="92">
        <f>IF(P$6&gt;=$F24,$I24*Income!P$63,0)</f>
        <v>0</v>
      </c>
      <c r="Q24" s="92">
        <f>IF(Q$6&gt;=$F24,$I24*Income!Q$63,0)</f>
        <v>0</v>
      </c>
      <c r="R24" s="92">
        <f>IF(R$6&gt;=$F24,$I24*Income!R$63,0)</f>
        <v>0</v>
      </c>
      <c r="S24" s="92">
        <f>IF(S$6&gt;=$F24,$I24*Income!S$63,0)</f>
        <v>0</v>
      </c>
      <c r="T24" s="92">
        <f>IF(T$6&gt;=$F24,$I24*Income!T$63,0)</f>
        <v>0</v>
      </c>
      <c r="U24" s="92">
        <f>IF(U$6&gt;=$F24,$I24*Income!U$63,0)</f>
        <v>0</v>
      </c>
      <c r="V24" s="92">
        <f>IF(V$6&gt;=$F24,$I24*Income!V$63,0)</f>
        <v>0</v>
      </c>
      <c r="W24" s="92">
        <f>IF(W$6&gt;=$F24,$I24*Income!W$63,0)</f>
        <v>0</v>
      </c>
      <c r="X24" s="92">
        <f>IF(X$6&gt;=$F24,$I24*Income!X$63,0)</f>
        <v>0</v>
      </c>
      <c r="Y24" s="92">
        <f>IF(Y$6&gt;=$F24,$I24*Income!Y$63,0)</f>
        <v>0</v>
      </c>
      <c r="Z24" s="92">
        <f>IF(Z$6&gt;=$F24,$I24*Income!Z$63,0)</f>
        <v>0</v>
      </c>
      <c r="AA24" s="92">
        <f>IF(AA$6&gt;=$F24,$I24*Income!AA$63,0)</f>
        <v>0</v>
      </c>
      <c r="AB24" s="92">
        <f>IF(AB$6&gt;=$F24,$I24*Income!AB$63,0)</f>
        <v>0</v>
      </c>
      <c r="AC24" s="92">
        <f>IF(AC$6&gt;=$F24,$I24*Income!AC$63,0)</f>
        <v>0</v>
      </c>
      <c r="AD24" s="92">
        <f>IF(AD$6&gt;=$F24,$I24*Income!AD$63,0)</f>
        <v>0</v>
      </c>
      <c r="AE24" s="92">
        <f>IF(AE$6&gt;=$F24,$I24*Income!AE$63,0)</f>
        <v>0</v>
      </c>
      <c r="AF24" s="92">
        <f>IF(AF$6&gt;=$F24,$I24*Income!AF$63,0)</f>
        <v>0</v>
      </c>
      <c r="AG24" s="92">
        <f>IF(AG$6&gt;=$F24,$I24*Income!AG$63,0)</f>
        <v>0</v>
      </c>
      <c r="AH24" s="92">
        <f>IF(AH$6&gt;=$F24,$I24*Income!AH$63,0)</f>
        <v>0</v>
      </c>
      <c r="AI24" s="92">
        <f>IF(AI$6&gt;=$F24,$I24*Income!AI$63,0)</f>
        <v>0</v>
      </c>
      <c r="AJ24" s="92">
        <f>IF(AJ$6&gt;=$F24,$I24*Income!AJ$63,0)</f>
        <v>0</v>
      </c>
      <c r="AK24" s="92">
        <f>IF(AK$6&gt;=$F24,$I24*Income!AK$63,0)</f>
        <v>0</v>
      </c>
      <c r="AL24" s="92">
        <f>IF(AL$6&gt;=$F24,$I24*Income!AL$63,0)</f>
        <v>0</v>
      </c>
      <c r="AM24" s="92">
        <f>IF(AM$6&gt;=$F24,$I24*Income!AM$63,0)</f>
        <v>0</v>
      </c>
      <c r="AN24" s="92">
        <f>IF(AN$6&gt;=$F24,$I24*Income!AN$63,0)</f>
        <v>0</v>
      </c>
      <c r="AO24" s="92">
        <f>IF(AO$6&gt;=$F24,$I24*Income!AO$63,0)</f>
        <v>0</v>
      </c>
      <c r="AP24" s="92">
        <f>IF(AP$6&gt;=$F24,$I24*Income!AP$63,0)</f>
        <v>0</v>
      </c>
      <c r="AQ24" s="92">
        <f>IF(AQ$6&gt;=$F24,$I24*Income!AQ$63,0)</f>
        <v>0</v>
      </c>
      <c r="AR24" s="92">
        <f>IF(AR$6&gt;=$F24,$I24*Income!AR$63,0)</f>
        <v>0</v>
      </c>
      <c r="AS24" s="92">
        <f>IF(AS$6&gt;=$F24,$I24*Income!AS$63,0)</f>
        <v>0</v>
      </c>
      <c r="AT24" s="92">
        <f>IF(AT$6&gt;=$F24,$I24*Income!AT$63,0)</f>
        <v>0</v>
      </c>
      <c r="AU24" s="92">
        <f>IF(AU$6&gt;=$F24,$I24*Income!AU$63,0)</f>
        <v>0</v>
      </c>
      <c r="AV24" s="92">
        <f>IF(AV$6&gt;=$F24,$I24*Income!AV$63,0)</f>
        <v>0</v>
      </c>
      <c r="AW24" s="92">
        <f>IF(AW$6&gt;=$F24,$I24*Income!AW$63,0)</f>
        <v>0</v>
      </c>
      <c r="AX24" s="92">
        <f>IF(AX$6&gt;=$F24,$I24*Income!AX$63,0)</f>
        <v>0</v>
      </c>
      <c r="AY24" s="92">
        <f>IF(AY$6&gt;=$F24,$I24*Income!AY$63,0)</f>
        <v>0</v>
      </c>
      <c r="AZ24" s="92">
        <f>IF(AZ$6&gt;=$F24,$I24*Income!AZ$63,0)</f>
        <v>0</v>
      </c>
      <c r="BA24" s="92">
        <f>IF(BA$6&gt;=$F24,$I24*Income!BA$63,0)</f>
        <v>0</v>
      </c>
      <c r="BB24" s="92">
        <f>IF(BB$6&gt;=$F24,$I24*Income!BB$63,0)</f>
        <v>0</v>
      </c>
      <c r="BC24" s="92">
        <f>IF(BC$6&gt;=$F24,$I24*Income!BC$63,0)</f>
        <v>0</v>
      </c>
      <c r="BD24" s="92">
        <f>IF(BD$6&gt;=$F24,$I24*Income!BD$63,0)</f>
        <v>0</v>
      </c>
      <c r="BE24" s="92">
        <f>IF(BE$6&gt;=$F24,$I24*Income!BE$63,0)</f>
        <v>0</v>
      </c>
      <c r="BF24" s="92">
        <f>IF(BF$6&gt;=$F24,$I24*Income!BF$63,0)</f>
        <v>0</v>
      </c>
      <c r="BG24" s="92">
        <f>IF(BG$6&gt;=$F24,$I24*Income!BG$63,0)</f>
        <v>0</v>
      </c>
      <c r="BH24" s="92">
        <f>IF(BH$6&gt;=$F24,$I24*Income!BH$63,0)</f>
        <v>0</v>
      </c>
      <c r="BI24" s="92">
        <f>IF(BI$6&gt;=$F24,$I24*Income!BI$63,0)</f>
        <v>0</v>
      </c>
      <c r="BJ24" s="92">
        <f>IF(BJ$6&gt;=$F24,$I24*Income!BJ$63,0)</f>
        <v>10860.222406146366</v>
      </c>
      <c r="BK24" s="92">
        <f>IF(BK$6&gt;=$F24,$I24*Income!BK$63,0)</f>
        <v>21806.910414173813</v>
      </c>
      <c r="BL24" s="92">
        <f>IF(BL$6&gt;=$F24,$I24*Income!BL$63,0)</f>
        <v>32736.242978903349</v>
      </c>
      <c r="BM24" s="92">
        <f>IF(BM$6&gt;=$F24,$I24*Income!BM$63,0)</f>
        <v>43739.241704547516</v>
      </c>
      <c r="BN24" s="92">
        <f>IF(BN$6&gt;=$F24,$I24*Income!BN$63,0)</f>
        <v>54821.052083526825</v>
      </c>
      <c r="BO24" s="92">
        <f>IF(BO$6&gt;=$F24,$I24*Income!BO$63,0)</f>
        <v>64553.712883866741</v>
      </c>
      <c r="BP24" s="92">
        <f>IF(BP$6&gt;=$F24,$I24*Income!BP$63,0)</f>
        <v>64822.686687549511</v>
      </c>
      <c r="BQ24" s="92">
        <f>IF(BQ$6&gt;=$F24,$I24*Income!BQ$63,0)</f>
        <v>65092.781215414288</v>
      </c>
      <c r="BR24" s="92">
        <f>IF(BR$6&gt;=$F24,$I24*Income!BR$63,0)</f>
        <v>65364.001137145184</v>
      </c>
      <c r="BS24" s="92">
        <f>IF(BS$6&gt;=$F24,$I24*Income!BS$63,0)</f>
        <v>65636.351141883264</v>
      </c>
      <c r="BT24" s="92">
        <f>IF(BT$6&gt;=$F24,$I24*Income!BT$63,0)</f>
        <v>65909.835938307806</v>
      </c>
      <c r="BU24" s="92">
        <f>IF(BU$6&gt;=$F24,$I24*Income!BU$63,0)</f>
        <v>66184.4602547174</v>
      </c>
      <c r="BV24" s="92">
        <f>IF(BV$6&gt;=$F24,$I24*Income!BV$63,0)</f>
        <v>66460.228839112053</v>
      </c>
      <c r="BW24" s="92">
        <f>IF(BW$6&gt;=$F24,$I24*Income!BW$63,0)</f>
        <v>66737.146459275027</v>
      </c>
      <c r="BX24" s="92">
        <f>IF(BX$6&gt;=$F24,$I24*Income!BX$63,0)</f>
        <v>67015.217902855351</v>
      </c>
      <c r="BY24" s="92">
        <f>IF(BY$6&gt;=$F24,$I24*Income!BY$63,0)</f>
        <v>67294.447977450589</v>
      </c>
      <c r="BZ24" s="92">
        <f>IF(BZ$6&gt;=$F24,$I24*Income!BZ$63,0)</f>
        <v>67574.841510689963</v>
      </c>
      <c r="CA24" s="92">
        <f>IF(CA$6&gt;=$F24,$I24*Income!CA$63,0)</f>
        <v>67856.403350317822</v>
      </c>
      <c r="CB24" s="92">
        <f>IF(CB$6&gt;=$F24,$I24*Income!CB$63,0)</f>
        <v>68139.13836427746</v>
      </c>
      <c r="CC24" s="92">
        <f>IF(CC$6&gt;=$F24,$I24*Income!CC$63,0)</f>
        <v>68423.051440795331</v>
      </c>
      <c r="CD24" s="92">
        <f>IF(CD$6&gt;=$F24,$I24*Income!CD$63,0)</f>
        <v>68708.147488465285</v>
      </c>
      <c r="CE24" s="92">
        <f>IF(CE$6&gt;=$F24,$I24*Income!CE$63,0)</f>
        <v>68994.431436333907</v>
      </c>
      <c r="CF24" s="92">
        <f>IF(CF$6&gt;=$F24,$I24*Income!CF$63,0)</f>
        <v>69281.90823398529</v>
      </c>
      <c r="CG24" s="92">
        <f>IF(CG$6&gt;=$F24,$I24*Income!CG$63,0)</f>
        <v>69570.582851626881</v>
      </c>
      <c r="CH24" s="92">
        <f>IF(CH$6&gt;=$F24,$I24*Income!CH$63,0)</f>
        <v>69860.460280175335</v>
      </c>
      <c r="CI24" s="92">
        <f>IF(CI$6&gt;=$F24,$I24*Income!CI$63,0)</f>
        <v>70151.545531342723</v>
      </c>
      <c r="CJ24" s="92">
        <f>IF(CJ$6&gt;=$F24,$I24*Income!CJ$63,0)</f>
        <v>70443.843637723359</v>
      </c>
      <c r="CK24" s="92">
        <f>IF(CK$6&gt;=$F24,$I24*Income!CK$63,0)</f>
        <v>70737.359652880506</v>
      </c>
      <c r="CL24" s="92">
        <f>IF(CL$6&gt;=$F24,$I24*Income!CL$63,0)</f>
        <v>71032.098651434178</v>
      </c>
      <c r="CM24" s="92">
        <f>IF(CM$6&gt;=$F24,$I24*Income!CM$63,0)</f>
        <v>71328.065729148482</v>
      </c>
      <c r="CN24" s="92">
        <f>IF(CN$6&gt;=$F24,$I24*Income!CN$63,0)</f>
        <v>71625.266003019948</v>
      </c>
      <c r="CO24" s="92">
        <f>IF(CO$6&gt;=$F24,$I24*Income!CO$63,0)</f>
        <v>71923.704611365858</v>
      </c>
      <c r="CP24" s="92">
        <f>IF(CP$6&gt;=$F24,$I24*Income!CP$63,0)</f>
        <v>72223.38671391322</v>
      </c>
      <c r="CQ24" s="92">
        <f>IF(CQ$6&gt;=$F24,$I24*Income!CQ$63,0)</f>
        <v>72524.31749188785</v>
      </c>
      <c r="CR24" s="92">
        <f>IF(CR$6&gt;=$F24,$I24*Income!CR$63,0)</f>
        <v>72826.502148104046</v>
      </c>
      <c r="CS24" s="92">
        <f>IF(CS$6&gt;=$F24,$I24*Income!CS$63,0)</f>
        <v>73129.945907054454</v>
      </c>
      <c r="CT24" s="92">
        <f>IF(CT$6&gt;=$F24,$I24*Income!CT$63,0)</f>
        <v>73434.654015000546</v>
      </c>
      <c r="CU24" s="92">
        <f>IF(CU$6&gt;=$F24,$I24*Income!CU$63,0)</f>
        <v>73740.631740063036</v>
      </c>
      <c r="CV24" s="92">
        <f>IF(CV$6&gt;=$F24,$I24*Income!CV$63,0)</f>
        <v>74047.884372313289</v>
      </c>
      <c r="CW24" s="92">
        <f>IF(CW$6&gt;=$F24,$I24*Income!CW$63,0)</f>
        <v>74356.417223864613</v>
      </c>
      <c r="CX24" s="92">
        <f>IF(CX$6&gt;=$F24,$I24*Income!CX$63,0)</f>
        <v>74666.235628964059</v>
      </c>
      <c r="CY24" s="92">
        <f>IF(CY$6&gt;=$F24,$I24*Income!CY$63,0)</f>
        <v>74977.344944084703</v>
      </c>
      <c r="CZ24" s="92">
        <f>IF(CZ$6&gt;=$F24,$I24*Income!CZ$63,0)</f>
        <v>75289.75054801839</v>
      </c>
      <c r="DA24" s="92">
        <f>IF(DA$6&gt;=$F24,$I24*Income!DA$63,0)</f>
        <v>75603.457841968469</v>
      </c>
      <c r="DB24" s="92">
        <f>IF(DB$6&gt;=$F24,$I24*Income!DB$63,0)</f>
        <v>75918.472249643353</v>
      </c>
      <c r="DC24" s="92">
        <f>IF(DC$6&gt;=$F24,$I24*Income!DC$63,0)</f>
        <v>76234.799217350199</v>
      </c>
      <c r="DD24" s="92">
        <f>IF(DD$6&gt;=$F24,$I24*Income!DD$63,0)</f>
        <v>76552.444214089162</v>
      </c>
      <c r="DE24" s="92">
        <f>IF(DE$6&gt;=$F24,$I24*Income!DE$63,0)</f>
        <v>76871.412731647841</v>
      </c>
      <c r="DF24" s="92">
        <f>IF(DF$6&gt;=$F24,$I24*Income!DF$63,0)</f>
        <v>77191.710284696397</v>
      </c>
      <c r="DG24" s="92">
        <f>IF(DG$6&gt;=$F24,$I24*Income!DG$63,0)</f>
        <v>77513.342410882615</v>
      </c>
      <c r="DH24" s="92">
        <f>IF(DH$6&gt;=$F24,$I24*Income!DH$63,0)</f>
        <v>77836.314670927939</v>
      </c>
      <c r="DI24" s="92">
        <f>IF(DI$6&gt;=$F24,$I24*Income!DI$63,0)</f>
        <v>78160.632648723476</v>
      </c>
      <c r="DJ24" s="92">
        <f>IF(DJ$6&gt;=$F24,$I24*Income!DJ$63,0)</f>
        <v>78486.301951426489</v>
      </c>
      <c r="DK24" s="92">
        <f>IF(DK$6&gt;=$F24,$I24*Income!DK$63,0)</f>
        <v>78813.328209557454</v>
      </c>
      <c r="DL24" s="92">
        <f>IF(DL$6&gt;=$F24,$I24*Income!DL$63,0)</f>
        <v>79141.717077097259</v>
      </c>
      <c r="DM24" s="92">
        <f>IF(DM$6&gt;=$F24,$I24*Income!DM$63,0)</f>
        <v>79471.474231585176</v>
      </c>
      <c r="DN24" s="92">
        <f>IF(DN$6&gt;=$F24,$I24*Income!DN$63,0)</f>
        <v>79802.605374216801</v>
      </c>
      <c r="DO24" s="92">
        <f>IF(DO$6&gt;=$F24,$I24*Income!DO$63,0)</f>
        <v>80135.11622994268</v>
      </c>
      <c r="DP24" s="92">
        <f>IF(DP$6&gt;=$F24,$I24*Income!DP$63,0)</f>
        <v>80469.012547567429</v>
      </c>
      <c r="DQ24" s="92">
        <f>IF(DQ$6&gt;=$F24,$I24*Income!DQ$63,0)</f>
        <v>80804.300099848973</v>
      </c>
      <c r="DR24" s="92">
        <f>IF(DR$6&gt;=$F24,$I24*Income!DR$63,0)</f>
        <v>81140.984683598304</v>
      </c>
      <c r="DS24" s="92">
        <f>IF(DS$6&gt;=$F24,$I24*Income!DS$63,0)</f>
        <v>81479.072119780001</v>
      </c>
      <c r="DT24" s="92">
        <f>IF(DT$6&gt;=$F24,$I24*Income!DT$63,0)</f>
        <v>81818.568253612393</v>
      </c>
      <c r="DU24" s="92">
        <f>IF(DU$6&gt;=$F24,$I24*Income!DU$63,0)</f>
        <v>82159.478954669146</v>
      </c>
      <c r="DV24" s="92">
        <f>IF(DV$6&gt;=$F24,$I24*Income!DV$63,0)</f>
        <v>82501.810116980254</v>
      </c>
      <c r="DW24" s="92">
        <f>IF(DW$6&gt;=$F24,$I24*Income!DW$63,0)</f>
        <v>82845.567659134336</v>
      </c>
      <c r="DX24" s="92">
        <f>IF(DX$6&gt;=$F24,$I24*Income!DX$63,0)</f>
        <v>83190.757524380737</v>
      </c>
      <c r="DY24" s="92">
        <f>IF(DY$6&gt;=$F24,$I24*Income!DY$63,0)</f>
        <v>83537.385680732303</v>
      </c>
      <c r="DZ24" s="92">
        <f>IF(DZ$6&gt;=$F24,$I24*Income!DZ$63,0)</f>
        <v>83885.458121068703</v>
      </c>
      <c r="EA24" s="92">
        <f>IF(EA$6&gt;=$F24,$I24*Income!EA$63,0)</f>
        <v>84234.980863239805</v>
      </c>
      <c r="EB24" s="92">
        <f>IF(EB$6&gt;=$F24,$I24*Income!EB$63,0)</f>
        <v>84585.959950169985</v>
      </c>
      <c r="EC24" s="92">
        <f>IF(EC$6&gt;=$F24,$I24*Income!EC$63,0)</f>
        <v>84938.401449962374</v>
      </c>
      <c r="ED24" s="92">
        <f>IF(ED$6&gt;=$F24,$I24*Income!ED$63,0)</f>
        <v>85292.311456003867</v>
      </c>
      <c r="EE24" s="92">
        <f>IF(EE$6&gt;=$F24,$I24*Income!EE$63,0)</f>
        <v>85647.696087070537</v>
      </c>
      <c r="EF24" s="92">
        <f>IF(EF$6&gt;=$F24,$I24*Income!EF$63,0)</f>
        <v>86004.561487433341</v>
      </c>
      <c r="EG24" s="92">
        <f>IF(EG$6&gt;=$F24,$I24*Income!EG$63,0)</f>
        <v>86362.913826964315</v>
      </c>
      <c r="EH24" s="92">
        <f>IF(EH$6&gt;=$F24,$I24*Income!EH$63,0)</f>
        <v>86722.759301243321</v>
      </c>
      <c r="EI24" s="92">
        <f>IF(EI$6&gt;=$F24,$I24*Income!EI$63,0)</f>
        <v>87084.104131665154</v>
      </c>
      <c r="EJ24" s="92">
        <f>IF(EJ$6&gt;=$F24,$I24*Income!EJ$63,0)</f>
        <v>87446.954565547116</v>
      </c>
      <c r="EK24" s="92">
        <f>IF(EK$6&gt;=$F24,$I24*Income!EK$63,0)</f>
        <v>87811.316876236888</v>
      </c>
      <c r="EL24" s="51" t="s">
        <v>2</v>
      </c>
    </row>
    <row r="25" spans="1:142" x14ac:dyDescent="0.3">
      <c r="B25" s="51" t="s">
        <v>55</v>
      </c>
      <c r="D25" s="110"/>
      <c r="E25" s="101"/>
      <c r="F25" s="56">
        <f>Income!$D$63</f>
        <v>46905</v>
      </c>
      <c r="G25" s="106"/>
      <c r="H25" s="107"/>
      <c r="I25" s="106">
        <v>0.03</v>
      </c>
      <c r="K25" s="51" t="s">
        <v>2</v>
      </c>
      <c r="L25" s="92">
        <f>IF(L$6&gt;=$F25,$I25*Income!L$63,0)</f>
        <v>0</v>
      </c>
      <c r="M25" s="92">
        <f>IF(M$6&gt;=$F25,$I25*Income!M$63,0)</f>
        <v>0</v>
      </c>
      <c r="N25" s="92">
        <f>IF(N$6&gt;=$F25,$I25*Income!N$63,0)</f>
        <v>0</v>
      </c>
      <c r="O25" s="92">
        <f>IF(O$6&gt;=$F25,$I25*Income!O$63,0)</f>
        <v>0</v>
      </c>
      <c r="P25" s="92">
        <f>IF(P$6&gt;=$F25,$I25*Income!P$63,0)</f>
        <v>0</v>
      </c>
      <c r="Q25" s="92">
        <f>IF(Q$6&gt;=$F25,$I25*Income!Q$63,0)</f>
        <v>0</v>
      </c>
      <c r="R25" s="92">
        <f>IF(R$6&gt;=$F25,$I25*Income!R$63,0)</f>
        <v>0</v>
      </c>
      <c r="S25" s="92">
        <f>IF(S$6&gt;=$F25,$I25*Income!S$63,0)</f>
        <v>0</v>
      </c>
      <c r="T25" s="92">
        <f>IF(T$6&gt;=$F25,$I25*Income!T$63,0)</f>
        <v>0</v>
      </c>
      <c r="U25" s="92">
        <f>IF(U$6&gt;=$F25,$I25*Income!U$63,0)</f>
        <v>0</v>
      </c>
      <c r="V25" s="92">
        <f>IF(V$6&gt;=$F25,$I25*Income!V$63,0)</f>
        <v>0</v>
      </c>
      <c r="W25" s="92">
        <f>IF(W$6&gt;=$F25,$I25*Income!W$63,0)</f>
        <v>0</v>
      </c>
      <c r="X25" s="92">
        <f>IF(X$6&gt;=$F25,$I25*Income!X$63,0)</f>
        <v>0</v>
      </c>
      <c r="Y25" s="92">
        <f>IF(Y$6&gt;=$F25,$I25*Income!Y$63,0)</f>
        <v>0</v>
      </c>
      <c r="Z25" s="92">
        <f>IF(Z$6&gt;=$F25,$I25*Income!Z$63,0)</f>
        <v>0</v>
      </c>
      <c r="AA25" s="92">
        <f>IF(AA$6&gt;=$F25,$I25*Income!AA$63,0)</f>
        <v>0</v>
      </c>
      <c r="AB25" s="92">
        <f>IF(AB$6&gt;=$F25,$I25*Income!AB$63,0)</f>
        <v>0</v>
      </c>
      <c r="AC25" s="92">
        <f>IF(AC$6&gt;=$F25,$I25*Income!AC$63,0)</f>
        <v>0</v>
      </c>
      <c r="AD25" s="92">
        <f>IF(AD$6&gt;=$F25,$I25*Income!AD$63,0)</f>
        <v>0</v>
      </c>
      <c r="AE25" s="92">
        <f>IF(AE$6&gt;=$F25,$I25*Income!AE$63,0)</f>
        <v>0</v>
      </c>
      <c r="AF25" s="92">
        <f>IF(AF$6&gt;=$F25,$I25*Income!AF$63,0)</f>
        <v>0</v>
      </c>
      <c r="AG25" s="92">
        <f>IF(AG$6&gt;=$F25,$I25*Income!AG$63,0)</f>
        <v>0</v>
      </c>
      <c r="AH25" s="92">
        <f>IF(AH$6&gt;=$F25,$I25*Income!AH$63,0)</f>
        <v>0</v>
      </c>
      <c r="AI25" s="92">
        <f>IF(AI$6&gt;=$F25,$I25*Income!AI$63,0)</f>
        <v>0</v>
      </c>
      <c r="AJ25" s="92">
        <f>IF(AJ$6&gt;=$F25,$I25*Income!AJ$63,0)</f>
        <v>0</v>
      </c>
      <c r="AK25" s="92">
        <f>IF(AK$6&gt;=$F25,$I25*Income!AK$63,0)</f>
        <v>0</v>
      </c>
      <c r="AL25" s="92">
        <f>IF(AL$6&gt;=$F25,$I25*Income!AL$63,0)</f>
        <v>0</v>
      </c>
      <c r="AM25" s="92">
        <f>IF(AM$6&gt;=$F25,$I25*Income!AM$63,0)</f>
        <v>0</v>
      </c>
      <c r="AN25" s="92">
        <f>IF(AN$6&gt;=$F25,$I25*Income!AN$63,0)</f>
        <v>0</v>
      </c>
      <c r="AO25" s="92">
        <f>IF(AO$6&gt;=$F25,$I25*Income!AO$63,0)</f>
        <v>0</v>
      </c>
      <c r="AP25" s="92">
        <f>IF(AP$6&gt;=$F25,$I25*Income!AP$63,0)</f>
        <v>0</v>
      </c>
      <c r="AQ25" s="92">
        <f>IF(AQ$6&gt;=$F25,$I25*Income!AQ$63,0)</f>
        <v>0</v>
      </c>
      <c r="AR25" s="92">
        <f>IF(AR$6&gt;=$F25,$I25*Income!AR$63,0)</f>
        <v>0</v>
      </c>
      <c r="AS25" s="92">
        <f>IF(AS$6&gt;=$F25,$I25*Income!AS$63,0)</f>
        <v>0</v>
      </c>
      <c r="AT25" s="92">
        <f>IF(AT$6&gt;=$F25,$I25*Income!AT$63,0)</f>
        <v>0</v>
      </c>
      <c r="AU25" s="92">
        <f>IF(AU$6&gt;=$F25,$I25*Income!AU$63,0)</f>
        <v>0</v>
      </c>
      <c r="AV25" s="92">
        <f>IF(AV$6&gt;=$F25,$I25*Income!AV$63,0)</f>
        <v>0</v>
      </c>
      <c r="AW25" s="92">
        <f>IF(AW$6&gt;=$F25,$I25*Income!AW$63,0)</f>
        <v>0</v>
      </c>
      <c r="AX25" s="92">
        <f>IF(AX$6&gt;=$F25,$I25*Income!AX$63,0)</f>
        <v>0</v>
      </c>
      <c r="AY25" s="92">
        <f>IF(AY$6&gt;=$F25,$I25*Income!AY$63,0)</f>
        <v>0</v>
      </c>
      <c r="AZ25" s="92">
        <f>IF(AZ$6&gt;=$F25,$I25*Income!AZ$63,0)</f>
        <v>0</v>
      </c>
      <c r="BA25" s="92">
        <f>IF(BA$6&gt;=$F25,$I25*Income!BA$63,0)</f>
        <v>0</v>
      </c>
      <c r="BB25" s="92">
        <f>IF(BB$6&gt;=$F25,$I25*Income!BB$63,0)</f>
        <v>0</v>
      </c>
      <c r="BC25" s="92">
        <f>IF(BC$6&gt;=$F25,$I25*Income!BC$63,0)</f>
        <v>0</v>
      </c>
      <c r="BD25" s="92">
        <f>IF(BD$6&gt;=$F25,$I25*Income!BD$63,0)</f>
        <v>0</v>
      </c>
      <c r="BE25" s="92">
        <f>IF(BE$6&gt;=$F25,$I25*Income!BE$63,0)</f>
        <v>0</v>
      </c>
      <c r="BF25" s="92">
        <f>IF(BF$6&gt;=$F25,$I25*Income!BF$63,0)</f>
        <v>0</v>
      </c>
      <c r="BG25" s="92">
        <f>IF(BG$6&gt;=$F25,$I25*Income!BG$63,0)</f>
        <v>0</v>
      </c>
      <c r="BH25" s="92">
        <f>IF(BH$6&gt;=$F25,$I25*Income!BH$63,0)</f>
        <v>0</v>
      </c>
      <c r="BI25" s="92">
        <f>IF(BI$6&gt;=$F25,$I25*Income!BI$63,0)</f>
        <v>0</v>
      </c>
      <c r="BJ25" s="92">
        <f>IF(BJ$6&gt;=$F25,$I25*Income!BJ$63,0)</f>
        <v>32580.667218439095</v>
      </c>
      <c r="BK25" s="92">
        <f>IF(BK$6&gt;=$F25,$I25*Income!BK$63,0)</f>
        <v>65420.731242521433</v>
      </c>
      <c r="BL25" s="92">
        <f>IF(BL$6&gt;=$F25,$I25*Income!BL$63,0)</f>
        <v>98208.728936710046</v>
      </c>
      <c r="BM25" s="92">
        <f>IF(BM$6&gt;=$F25,$I25*Income!BM$63,0)</f>
        <v>131217.72511364255</v>
      </c>
      <c r="BN25" s="92">
        <f>IF(BN$6&gt;=$F25,$I25*Income!BN$63,0)</f>
        <v>164463.15625058045</v>
      </c>
      <c r="BO25" s="92">
        <f>IF(BO$6&gt;=$F25,$I25*Income!BO$63,0)</f>
        <v>193661.13865160019</v>
      </c>
      <c r="BP25" s="92">
        <f>IF(BP$6&gt;=$F25,$I25*Income!BP$63,0)</f>
        <v>194468.06006264852</v>
      </c>
      <c r="BQ25" s="92">
        <f>IF(BQ$6&gt;=$F25,$I25*Income!BQ$63,0)</f>
        <v>195278.34364624284</v>
      </c>
      <c r="BR25" s="92">
        <f>IF(BR$6&gt;=$F25,$I25*Income!BR$63,0)</f>
        <v>196092.00341143552</v>
      </c>
      <c r="BS25" s="92">
        <f>IF(BS$6&gt;=$F25,$I25*Income!BS$63,0)</f>
        <v>196909.05342564979</v>
      </c>
      <c r="BT25" s="92">
        <f>IF(BT$6&gt;=$F25,$I25*Income!BT$63,0)</f>
        <v>197729.50781492342</v>
      </c>
      <c r="BU25" s="92">
        <f>IF(BU$6&gt;=$F25,$I25*Income!BU$63,0)</f>
        <v>198553.38076415221</v>
      </c>
      <c r="BV25" s="92">
        <f>IF(BV$6&gt;=$F25,$I25*Income!BV$63,0)</f>
        <v>199380.68651733614</v>
      </c>
      <c r="BW25" s="92">
        <f>IF(BW$6&gt;=$F25,$I25*Income!BW$63,0)</f>
        <v>200211.43937782507</v>
      </c>
      <c r="BX25" s="92">
        <f>IF(BX$6&gt;=$F25,$I25*Income!BX$63,0)</f>
        <v>201045.65370856604</v>
      </c>
      <c r="BY25" s="92">
        <f>IF(BY$6&gt;=$F25,$I25*Income!BY$63,0)</f>
        <v>201883.34393235174</v>
      </c>
      <c r="BZ25" s="92">
        <f>IF(BZ$6&gt;=$F25,$I25*Income!BZ$63,0)</f>
        <v>202724.52453206989</v>
      </c>
      <c r="CA25" s="92">
        <f>IF(CA$6&gt;=$F25,$I25*Income!CA$63,0)</f>
        <v>203569.21005095346</v>
      </c>
      <c r="CB25" s="92">
        <f>IF(CB$6&gt;=$F25,$I25*Income!CB$63,0)</f>
        <v>204417.41509283238</v>
      </c>
      <c r="CC25" s="92">
        <f>IF(CC$6&gt;=$F25,$I25*Income!CC$63,0)</f>
        <v>205269.15432238599</v>
      </c>
      <c r="CD25" s="92">
        <f>IF(CD$6&gt;=$F25,$I25*Income!CD$63,0)</f>
        <v>206124.44246539587</v>
      </c>
      <c r="CE25" s="92">
        <f>IF(CE$6&gt;=$F25,$I25*Income!CE$63,0)</f>
        <v>206983.29430900171</v>
      </c>
      <c r="CF25" s="92">
        <f>IF(CF$6&gt;=$F25,$I25*Income!CF$63,0)</f>
        <v>207845.72470195586</v>
      </c>
      <c r="CG25" s="92">
        <f>IF(CG$6&gt;=$F25,$I25*Income!CG$63,0)</f>
        <v>208711.74855488064</v>
      </c>
      <c r="CH25" s="92">
        <f>IF(CH$6&gt;=$F25,$I25*Income!CH$63,0)</f>
        <v>209581.38084052602</v>
      </c>
      <c r="CI25" s="92">
        <f>IF(CI$6&gt;=$F25,$I25*Income!CI$63,0)</f>
        <v>210454.63659402818</v>
      </c>
      <c r="CJ25" s="92">
        <f>IF(CJ$6&gt;=$F25,$I25*Income!CJ$63,0)</f>
        <v>211331.53091317005</v>
      </c>
      <c r="CK25" s="92">
        <f>IF(CK$6&gt;=$F25,$I25*Income!CK$63,0)</f>
        <v>212212.0789586415</v>
      </c>
      <c r="CL25" s="92">
        <f>IF(CL$6&gt;=$F25,$I25*Income!CL$63,0)</f>
        <v>213096.29595430254</v>
      </c>
      <c r="CM25" s="92">
        <f>IF(CM$6&gt;=$F25,$I25*Income!CM$63,0)</f>
        <v>213984.19718744545</v>
      </c>
      <c r="CN25" s="92">
        <f>IF(CN$6&gt;=$F25,$I25*Income!CN$63,0)</f>
        <v>214875.7980090598</v>
      </c>
      <c r="CO25" s="92">
        <f>IF(CO$6&gt;=$F25,$I25*Income!CO$63,0)</f>
        <v>215771.11383409757</v>
      </c>
      <c r="CP25" s="92">
        <f>IF(CP$6&gt;=$F25,$I25*Income!CP$63,0)</f>
        <v>216670.16014173965</v>
      </c>
      <c r="CQ25" s="92">
        <f>IF(CQ$6&gt;=$F25,$I25*Income!CQ$63,0)</f>
        <v>217572.95247566354</v>
      </c>
      <c r="CR25" s="92">
        <f>IF(CR$6&gt;=$F25,$I25*Income!CR$63,0)</f>
        <v>218479.50644431214</v>
      </c>
      <c r="CS25" s="92">
        <f>IF(CS$6&gt;=$F25,$I25*Income!CS$63,0)</f>
        <v>219389.83772116338</v>
      </c>
      <c r="CT25" s="92">
        <f>IF(CT$6&gt;=$F25,$I25*Income!CT$63,0)</f>
        <v>220303.96204500159</v>
      </c>
      <c r="CU25" s="92">
        <f>IF(CU$6&gt;=$F25,$I25*Income!CU$63,0)</f>
        <v>221221.89522018909</v>
      </c>
      <c r="CV25" s="92">
        <f>IF(CV$6&gt;=$F25,$I25*Income!CV$63,0)</f>
        <v>222143.65311693985</v>
      </c>
      <c r="CW25" s="92">
        <f>IF(CW$6&gt;=$F25,$I25*Income!CW$63,0)</f>
        <v>223069.25167159381</v>
      </c>
      <c r="CX25" s="92">
        <f>IF(CX$6&gt;=$F25,$I25*Income!CX$63,0)</f>
        <v>223998.70688689215</v>
      </c>
      <c r="CY25" s="92">
        <f>IF(CY$6&gt;=$F25,$I25*Income!CY$63,0)</f>
        <v>224932.03483225408</v>
      </c>
      <c r="CZ25" s="92">
        <f>IF(CZ$6&gt;=$F25,$I25*Income!CZ$63,0)</f>
        <v>225869.25164405516</v>
      </c>
      <c r="DA25" s="92">
        <f>IF(DA$6&gt;=$F25,$I25*Income!DA$63,0)</f>
        <v>226810.37352590539</v>
      </c>
      <c r="DB25" s="92">
        <f>IF(DB$6&gt;=$F25,$I25*Income!DB$63,0)</f>
        <v>227755.41674893003</v>
      </c>
      <c r="DC25" s="92">
        <f>IF(DC$6&gt;=$F25,$I25*Income!DC$63,0)</f>
        <v>228704.39765205057</v>
      </c>
      <c r="DD25" s="92">
        <f>IF(DD$6&gt;=$F25,$I25*Income!DD$63,0)</f>
        <v>229657.33264226746</v>
      </c>
      <c r="DE25" s="92">
        <f>IF(DE$6&gt;=$F25,$I25*Income!DE$63,0)</f>
        <v>230614.23819494349</v>
      </c>
      <c r="DF25" s="92">
        <f>IF(DF$6&gt;=$F25,$I25*Income!DF$63,0)</f>
        <v>231575.13085408916</v>
      </c>
      <c r="DG25" s="92">
        <f>IF(DG$6&gt;=$F25,$I25*Income!DG$63,0)</f>
        <v>232540.02723264782</v>
      </c>
      <c r="DH25" s="92">
        <f>IF(DH$6&gt;=$F25,$I25*Income!DH$63,0)</f>
        <v>233508.94401278382</v>
      </c>
      <c r="DI25" s="92">
        <f>IF(DI$6&gt;=$F25,$I25*Income!DI$63,0)</f>
        <v>234481.89794617041</v>
      </c>
      <c r="DJ25" s="92">
        <f>IF(DJ$6&gt;=$F25,$I25*Income!DJ$63,0)</f>
        <v>235458.90585427947</v>
      </c>
      <c r="DK25" s="92">
        <f>IF(DK$6&gt;=$F25,$I25*Income!DK$63,0)</f>
        <v>236439.98462867233</v>
      </c>
      <c r="DL25" s="92">
        <f>IF(DL$6&gt;=$F25,$I25*Income!DL$63,0)</f>
        <v>237425.15123129176</v>
      </c>
      <c r="DM25" s="92">
        <f>IF(DM$6&gt;=$F25,$I25*Income!DM$63,0)</f>
        <v>238414.42269475554</v>
      </c>
      <c r="DN25" s="92">
        <f>IF(DN$6&gt;=$F25,$I25*Income!DN$63,0)</f>
        <v>239407.8161226504</v>
      </c>
      <c r="DO25" s="92">
        <f>IF(DO$6&gt;=$F25,$I25*Income!DO$63,0)</f>
        <v>240405.34868982804</v>
      </c>
      <c r="DP25" s="92">
        <f>IF(DP$6&gt;=$F25,$I25*Income!DP$63,0)</f>
        <v>241407.03764270226</v>
      </c>
      <c r="DQ25" s="92">
        <f>IF(DQ$6&gt;=$F25,$I25*Income!DQ$63,0)</f>
        <v>242412.90029954689</v>
      </c>
      <c r="DR25" s="92">
        <f>IF(DR$6&gt;=$F25,$I25*Income!DR$63,0)</f>
        <v>243422.95405079491</v>
      </c>
      <c r="DS25" s="92">
        <f>IF(DS$6&gt;=$F25,$I25*Income!DS$63,0)</f>
        <v>244437.21635933997</v>
      </c>
      <c r="DT25" s="92">
        <f>IF(DT$6&gt;=$F25,$I25*Income!DT$63,0)</f>
        <v>245455.70476083719</v>
      </c>
      <c r="DU25" s="92">
        <f>IF(DU$6&gt;=$F25,$I25*Income!DU$63,0)</f>
        <v>246478.43686400741</v>
      </c>
      <c r="DV25" s="92">
        <f>IF(DV$6&gt;=$F25,$I25*Income!DV$63,0)</f>
        <v>247505.43035094076</v>
      </c>
      <c r="DW25" s="92">
        <f>IF(DW$6&gt;=$F25,$I25*Income!DW$63,0)</f>
        <v>248536.70297740298</v>
      </c>
      <c r="DX25" s="92">
        <f>IF(DX$6&gt;=$F25,$I25*Income!DX$63,0)</f>
        <v>249572.2725731422</v>
      </c>
      <c r="DY25" s="92">
        <f>IF(DY$6&gt;=$F25,$I25*Income!DY$63,0)</f>
        <v>250612.15704219689</v>
      </c>
      <c r="DZ25" s="92">
        <f>IF(DZ$6&gt;=$F25,$I25*Income!DZ$63,0)</f>
        <v>251656.37436320609</v>
      </c>
      <c r="EA25" s="92">
        <f>IF(EA$6&gt;=$F25,$I25*Income!EA$63,0)</f>
        <v>252704.9425897194</v>
      </c>
      <c r="EB25" s="92">
        <f>IF(EB$6&gt;=$F25,$I25*Income!EB$63,0)</f>
        <v>253757.87985050993</v>
      </c>
      <c r="EC25" s="92">
        <f>IF(EC$6&gt;=$F25,$I25*Income!EC$63,0)</f>
        <v>254815.20434988709</v>
      </c>
      <c r="ED25" s="92">
        <f>IF(ED$6&gt;=$F25,$I25*Income!ED$63,0)</f>
        <v>255876.93436801157</v>
      </c>
      <c r="EE25" s="92">
        <f>IF(EE$6&gt;=$F25,$I25*Income!EE$63,0)</f>
        <v>256943.08826121161</v>
      </c>
      <c r="EF25" s="92">
        <f>IF(EF$6&gt;=$F25,$I25*Income!EF$63,0)</f>
        <v>258013.68446229998</v>
      </c>
      <c r="EG25" s="92">
        <f>IF(EG$6&gt;=$F25,$I25*Income!EG$63,0)</f>
        <v>259088.74148089293</v>
      </c>
      <c r="EH25" s="92">
        <f>IF(EH$6&gt;=$F25,$I25*Income!EH$63,0)</f>
        <v>260168.27790372993</v>
      </c>
      <c r="EI25" s="92">
        <f>IF(EI$6&gt;=$F25,$I25*Income!EI$63,0)</f>
        <v>261252.31239499545</v>
      </c>
      <c r="EJ25" s="92">
        <f>IF(EJ$6&gt;=$F25,$I25*Income!EJ$63,0)</f>
        <v>262340.86369664129</v>
      </c>
      <c r="EK25" s="92">
        <f>IF(EK$6&gt;=$F25,$I25*Income!EK$63,0)</f>
        <v>263433.95062871068</v>
      </c>
      <c r="EL25" s="51" t="s">
        <v>2</v>
      </c>
    </row>
    <row r="26" spans="1:142" x14ac:dyDescent="0.3">
      <c r="D26" s="110"/>
      <c r="E26" s="101"/>
      <c r="F26" s="56"/>
      <c r="G26" s="106"/>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51" t="s">
        <v>2</v>
      </c>
    </row>
    <row r="27" spans="1:142" ht="17.25" x14ac:dyDescent="0.35">
      <c r="A27" s="97" t="s">
        <v>59</v>
      </c>
      <c r="B27" s="97"/>
      <c r="C27" s="97"/>
      <c r="D27" s="97"/>
      <c r="E27" s="97"/>
      <c r="F27" s="97"/>
      <c r="G27" s="97"/>
      <c r="H27" s="97"/>
      <c r="I27" s="108">
        <f>SUM(I21:I25)</f>
        <v>0.31000000000000005</v>
      </c>
      <c r="J27" s="97"/>
      <c r="K27" s="97" t="s">
        <v>2</v>
      </c>
      <c r="L27" s="109">
        <f>SUM(L21:L26)</f>
        <v>0</v>
      </c>
      <c r="M27" s="109">
        <f t="shared" ref="M27:BX27" si="18">SUM(M21:M26)</f>
        <v>0</v>
      </c>
      <c r="N27" s="109">
        <f t="shared" si="18"/>
        <v>0</v>
      </c>
      <c r="O27" s="109">
        <f t="shared" si="18"/>
        <v>0</v>
      </c>
      <c r="P27" s="109">
        <f t="shared" si="18"/>
        <v>0</v>
      </c>
      <c r="Q27" s="109">
        <f t="shared" si="18"/>
        <v>0</v>
      </c>
      <c r="R27" s="109">
        <f t="shared" si="18"/>
        <v>0</v>
      </c>
      <c r="S27" s="109">
        <f t="shared" si="18"/>
        <v>0</v>
      </c>
      <c r="T27" s="109">
        <f t="shared" si="18"/>
        <v>0</v>
      </c>
      <c r="U27" s="109">
        <f t="shared" si="18"/>
        <v>0</v>
      </c>
      <c r="V27" s="109">
        <f t="shared" si="18"/>
        <v>0</v>
      </c>
      <c r="W27" s="109">
        <f t="shared" si="18"/>
        <v>0</v>
      </c>
      <c r="X27" s="109">
        <f t="shared" si="18"/>
        <v>0</v>
      </c>
      <c r="Y27" s="109">
        <f t="shared" si="18"/>
        <v>0</v>
      </c>
      <c r="Z27" s="109">
        <f t="shared" si="18"/>
        <v>0</v>
      </c>
      <c r="AA27" s="109">
        <f t="shared" si="18"/>
        <v>0</v>
      </c>
      <c r="AB27" s="109">
        <f t="shared" si="18"/>
        <v>0</v>
      </c>
      <c r="AC27" s="109">
        <f t="shared" si="18"/>
        <v>0</v>
      </c>
      <c r="AD27" s="109">
        <f t="shared" si="18"/>
        <v>0</v>
      </c>
      <c r="AE27" s="109">
        <f t="shared" si="18"/>
        <v>0</v>
      </c>
      <c r="AF27" s="109">
        <f t="shared" si="18"/>
        <v>0</v>
      </c>
      <c r="AG27" s="109">
        <f t="shared" si="18"/>
        <v>0</v>
      </c>
      <c r="AH27" s="109">
        <f t="shared" si="18"/>
        <v>0</v>
      </c>
      <c r="AI27" s="109">
        <f t="shared" si="18"/>
        <v>0</v>
      </c>
      <c r="AJ27" s="109">
        <f t="shared" si="18"/>
        <v>0</v>
      </c>
      <c r="AK27" s="109">
        <f t="shared" si="18"/>
        <v>0</v>
      </c>
      <c r="AL27" s="109">
        <f t="shared" si="18"/>
        <v>0</v>
      </c>
      <c r="AM27" s="109">
        <f t="shared" si="18"/>
        <v>0</v>
      </c>
      <c r="AN27" s="109">
        <f t="shared" si="18"/>
        <v>0</v>
      </c>
      <c r="AO27" s="109">
        <f t="shared" si="18"/>
        <v>0</v>
      </c>
      <c r="AP27" s="109">
        <f t="shared" si="18"/>
        <v>0</v>
      </c>
      <c r="AQ27" s="109">
        <f t="shared" si="18"/>
        <v>0</v>
      </c>
      <c r="AR27" s="109">
        <f t="shared" si="18"/>
        <v>0</v>
      </c>
      <c r="AS27" s="109">
        <f t="shared" si="18"/>
        <v>0</v>
      </c>
      <c r="AT27" s="109">
        <f t="shared" si="18"/>
        <v>0</v>
      </c>
      <c r="AU27" s="109">
        <f t="shared" si="18"/>
        <v>0</v>
      </c>
      <c r="AV27" s="109">
        <f t="shared" si="18"/>
        <v>0</v>
      </c>
      <c r="AW27" s="109">
        <f t="shared" si="18"/>
        <v>0</v>
      </c>
      <c r="AX27" s="109">
        <f t="shared" si="18"/>
        <v>0</v>
      </c>
      <c r="AY27" s="109">
        <f t="shared" si="18"/>
        <v>0</v>
      </c>
      <c r="AZ27" s="109">
        <f t="shared" si="18"/>
        <v>0</v>
      </c>
      <c r="BA27" s="109">
        <f t="shared" si="18"/>
        <v>0</v>
      </c>
      <c r="BB27" s="109">
        <f t="shared" si="18"/>
        <v>0</v>
      </c>
      <c r="BC27" s="109">
        <f t="shared" si="18"/>
        <v>0</v>
      </c>
      <c r="BD27" s="109">
        <f t="shared" si="18"/>
        <v>0</v>
      </c>
      <c r="BE27" s="109">
        <f t="shared" si="18"/>
        <v>0</v>
      </c>
      <c r="BF27" s="109">
        <f t="shared" si="18"/>
        <v>0</v>
      </c>
      <c r="BG27" s="109">
        <f t="shared" si="18"/>
        <v>0</v>
      </c>
      <c r="BH27" s="109">
        <f t="shared" si="18"/>
        <v>0</v>
      </c>
      <c r="BI27" s="109">
        <f t="shared" si="18"/>
        <v>0</v>
      </c>
      <c r="BJ27" s="109">
        <f t="shared" si="18"/>
        <v>336666.89459053735</v>
      </c>
      <c r="BK27" s="109">
        <f t="shared" si="18"/>
        <v>676014.22283938818</v>
      </c>
      <c r="BL27" s="109">
        <f t="shared" si="18"/>
        <v>1014823.5323460038</v>
      </c>
      <c r="BM27" s="109">
        <f t="shared" si="18"/>
        <v>1355916.4928409732</v>
      </c>
      <c r="BN27" s="109">
        <f t="shared" si="18"/>
        <v>1699452.6145893314</v>
      </c>
      <c r="BO27" s="109">
        <f t="shared" si="18"/>
        <v>2001165.0993998689</v>
      </c>
      <c r="BP27" s="109">
        <f t="shared" si="18"/>
        <v>2009503.2873140348</v>
      </c>
      <c r="BQ27" s="109">
        <f t="shared" si="18"/>
        <v>2017876.2176778428</v>
      </c>
      <c r="BR27" s="109">
        <f t="shared" si="18"/>
        <v>2026284.0352515006</v>
      </c>
      <c r="BS27" s="109">
        <f t="shared" si="18"/>
        <v>2034726.8853983814</v>
      </c>
      <c r="BT27" s="109">
        <f t="shared" si="18"/>
        <v>2043204.9140875419</v>
      </c>
      <c r="BU27" s="109">
        <f t="shared" si="18"/>
        <v>2051718.2678962394</v>
      </c>
      <c r="BV27" s="109">
        <f t="shared" si="18"/>
        <v>2060267.0940124737</v>
      </c>
      <c r="BW27" s="109">
        <f t="shared" si="18"/>
        <v>2068851.5402375257</v>
      </c>
      <c r="BX27" s="109">
        <f t="shared" si="18"/>
        <v>2077471.7549885157</v>
      </c>
      <c r="BY27" s="109">
        <f t="shared" ref="BY27:EJ27" si="19">SUM(BY21:BY26)</f>
        <v>2086127.8873009682</v>
      </c>
      <c r="BZ27" s="109">
        <f t="shared" si="19"/>
        <v>2094820.086831389</v>
      </c>
      <c r="CA27" s="109">
        <f t="shared" si="19"/>
        <v>2103548.5038598524</v>
      </c>
      <c r="CB27" s="109">
        <f t="shared" si="19"/>
        <v>2112313.2892926014</v>
      </c>
      <c r="CC27" s="109">
        <f t="shared" si="19"/>
        <v>2121114.5946646552</v>
      </c>
      <c r="CD27" s="109">
        <f t="shared" si="19"/>
        <v>2129952.5721424241</v>
      </c>
      <c r="CE27" s="109">
        <f t="shared" si="19"/>
        <v>2138827.3745263512</v>
      </c>
      <c r="CF27" s="109">
        <f t="shared" si="19"/>
        <v>2147739.155253544</v>
      </c>
      <c r="CG27" s="109">
        <f t="shared" si="19"/>
        <v>2156688.0684004333</v>
      </c>
      <c r="CH27" s="109">
        <f t="shared" si="19"/>
        <v>2165674.2686854354</v>
      </c>
      <c r="CI27" s="109">
        <f t="shared" si="19"/>
        <v>2174697.9114716244</v>
      </c>
      <c r="CJ27" s="109">
        <f t="shared" si="19"/>
        <v>2183759.152769424</v>
      </c>
      <c r="CK27" s="109">
        <f t="shared" si="19"/>
        <v>2192858.1492392956</v>
      </c>
      <c r="CL27" s="109">
        <f t="shared" si="19"/>
        <v>2201995.0581944594</v>
      </c>
      <c r="CM27" s="109">
        <f t="shared" si="19"/>
        <v>2211170.0376036027</v>
      </c>
      <c r="CN27" s="109">
        <f t="shared" si="19"/>
        <v>2220383.2460936182</v>
      </c>
      <c r="CO27" s="109">
        <f t="shared" si="19"/>
        <v>2229634.8429523418</v>
      </c>
      <c r="CP27" s="109">
        <f t="shared" si="19"/>
        <v>2238924.9881313094</v>
      </c>
      <c r="CQ27" s="109">
        <f t="shared" si="19"/>
        <v>2248253.8422485231</v>
      </c>
      <c r="CR27" s="109">
        <f t="shared" si="19"/>
        <v>2257621.5665912256</v>
      </c>
      <c r="CS27" s="109">
        <f t="shared" si="19"/>
        <v>2267028.3231186881</v>
      </c>
      <c r="CT27" s="109">
        <f t="shared" si="19"/>
        <v>2276474.2744650166</v>
      </c>
      <c r="CU27" s="109">
        <f t="shared" si="19"/>
        <v>2285959.5839419542</v>
      </c>
      <c r="CV27" s="109">
        <f t="shared" si="19"/>
        <v>2295484.4155417117</v>
      </c>
      <c r="CW27" s="109">
        <f t="shared" si="19"/>
        <v>2305048.9339398029</v>
      </c>
      <c r="CX27" s="109">
        <f t="shared" si="19"/>
        <v>2314653.3044978855</v>
      </c>
      <c r="CY27" s="109">
        <f t="shared" si="19"/>
        <v>2324297.6932666255</v>
      </c>
      <c r="CZ27" s="109">
        <f t="shared" si="19"/>
        <v>2333982.2669885703</v>
      </c>
      <c r="DA27" s="109">
        <f t="shared" si="19"/>
        <v>2343707.1931010229</v>
      </c>
      <c r="DB27" s="109">
        <f t="shared" si="19"/>
        <v>2353472.6397389444</v>
      </c>
      <c r="DC27" s="109">
        <f t="shared" si="19"/>
        <v>2363278.775737856</v>
      </c>
      <c r="DD27" s="109">
        <f t="shared" si="19"/>
        <v>2373125.7706367639</v>
      </c>
      <c r="DE27" s="109">
        <f t="shared" si="19"/>
        <v>2383013.7946810829</v>
      </c>
      <c r="DF27" s="109">
        <f t="shared" si="19"/>
        <v>2392943.0188255883</v>
      </c>
      <c r="DG27" s="109">
        <f t="shared" si="19"/>
        <v>2402913.6147373607</v>
      </c>
      <c r="DH27" s="109">
        <f t="shared" si="19"/>
        <v>2412925.7547987667</v>
      </c>
      <c r="DI27" s="109">
        <f t="shared" si="19"/>
        <v>2422979.612110428</v>
      </c>
      <c r="DJ27" s="109">
        <f t="shared" si="19"/>
        <v>2433075.3604942216</v>
      </c>
      <c r="DK27" s="109">
        <f t="shared" si="19"/>
        <v>2443213.174496281</v>
      </c>
      <c r="DL27" s="109">
        <f t="shared" si="19"/>
        <v>2453393.2293900149</v>
      </c>
      <c r="DM27" s="109">
        <f t="shared" si="19"/>
        <v>2463615.7011791412</v>
      </c>
      <c r="DN27" s="109">
        <f t="shared" si="19"/>
        <v>2473880.7666007206</v>
      </c>
      <c r="DO27" s="109">
        <f t="shared" si="19"/>
        <v>2484188.6031282232</v>
      </c>
      <c r="DP27" s="109">
        <f t="shared" si="19"/>
        <v>2494539.3889745907</v>
      </c>
      <c r="DQ27" s="109">
        <f t="shared" si="19"/>
        <v>2504933.3030953174</v>
      </c>
      <c r="DR27" s="109">
        <f t="shared" si="19"/>
        <v>2515370.5251915473</v>
      </c>
      <c r="DS27" s="109">
        <f t="shared" si="19"/>
        <v>2525851.2357131797</v>
      </c>
      <c r="DT27" s="109">
        <f t="shared" si="19"/>
        <v>2536375.6158619849</v>
      </c>
      <c r="DU27" s="109">
        <f t="shared" si="19"/>
        <v>2546943.8475947431</v>
      </c>
      <c r="DV27" s="109">
        <f t="shared" si="19"/>
        <v>2557556.1136263879</v>
      </c>
      <c r="DW27" s="109">
        <f t="shared" si="19"/>
        <v>2568212.5974331643</v>
      </c>
      <c r="DX27" s="109">
        <f t="shared" si="19"/>
        <v>2578913.4832558031</v>
      </c>
      <c r="DY27" s="109">
        <f t="shared" si="19"/>
        <v>2589658.9561027014</v>
      </c>
      <c r="DZ27" s="109">
        <f t="shared" si="19"/>
        <v>2600449.2017531302</v>
      </c>
      <c r="EA27" s="109">
        <f t="shared" si="19"/>
        <v>2611284.4067604337</v>
      </c>
      <c r="EB27" s="109">
        <f t="shared" si="19"/>
        <v>2622164.7584552695</v>
      </c>
      <c r="EC27" s="109">
        <f t="shared" si="19"/>
        <v>2633090.4449488334</v>
      </c>
      <c r="ED27" s="109">
        <f t="shared" si="19"/>
        <v>2644061.6551361196</v>
      </c>
      <c r="EE27" s="109">
        <f t="shared" si="19"/>
        <v>2655078.5786991869</v>
      </c>
      <c r="EF27" s="109">
        <f t="shared" si="19"/>
        <v>2666141.4061104334</v>
      </c>
      <c r="EG27" s="109">
        <f t="shared" si="19"/>
        <v>2677250.3286358938</v>
      </c>
      <c r="EH27" s="109">
        <f t="shared" si="19"/>
        <v>2688405.5383385429</v>
      </c>
      <c r="EI27" s="109">
        <f t="shared" si="19"/>
        <v>2699607.2280816194</v>
      </c>
      <c r="EJ27" s="109">
        <f t="shared" si="19"/>
        <v>2710855.5915319603</v>
      </c>
      <c r="EK27" s="109">
        <f t="shared" ref="EK27" si="20">SUM(EK21:EK26)</f>
        <v>2722150.8231633436</v>
      </c>
      <c r="EL27" s="51" t="s">
        <v>2</v>
      </c>
    </row>
    <row r="28" spans="1:142" x14ac:dyDescent="0.3">
      <c r="K28" s="51" t="s">
        <v>2</v>
      </c>
      <c r="EL28" s="51" t="s">
        <v>2</v>
      </c>
    </row>
    <row r="29" spans="1:142" ht="17.25" x14ac:dyDescent="0.35">
      <c r="A29" s="102" t="s">
        <v>11</v>
      </c>
      <c r="B29" s="103">
        <v>69</v>
      </c>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51" t="s">
        <v>2</v>
      </c>
    </row>
    <row r="30" spans="1:142" x14ac:dyDescent="0.3">
      <c r="B30" s="51" t="s">
        <v>51</v>
      </c>
      <c r="D30" s="110"/>
      <c r="E30" s="101"/>
      <c r="F30" s="56">
        <f>Income!$D$69</f>
        <v>46997</v>
      </c>
      <c r="H30" s="107"/>
      <c r="I30" s="106">
        <v>7.0000000000000007E-2</v>
      </c>
      <c r="K30" s="51" t="s">
        <v>2</v>
      </c>
      <c r="L30" s="92">
        <f>IF(L$6&gt;=$F30,$I30*Income!L$69,0)</f>
        <v>0</v>
      </c>
      <c r="M30" s="92">
        <f>IF(M$6&gt;=$F30,$I30*Income!M$69,0)</f>
        <v>0</v>
      </c>
      <c r="N30" s="92">
        <f>IF(N$6&gt;=$F30,$I30*Income!N$69,0)</f>
        <v>0</v>
      </c>
      <c r="O30" s="92">
        <f>IF(O$6&gt;=$F30,$I30*Income!O$69,0)</f>
        <v>0</v>
      </c>
      <c r="P30" s="92">
        <f>IF(P$6&gt;=$F30,$I30*Income!P$69,0)</f>
        <v>0</v>
      </c>
      <c r="Q30" s="92">
        <f>IF(Q$6&gt;=$F30,$I30*Income!Q$69,0)</f>
        <v>0</v>
      </c>
      <c r="R30" s="92">
        <f>IF(R$6&gt;=$F30,$I30*Income!R$69,0)</f>
        <v>0</v>
      </c>
      <c r="S30" s="92">
        <f>IF(S$6&gt;=$F30,$I30*Income!S$69,0)</f>
        <v>0</v>
      </c>
      <c r="T30" s="92">
        <f>IF(T$6&gt;=$F30,$I30*Income!T$69,0)</f>
        <v>0</v>
      </c>
      <c r="U30" s="92">
        <f>IF(U$6&gt;=$F30,$I30*Income!U$69,0)</f>
        <v>0</v>
      </c>
      <c r="V30" s="92">
        <f>IF(V$6&gt;=$F30,$I30*Income!V$69,0)</f>
        <v>0</v>
      </c>
      <c r="W30" s="92">
        <f>IF(W$6&gt;=$F30,$I30*Income!W$69,0)</f>
        <v>0</v>
      </c>
      <c r="X30" s="92">
        <f>IF(X$6&gt;=$F30,$I30*Income!X$69,0)</f>
        <v>0</v>
      </c>
      <c r="Y30" s="92">
        <f>IF(Y$6&gt;=$F30,$I30*Income!Y$69,0)</f>
        <v>0</v>
      </c>
      <c r="Z30" s="92">
        <f>IF(Z$6&gt;=$F30,$I30*Income!Z$69,0)</f>
        <v>0</v>
      </c>
      <c r="AA30" s="92">
        <f>IF(AA$6&gt;=$F30,$I30*Income!AA$69,0)</f>
        <v>0</v>
      </c>
      <c r="AB30" s="92">
        <f>IF(AB$6&gt;=$F30,$I30*Income!AB$69,0)</f>
        <v>0</v>
      </c>
      <c r="AC30" s="92">
        <f>IF(AC$6&gt;=$F30,$I30*Income!AC$69,0)</f>
        <v>0</v>
      </c>
      <c r="AD30" s="92">
        <f>IF(AD$6&gt;=$F30,$I30*Income!AD$69,0)</f>
        <v>0</v>
      </c>
      <c r="AE30" s="92">
        <f>IF(AE$6&gt;=$F30,$I30*Income!AE$69,0)</f>
        <v>0</v>
      </c>
      <c r="AF30" s="92">
        <f>IF(AF$6&gt;=$F30,$I30*Income!AF$69,0)</f>
        <v>0</v>
      </c>
      <c r="AG30" s="92">
        <f>IF(AG$6&gt;=$F30,$I30*Income!AG$69,0)</f>
        <v>0</v>
      </c>
      <c r="AH30" s="92">
        <f>IF(AH$6&gt;=$F30,$I30*Income!AH$69,0)</f>
        <v>0</v>
      </c>
      <c r="AI30" s="92">
        <f>IF(AI$6&gt;=$F30,$I30*Income!AI$69,0)</f>
        <v>0</v>
      </c>
      <c r="AJ30" s="92">
        <f>IF(AJ$6&gt;=$F30,$I30*Income!AJ$69,0)</f>
        <v>0</v>
      </c>
      <c r="AK30" s="92">
        <f>IF(AK$6&gt;=$F30,$I30*Income!AK$69,0)</f>
        <v>0</v>
      </c>
      <c r="AL30" s="92">
        <f>IF(AL$6&gt;=$F30,$I30*Income!AL$69,0)</f>
        <v>0</v>
      </c>
      <c r="AM30" s="92">
        <f>IF(AM$6&gt;=$F30,$I30*Income!AM$69,0)</f>
        <v>0</v>
      </c>
      <c r="AN30" s="92">
        <f>IF(AN$6&gt;=$F30,$I30*Income!AN$69,0)</f>
        <v>0</v>
      </c>
      <c r="AO30" s="92">
        <f>IF(AO$6&gt;=$F30,$I30*Income!AO$69,0)</f>
        <v>0</v>
      </c>
      <c r="AP30" s="92">
        <f>IF(AP$6&gt;=$F30,$I30*Income!AP$69,0)</f>
        <v>0</v>
      </c>
      <c r="AQ30" s="92">
        <f>IF(AQ$6&gt;=$F30,$I30*Income!AQ$69,0)</f>
        <v>0</v>
      </c>
      <c r="AR30" s="92">
        <f>IF(AR$6&gt;=$F30,$I30*Income!AR$69,0)</f>
        <v>0</v>
      </c>
      <c r="AS30" s="92">
        <f>IF(AS$6&gt;=$F30,$I30*Income!AS$69,0)</f>
        <v>0</v>
      </c>
      <c r="AT30" s="92">
        <f>IF(AT$6&gt;=$F30,$I30*Income!AT$69,0)</f>
        <v>0</v>
      </c>
      <c r="AU30" s="92">
        <f>IF(AU$6&gt;=$F30,$I30*Income!AU$69,0)</f>
        <v>0</v>
      </c>
      <c r="AV30" s="92">
        <f>IF(AV$6&gt;=$F30,$I30*Income!AV$69,0)</f>
        <v>0</v>
      </c>
      <c r="AW30" s="92">
        <f>IF(AW$6&gt;=$F30,$I30*Income!AW$69,0)</f>
        <v>0</v>
      </c>
      <c r="AX30" s="92">
        <f>IF(AX$6&gt;=$F30,$I30*Income!AX$69,0)</f>
        <v>0</v>
      </c>
      <c r="AY30" s="92">
        <f>IF(AY$6&gt;=$F30,$I30*Income!AY$69,0)</f>
        <v>0</v>
      </c>
      <c r="AZ30" s="92">
        <f>IF(AZ$6&gt;=$F30,$I30*Income!AZ$69,0)</f>
        <v>0</v>
      </c>
      <c r="BA30" s="92">
        <f>IF(BA$6&gt;=$F30,$I30*Income!BA$69,0)</f>
        <v>0</v>
      </c>
      <c r="BB30" s="92">
        <f>IF(BB$6&gt;=$F30,$I30*Income!BB$69,0)</f>
        <v>0</v>
      </c>
      <c r="BC30" s="92">
        <f>IF(BC$6&gt;=$F30,$I30*Income!BC$69,0)</f>
        <v>0</v>
      </c>
      <c r="BD30" s="92">
        <f>IF(BD$6&gt;=$F30,$I30*Income!BD$69,0)</f>
        <v>0</v>
      </c>
      <c r="BE30" s="92">
        <f>IF(BE$6&gt;=$F30,$I30*Income!BE$69,0)</f>
        <v>0</v>
      </c>
      <c r="BF30" s="92">
        <f>IF(BF$6&gt;=$F30,$I30*Income!BF$69,0)</f>
        <v>0</v>
      </c>
      <c r="BG30" s="92">
        <f>IF(BG$6&gt;=$F30,$I30*Income!BG$69,0)</f>
        <v>0</v>
      </c>
      <c r="BH30" s="92">
        <f>IF(BH$6&gt;=$F30,$I30*Income!BH$69,0)</f>
        <v>0</v>
      </c>
      <c r="BI30" s="92">
        <f>IF(BI$6&gt;=$F30,$I30*Income!BI$69,0)</f>
        <v>0</v>
      </c>
      <c r="BJ30" s="92">
        <f>IF(BJ$6&gt;=$F30,$I30*Income!BJ$69,0)</f>
        <v>0</v>
      </c>
      <c r="BK30" s="92">
        <f>IF(BK$6&gt;=$F30,$I30*Income!BK$69,0)</f>
        <v>0</v>
      </c>
      <c r="BL30" s="92">
        <f>IF(BL$6&gt;=$F30,$I30*Income!BL$69,0)</f>
        <v>0</v>
      </c>
      <c r="BM30" s="92">
        <f>IF(BM$6&gt;=$F30,$I30*Income!BM$69,0)</f>
        <v>54692.820000000007</v>
      </c>
      <c r="BN30" s="92">
        <f>IF(BN$6&gt;=$F30,$I30*Income!BN$69,0)</f>
        <v>54920.706750000005</v>
      </c>
      <c r="BO30" s="92">
        <f>IF(BO$6&gt;=$F30,$I30*Income!BO$69,0)</f>
        <v>55149.543028125008</v>
      </c>
      <c r="BP30" s="92">
        <f>IF(BP$6&gt;=$F30,$I30*Income!BP$69,0)</f>
        <v>55379.332790742184</v>
      </c>
      <c r="BQ30" s="92">
        <f>IF(BQ$6&gt;=$F30,$I30*Income!BQ$69,0)</f>
        <v>55610.080010703612</v>
      </c>
      <c r="BR30" s="92">
        <f>IF(BR$6&gt;=$F30,$I30*Income!BR$69,0)</f>
        <v>55841.788677414872</v>
      </c>
      <c r="BS30" s="92">
        <f>IF(BS$6&gt;=$F30,$I30*Income!BS$69,0)</f>
        <v>56074.462796904103</v>
      </c>
      <c r="BT30" s="92">
        <f>IF(BT$6&gt;=$F30,$I30*Income!BT$69,0)</f>
        <v>56308.106391891204</v>
      </c>
      <c r="BU30" s="92">
        <f>IF(BU$6&gt;=$F30,$I30*Income!BU$69,0)</f>
        <v>56542.723501857414</v>
      </c>
      <c r="BV30" s="92">
        <f>IF(BV$6&gt;=$F30,$I30*Income!BV$69,0)</f>
        <v>56778.318183115152</v>
      </c>
      <c r="BW30" s="92">
        <f>IF(BW$6&gt;=$F30,$I30*Income!BW$69,0)</f>
        <v>57014.894508878133</v>
      </c>
      <c r="BX30" s="92">
        <f>IF(BX$6&gt;=$F30,$I30*Income!BX$69,0)</f>
        <v>57252.456569331793</v>
      </c>
      <c r="BY30" s="92">
        <f>IF(BY$6&gt;=$F30,$I30*Income!BY$69,0)</f>
        <v>57491.008471704001</v>
      </c>
      <c r="BZ30" s="92">
        <f>IF(BZ$6&gt;=$F30,$I30*Income!BZ$69,0)</f>
        <v>57730.554340336101</v>
      </c>
      <c r="CA30" s="92">
        <f>IF(CA$6&gt;=$F30,$I30*Income!CA$69,0)</f>
        <v>57971.098316754164</v>
      </c>
      <c r="CB30" s="92">
        <f>IF(CB$6&gt;=$F30,$I30*Income!CB$69,0)</f>
        <v>58212.644559740642</v>
      </c>
      <c r="CC30" s="92">
        <f>IF(CC$6&gt;=$F30,$I30*Income!CC$69,0)</f>
        <v>58455.197245406227</v>
      </c>
      <c r="CD30" s="92">
        <f>IF(CD$6&gt;=$F30,$I30*Income!CD$69,0)</f>
        <v>58698.760567262078</v>
      </c>
      <c r="CE30" s="92">
        <f>IF(CE$6&gt;=$F30,$I30*Income!CE$69,0)</f>
        <v>58943.338736292331</v>
      </c>
      <c r="CF30" s="92">
        <f>IF(CF$6&gt;=$F30,$I30*Income!CF$69,0)</f>
        <v>59188.935981026887</v>
      </c>
      <c r="CG30" s="92">
        <f>IF(CG$6&gt;=$F30,$I30*Income!CG$69,0)</f>
        <v>59435.556547614498</v>
      </c>
      <c r="CH30" s="92">
        <f>IF(CH$6&gt;=$F30,$I30*Income!CH$69,0)</f>
        <v>59683.204699896218</v>
      </c>
      <c r="CI30" s="92">
        <f>IF(CI$6&gt;=$F30,$I30*Income!CI$69,0)</f>
        <v>59931.884719479116</v>
      </c>
      <c r="CJ30" s="92">
        <f>IF(CJ$6&gt;=$F30,$I30*Income!CJ$69,0)</f>
        <v>60181.600905810286</v>
      </c>
      <c r="CK30" s="92">
        <f>IF(CK$6&gt;=$F30,$I30*Income!CK$69,0)</f>
        <v>60432.357576251161</v>
      </c>
      <c r="CL30" s="92">
        <f>IF(CL$6&gt;=$F30,$I30*Income!CL$69,0)</f>
        <v>60684.159066152206</v>
      </c>
      <c r="CM30" s="92">
        <f>IF(CM$6&gt;=$F30,$I30*Income!CM$69,0)</f>
        <v>60937.009728927835</v>
      </c>
      <c r="CN30" s="92">
        <f>IF(CN$6&gt;=$F30,$I30*Income!CN$69,0)</f>
        <v>61190.913936131699</v>
      </c>
      <c r="CO30" s="92">
        <f>IF(CO$6&gt;=$F30,$I30*Income!CO$69,0)</f>
        <v>61445.876077532244</v>
      </c>
      <c r="CP30" s="92">
        <f>IF(CP$6&gt;=$F30,$I30*Income!CP$69,0)</f>
        <v>61701.900561188624</v>
      </c>
      <c r="CQ30" s="92">
        <f>IF(CQ$6&gt;=$F30,$I30*Income!CQ$69,0)</f>
        <v>61958.991813526911</v>
      </c>
      <c r="CR30" s="92">
        <f>IF(CR$6&gt;=$F30,$I30*Income!CR$69,0)</f>
        <v>62217.154279416602</v>
      </c>
      <c r="CS30" s="92">
        <f>IF(CS$6&gt;=$F30,$I30*Income!CS$69,0)</f>
        <v>62476.392422247511</v>
      </c>
      <c r="CT30" s="92">
        <f>IF(CT$6&gt;=$F30,$I30*Income!CT$69,0)</f>
        <v>62736.710724006865</v>
      </c>
      <c r="CU30" s="92">
        <f>IF(CU$6&gt;=$F30,$I30*Income!CU$69,0)</f>
        <v>62998.113685356897</v>
      </c>
      <c r="CV30" s="92">
        <f>IF(CV$6&gt;=$F30,$I30*Income!CV$69,0)</f>
        <v>63260.605825712548</v>
      </c>
      <c r="CW30" s="92">
        <f>IF(CW$6&gt;=$F30,$I30*Income!CW$69,0)</f>
        <v>63524.191683319688</v>
      </c>
      <c r="CX30" s="92">
        <f>IF(CX$6&gt;=$F30,$I30*Income!CX$69,0)</f>
        <v>63788.875815333522</v>
      </c>
      <c r="CY30" s="92">
        <f>IF(CY$6&gt;=$F30,$I30*Income!CY$69,0)</f>
        <v>64054.662797897407</v>
      </c>
      <c r="CZ30" s="92">
        <f>IF(CZ$6&gt;=$F30,$I30*Income!CZ$69,0)</f>
        <v>64321.557226221979</v>
      </c>
      <c r="DA30" s="92">
        <f>IF(DA$6&gt;=$F30,$I30*Income!DA$69,0)</f>
        <v>64589.563714664568</v>
      </c>
      <c r="DB30" s="92">
        <f>IF(DB$6&gt;=$F30,$I30*Income!DB$69,0)</f>
        <v>64858.686896809006</v>
      </c>
      <c r="DC30" s="92">
        <f>IF(DC$6&gt;=$F30,$I30*Income!DC$69,0)</f>
        <v>65128.931425545699</v>
      </c>
      <c r="DD30" s="92">
        <f>IF(DD$6&gt;=$F30,$I30*Income!DD$69,0)</f>
        <v>65400.301973152149</v>
      </c>
      <c r="DE30" s="92">
        <f>IF(DE$6&gt;=$F30,$I30*Income!DE$69,0)</f>
        <v>65672.803231373604</v>
      </c>
      <c r="DF30" s="92">
        <f>IF(DF$6&gt;=$F30,$I30*Income!DF$69,0)</f>
        <v>65946.439911504334</v>
      </c>
      <c r="DG30" s="92">
        <f>IF(DG$6&gt;=$F30,$I30*Income!DG$69,0)</f>
        <v>66221.216744468926</v>
      </c>
      <c r="DH30" s="92">
        <f>IF(DH$6&gt;=$F30,$I30*Income!DH$69,0)</f>
        <v>66497.138480904221</v>
      </c>
      <c r="DI30" s="92">
        <f>IF(DI$6&gt;=$F30,$I30*Income!DI$69,0)</f>
        <v>66774.20989124132</v>
      </c>
      <c r="DJ30" s="92">
        <f>IF(DJ$6&gt;=$F30,$I30*Income!DJ$69,0)</f>
        <v>67052.435765788163</v>
      </c>
      <c r="DK30" s="92">
        <f>IF(DK$6&gt;=$F30,$I30*Income!DK$69,0)</f>
        <v>67331.82091481227</v>
      </c>
      <c r="DL30" s="92">
        <f>IF(DL$6&gt;=$F30,$I30*Income!DL$69,0)</f>
        <v>67612.370168623995</v>
      </c>
      <c r="DM30" s="92">
        <f>IF(DM$6&gt;=$F30,$I30*Income!DM$69,0)</f>
        <v>67894.088377659922</v>
      </c>
      <c r="DN30" s="92">
        <f>IF(DN$6&gt;=$F30,$I30*Income!DN$69,0)</f>
        <v>68176.980412566845</v>
      </c>
      <c r="DO30" s="92">
        <f>IF(DO$6&gt;=$F30,$I30*Income!DO$69,0)</f>
        <v>68461.051164285862</v>
      </c>
      <c r="DP30" s="92">
        <f>IF(DP$6&gt;=$F30,$I30*Income!DP$69,0)</f>
        <v>68746.305544137067</v>
      </c>
      <c r="DQ30" s="92">
        <f>IF(DQ$6&gt;=$F30,$I30*Income!DQ$69,0)</f>
        <v>69032.748483904303</v>
      </c>
      <c r="DR30" s="92">
        <f>IF(DR$6&gt;=$F30,$I30*Income!DR$69,0)</f>
        <v>69320.384935920563</v>
      </c>
      <c r="DS30" s="92">
        <f>IF(DS$6&gt;=$F30,$I30*Income!DS$69,0)</f>
        <v>69609.219873153561</v>
      </c>
      <c r="DT30" s="92">
        <f>IF(DT$6&gt;=$F30,$I30*Income!DT$69,0)</f>
        <v>69899.258289291698</v>
      </c>
      <c r="DU30" s="92">
        <f>IF(DU$6&gt;=$F30,$I30*Income!DU$69,0)</f>
        <v>70190.505198830419</v>
      </c>
      <c r="DV30" s="92">
        <f>IF(DV$6&gt;=$F30,$I30*Income!DV$69,0)</f>
        <v>70482.965637158879</v>
      </c>
      <c r="DW30" s="92">
        <f>IF(DW$6&gt;=$F30,$I30*Income!DW$69,0)</f>
        <v>70776.644660647042</v>
      </c>
      <c r="DX30" s="92">
        <f>IF(DX$6&gt;=$F30,$I30*Income!DX$69,0)</f>
        <v>71071.547346733059</v>
      </c>
      <c r="DY30" s="92">
        <f>IF(DY$6&gt;=$F30,$I30*Income!DY$69,0)</f>
        <v>71367.678794011124</v>
      </c>
      <c r="DZ30" s="92">
        <f>IF(DZ$6&gt;=$F30,$I30*Income!DZ$69,0)</f>
        <v>71665.044122319508</v>
      </c>
      <c r="EA30" s="92">
        <f>IF(EA$6&gt;=$F30,$I30*Income!EA$69,0)</f>
        <v>71963.648472829169</v>
      </c>
      <c r="EB30" s="92">
        <f>IF(EB$6&gt;=$F30,$I30*Income!EB$69,0)</f>
        <v>72263.497008132617</v>
      </c>
      <c r="EC30" s="92">
        <f>IF(EC$6&gt;=$F30,$I30*Income!EC$69,0)</f>
        <v>72564.594912333167</v>
      </c>
      <c r="ED30" s="92">
        <f>IF(ED$6&gt;=$F30,$I30*Income!ED$69,0)</f>
        <v>72866.947391134556</v>
      </c>
      <c r="EE30" s="92">
        <f>IF(EE$6&gt;=$F30,$I30*Income!EE$69,0)</f>
        <v>73170.559671930954</v>
      </c>
      <c r="EF30" s="92">
        <f>IF(EF$6&gt;=$F30,$I30*Income!EF$69,0)</f>
        <v>73475.437003897328</v>
      </c>
      <c r="EG30" s="92">
        <f>IF(EG$6&gt;=$F30,$I30*Income!EG$69,0)</f>
        <v>73781.584658080232</v>
      </c>
      <c r="EH30" s="92">
        <f>IF(EH$6&gt;=$F30,$I30*Income!EH$69,0)</f>
        <v>74089.007927488899</v>
      </c>
      <c r="EI30" s="92">
        <f>IF(EI$6&gt;=$F30,$I30*Income!EI$69,0)</f>
        <v>74397.712127186765</v>
      </c>
      <c r="EJ30" s="92">
        <f>IF(EJ$6&gt;=$F30,$I30*Income!EJ$69,0)</f>
        <v>74707.702594383372</v>
      </c>
      <c r="EK30" s="92">
        <f>IF(EK$6&gt;=$F30,$I30*Income!EK$69,0)</f>
        <v>75018.984688526645</v>
      </c>
      <c r="EL30" s="51" t="s">
        <v>2</v>
      </c>
    </row>
    <row r="31" spans="1:142" x14ac:dyDescent="0.3">
      <c r="B31" s="51" t="s">
        <v>52</v>
      </c>
      <c r="D31" s="110"/>
      <c r="E31" s="101"/>
      <c r="F31" s="56">
        <f>Income!$D$69</f>
        <v>46997</v>
      </c>
      <c r="H31" s="107"/>
      <c r="I31" s="106">
        <v>0.05</v>
      </c>
      <c r="K31" s="51" t="s">
        <v>2</v>
      </c>
      <c r="L31" s="92">
        <f>IF(L$6&gt;=$F31,$I31*Income!L$69,0)</f>
        <v>0</v>
      </c>
      <c r="M31" s="92">
        <f>IF(M$6&gt;=$F31,$I31*Income!M$69,0)</f>
        <v>0</v>
      </c>
      <c r="N31" s="92">
        <f>IF(N$6&gt;=$F31,$I31*Income!N$69,0)</f>
        <v>0</v>
      </c>
      <c r="O31" s="92">
        <f>IF(O$6&gt;=$F31,$I31*Income!O$69,0)</f>
        <v>0</v>
      </c>
      <c r="P31" s="92">
        <f>IF(P$6&gt;=$F31,$I31*Income!P$69,0)</f>
        <v>0</v>
      </c>
      <c r="Q31" s="92">
        <f>IF(Q$6&gt;=$F31,$I31*Income!Q$69,0)</f>
        <v>0</v>
      </c>
      <c r="R31" s="92">
        <f>IF(R$6&gt;=$F31,$I31*Income!R$69,0)</f>
        <v>0</v>
      </c>
      <c r="S31" s="92">
        <f>IF(S$6&gt;=$F31,$I31*Income!S$69,0)</f>
        <v>0</v>
      </c>
      <c r="T31" s="92">
        <f>IF(T$6&gt;=$F31,$I31*Income!T$69,0)</f>
        <v>0</v>
      </c>
      <c r="U31" s="92">
        <f>IF(U$6&gt;=$F31,$I31*Income!U$69,0)</f>
        <v>0</v>
      </c>
      <c r="V31" s="92">
        <f>IF(V$6&gt;=$F31,$I31*Income!V$69,0)</f>
        <v>0</v>
      </c>
      <c r="W31" s="92">
        <f>IF(W$6&gt;=$F31,$I31*Income!W$69,0)</f>
        <v>0</v>
      </c>
      <c r="X31" s="92">
        <f>IF(X$6&gt;=$F31,$I31*Income!X$69,0)</f>
        <v>0</v>
      </c>
      <c r="Y31" s="92">
        <f>IF(Y$6&gt;=$F31,$I31*Income!Y$69,0)</f>
        <v>0</v>
      </c>
      <c r="Z31" s="92">
        <f>IF(Z$6&gt;=$F31,$I31*Income!Z$69,0)</f>
        <v>0</v>
      </c>
      <c r="AA31" s="92">
        <f>IF(AA$6&gt;=$F31,$I31*Income!AA$69,0)</f>
        <v>0</v>
      </c>
      <c r="AB31" s="92">
        <f>IF(AB$6&gt;=$F31,$I31*Income!AB$69,0)</f>
        <v>0</v>
      </c>
      <c r="AC31" s="92">
        <f>IF(AC$6&gt;=$F31,$I31*Income!AC$69,0)</f>
        <v>0</v>
      </c>
      <c r="AD31" s="92">
        <f>IF(AD$6&gt;=$F31,$I31*Income!AD$69,0)</f>
        <v>0</v>
      </c>
      <c r="AE31" s="92">
        <f>IF(AE$6&gt;=$F31,$I31*Income!AE$69,0)</f>
        <v>0</v>
      </c>
      <c r="AF31" s="92">
        <f>IF(AF$6&gt;=$F31,$I31*Income!AF$69,0)</f>
        <v>0</v>
      </c>
      <c r="AG31" s="92">
        <f>IF(AG$6&gt;=$F31,$I31*Income!AG$69,0)</f>
        <v>0</v>
      </c>
      <c r="AH31" s="92">
        <f>IF(AH$6&gt;=$F31,$I31*Income!AH$69,0)</f>
        <v>0</v>
      </c>
      <c r="AI31" s="92">
        <f>IF(AI$6&gt;=$F31,$I31*Income!AI$69,0)</f>
        <v>0</v>
      </c>
      <c r="AJ31" s="92">
        <f>IF(AJ$6&gt;=$F31,$I31*Income!AJ$69,0)</f>
        <v>0</v>
      </c>
      <c r="AK31" s="92">
        <f>IF(AK$6&gt;=$F31,$I31*Income!AK$69,0)</f>
        <v>0</v>
      </c>
      <c r="AL31" s="92">
        <f>IF(AL$6&gt;=$F31,$I31*Income!AL$69,0)</f>
        <v>0</v>
      </c>
      <c r="AM31" s="92">
        <f>IF(AM$6&gt;=$F31,$I31*Income!AM$69,0)</f>
        <v>0</v>
      </c>
      <c r="AN31" s="92">
        <f>IF(AN$6&gt;=$F31,$I31*Income!AN$69,0)</f>
        <v>0</v>
      </c>
      <c r="AO31" s="92">
        <f>IF(AO$6&gt;=$F31,$I31*Income!AO$69,0)</f>
        <v>0</v>
      </c>
      <c r="AP31" s="92">
        <f>IF(AP$6&gt;=$F31,$I31*Income!AP$69,0)</f>
        <v>0</v>
      </c>
      <c r="AQ31" s="92">
        <f>IF(AQ$6&gt;=$F31,$I31*Income!AQ$69,0)</f>
        <v>0</v>
      </c>
      <c r="AR31" s="92">
        <f>IF(AR$6&gt;=$F31,$I31*Income!AR$69,0)</f>
        <v>0</v>
      </c>
      <c r="AS31" s="92">
        <f>IF(AS$6&gt;=$F31,$I31*Income!AS$69,0)</f>
        <v>0</v>
      </c>
      <c r="AT31" s="92">
        <f>IF(AT$6&gt;=$F31,$I31*Income!AT$69,0)</f>
        <v>0</v>
      </c>
      <c r="AU31" s="92">
        <f>IF(AU$6&gt;=$F31,$I31*Income!AU$69,0)</f>
        <v>0</v>
      </c>
      <c r="AV31" s="92">
        <f>IF(AV$6&gt;=$F31,$I31*Income!AV$69,0)</f>
        <v>0</v>
      </c>
      <c r="AW31" s="92">
        <f>IF(AW$6&gt;=$F31,$I31*Income!AW$69,0)</f>
        <v>0</v>
      </c>
      <c r="AX31" s="92">
        <f>IF(AX$6&gt;=$F31,$I31*Income!AX$69,0)</f>
        <v>0</v>
      </c>
      <c r="AY31" s="92">
        <f>IF(AY$6&gt;=$F31,$I31*Income!AY$69,0)</f>
        <v>0</v>
      </c>
      <c r="AZ31" s="92">
        <f>IF(AZ$6&gt;=$F31,$I31*Income!AZ$69,0)</f>
        <v>0</v>
      </c>
      <c r="BA31" s="92">
        <f>IF(BA$6&gt;=$F31,$I31*Income!BA$69,0)</f>
        <v>0</v>
      </c>
      <c r="BB31" s="92">
        <f>IF(BB$6&gt;=$F31,$I31*Income!BB$69,0)</f>
        <v>0</v>
      </c>
      <c r="BC31" s="92">
        <f>IF(BC$6&gt;=$F31,$I31*Income!BC$69,0)</f>
        <v>0</v>
      </c>
      <c r="BD31" s="92">
        <f>IF(BD$6&gt;=$F31,$I31*Income!BD$69,0)</f>
        <v>0</v>
      </c>
      <c r="BE31" s="92">
        <f>IF(BE$6&gt;=$F31,$I31*Income!BE$69,0)</f>
        <v>0</v>
      </c>
      <c r="BF31" s="92">
        <f>IF(BF$6&gt;=$F31,$I31*Income!BF$69,0)</f>
        <v>0</v>
      </c>
      <c r="BG31" s="92">
        <f>IF(BG$6&gt;=$F31,$I31*Income!BG$69,0)</f>
        <v>0</v>
      </c>
      <c r="BH31" s="92">
        <f>IF(BH$6&gt;=$F31,$I31*Income!BH$69,0)</f>
        <v>0</v>
      </c>
      <c r="BI31" s="92">
        <f>IF(BI$6&gt;=$F31,$I31*Income!BI$69,0)</f>
        <v>0</v>
      </c>
      <c r="BJ31" s="92">
        <f>IF(BJ$6&gt;=$F31,$I31*Income!BJ$69,0)</f>
        <v>0</v>
      </c>
      <c r="BK31" s="92">
        <f>IF(BK$6&gt;=$F31,$I31*Income!BK$69,0)</f>
        <v>0</v>
      </c>
      <c r="BL31" s="92">
        <f>IF(BL$6&gt;=$F31,$I31*Income!BL$69,0)</f>
        <v>0</v>
      </c>
      <c r="BM31" s="92">
        <f>IF(BM$6&gt;=$F31,$I31*Income!BM$69,0)</f>
        <v>39066.300000000003</v>
      </c>
      <c r="BN31" s="92">
        <f>IF(BN$6&gt;=$F31,$I31*Income!BN$69,0)</f>
        <v>39229.076250000006</v>
      </c>
      <c r="BO31" s="92">
        <f>IF(BO$6&gt;=$F31,$I31*Income!BO$69,0)</f>
        <v>39392.530734375003</v>
      </c>
      <c r="BP31" s="92">
        <f>IF(BP$6&gt;=$F31,$I31*Income!BP$69,0)</f>
        <v>39556.666279101562</v>
      </c>
      <c r="BQ31" s="92">
        <f>IF(BQ$6&gt;=$F31,$I31*Income!BQ$69,0)</f>
        <v>39721.485721931153</v>
      </c>
      <c r="BR31" s="92">
        <f>IF(BR$6&gt;=$F31,$I31*Income!BR$69,0)</f>
        <v>39886.991912439196</v>
      </c>
      <c r="BS31" s="92">
        <f>IF(BS$6&gt;=$F31,$I31*Income!BS$69,0)</f>
        <v>40053.187712074359</v>
      </c>
      <c r="BT31" s="92">
        <f>IF(BT$6&gt;=$F31,$I31*Income!BT$69,0)</f>
        <v>40220.075994208004</v>
      </c>
      <c r="BU31" s="92">
        <f>IF(BU$6&gt;=$F31,$I31*Income!BU$69,0)</f>
        <v>40387.65964418387</v>
      </c>
      <c r="BV31" s="92">
        <f>IF(BV$6&gt;=$F31,$I31*Income!BV$69,0)</f>
        <v>40555.941559367966</v>
      </c>
      <c r="BW31" s="92">
        <f>IF(BW$6&gt;=$F31,$I31*Income!BW$69,0)</f>
        <v>40724.924649198663</v>
      </c>
      <c r="BX31" s="92">
        <f>IF(BX$6&gt;=$F31,$I31*Income!BX$69,0)</f>
        <v>40894.611835236996</v>
      </c>
      <c r="BY31" s="92">
        <f>IF(BY$6&gt;=$F31,$I31*Income!BY$69,0)</f>
        <v>41065.006051217148</v>
      </c>
      <c r="BZ31" s="92">
        <f>IF(BZ$6&gt;=$F31,$I31*Income!BZ$69,0)</f>
        <v>41236.11024309721</v>
      </c>
      <c r="CA31" s="92">
        <f>IF(CA$6&gt;=$F31,$I31*Income!CA$69,0)</f>
        <v>41407.927369110112</v>
      </c>
      <c r="CB31" s="92">
        <f>IF(CB$6&gt;=$F31,$I31*Income!CB$69,0)</f>
        <v>41580.460399814743</v>
      </c>
      <c r="CC31" s="92">
        <f>IF(CC$6&gt;=$F31,$I31*Income!CC$69,0)</f>
        <v>41753.7123181473</v>
      </c>
      <c r="CD31" s="92">
        <f>IF(CD$6&gt;=$F31,$I31*Income!CD$69,0)</f>
        <v>41927.686119472914</v>
      </c>
      <c r="CE31" s="92">
        <f>IF(CE$6&gt;=$F31,$I31*Income!CE$69,0)</f>
        <v>42102.384811637377</v>
      </c>
      <c r="CF31" s="92">
        <f>IF(CF$6&gt;=$F31,$I31*Income!CF$69,0)</f>
        <v>42277.811415019205</v>
      </c>
      <c r="CG31" s="92">
        <f>IF(CG$6&gt;=$F31,$I31*Income!CG$69,0)</f>
        <v>42453.968962581785</v>
      </c>
      <c r="CH31" s="92">
        <f>IF(CH$6&gt;=$F31,$I31*Income!CH$69,0)</f>
        <v>42630.860499925868</v>
      </c>
      <c r="CI31" s="92">
        <f>IF(CI$6&gt;=$F31,$I31*Income!CI$69,0)</f>
        <v>42808.489085342226</v>
      </c>
      <c r="CJ31" s="92">
        <f>IF(CJ$6&gt;=$F31,$I31*Income!CJ$69,0)</f>
        <v>42986.857789864487</v>
      </c>
      <c r="CK31" s="92">
        <f>IF(CK$6&gt;=$F31,$I31*Income!CK$69,0)</f>
        <v>43165.96969732226</v>
      </c>
      <c r="CL31" s="92">
        <f>IF(CL$6&gt;=$F31,$I31*Income!CL$69,0)</f>
        <v>43345.827904394428</v>
      </c>
      <c r="CM31" s="92">
        <f>IF(CM$6&gt;=$F31,$I31*Income!CM$69,0)</f>
        <v>43526.435520662737</v>
      </c>
      <c r="CN31" s="92">
        <f>IF(CN$6&gt;=$F31,$I31*Income!CN$69,0)</f>
        <v>43707.795668665494</v>
      </c>
      <c r="CO31" s="92">
        <f>IF(CO$6&gt;=$F31,$I31*Income!CO$69,0)</f>
        <v>43889.911483951604</v>
      </c>
      <c r="CP31" s="92">
        <f>IF(CP$6&gt;=$F31,$I31*Income!CP$69,0)</f>
        <v>44072.786115134732</v>
      </c>
      <c r="CQ31" s="92">
        <f>IF(CQ$6&gt;=$F31,$I31*Income!CQ$69,0)</f>
        <v>44256.422723947791</v>
      </c>
      <c r="CR31" s="92">
        <f>IF(CR$6&gt;=$F31,$I31*Income!CR$69,0)</f>
        <v>44440.824485297577</v>
      </c>
      <c r="CS31" s="92">
        <f>IF(CS$6&gt;=$F31,$I31*Income!CS$69,0)</f>
        <v>44625.994587319648</v>
      </c>
      <c r="CT31" s="92">
        <f>IF(CT$6&gt;=$F31,$I31*Income!CT$69,0)</f>
        <v>44811.936231433472</v>
      </c>
      <c r="CU31" s="92">
        <f>IF(CU$6&gt;=$F31,$I31*Income!CU$69,0)</f>
        <v>44998.652632397781</v>
      </c>
      <c r="CV31" s="92">
        <f>IF(CV$6&gt;=$F31,$I31*Income!CV$69,0)</f>
        <v>45186.147018366108</v>
      </c>
      <c r="CW31" s="92">
        <f>IF(CW$6&gt;=$F31,$I31*Income!CW$69,0)</f>
        <v>45374.42263094263</v>
      </c>
      <c r="CX31" s="92">
        <f>IF(CX$6&gt;=$F31,$I31*Income!CX$69,0)</f>
        <v>45563.482725238224</v>
      </c>
      <c r="CY31" s="92">
        <f>IF(CY$6&gt;=$F31,$I31*Income!CY$69,0)</f>
        <v>45753.330569926715</v>
      </c>
      <c r="CZ31" s="92">
        <f>IF(CZ$6&gt;=$F31,$I31*Income!CZ$69,0)</f>
        <v>45943.96944730141</v>
      </c>
      <c r="DA31" s="92">
        <f>IF(DA$6&gt;=$F31,$I31*Income!DA$69,0)</f>
        <v>46135.402653331832</v>
      </c>
      <c r="DB31" s="92">
        <f>IF(DB$6&gt;=$F31,$I31*Income!DB$69,0)</f>
        <v>46327.633497720715</v>
      </c>
      <c r="DC31" s="92">
        <f>IF(DC$6&gt;=$F31,$I31*Income!DC$69,0)</f>
        <v>46520.665303961214</v>
      </c>
      <c r="DD31" s="92">
        <f>IF(DD$6&gt;=$F31,$I31*Income!DD$69,0)</f>
        <v>46714.50140939439</v>
      </c>
      <c r="DE31" s="92">
        <f>IF(DE$6&gt;=$F31,$I31*Income!DE$69,0)</f>
        <v>46909.145165266855</v>
      </c>
      <c r="DF31" s="92">
        <f>IF(DF$6&gt;=$F31,$I31*Income!DF$69,0)</f>
        <v>47104.599936788807</v>
      </c>
      <c r="DG31" s="92">
        <f>IF(DG$6&gt;=$F31,$I31*Income!DG$69,0)</f>
        <v>47300.86910319209</v>
      </c>
      <c r="DH31" s="92">
        <f>IF(DH$6&gt;=$F31,$I31*Income!DH$69,0)</f>
        <v>47497.956057788724</v>
      </c>
      <c r="DI31" s="92">
        <f>IF(DI$6&gt;=$F31,$I31*Income!DI$69,0)</f>
        <v>47695.864208029518</v>
      </c>
      <c r="DJ31" s="92">
        <f>IF(DJ$6&gt;=$F31,$I31*Income!DJ$69,0)</f>
        <v>47894.59697556297</v>
      </c>
      <c r="DK31" s="92">
        <f>IF(DK$6&gt;=$F31,$I31*Income!DK$69,0)</f>
        <v>48094.157796294479</v>
      </c>
      <c r="DL31" s="92">
        <f>IF(DL$6&gt;=$F31,$I31*Income!DL$69,0)</f>
        <v>48294.550120445703</v>
      </c>
      <c r="DM31" s="92">
        <f>IF(DM$6&gt;=$F31,$I31*Income!DM$69,0)</f>
        <v>48495.777412614232</v>
      </c>
      <c r="DN31" s="92">
        <f>IF(DN$6&gt;=$F31,$I31*Income!DN$69,0)</f>
        <v>48697.843151833455</v>
      </c>
      <c r="DO31" s="92">
        <f>IF(DO$6&gt;=$F31,$I31*Income!DO$69,0)</f>
        <v>48900.750831632758</v>
      </c>
      <c r="DP31" s="92">
        <f>IF(DP$6&gt;=$F31,$I31*Income!DP$69,0)</f>
        <v>49104.5039600979</v>
      </c>
      <c r="DQ31" s="92">
        <f>IF(DQ$6&gt;=$F31,$I31*Income!DQ$69,0)</f>
        <v>49309.106059931641</v>
      </c>
      <c r="DR31" s="92">
        <f>IF(DR$6&gt;=$F31,$I31*Income!DR$69,0)</f>
        <v>49514.560668514685</v>
      </c>
      <c r="DS31" s="92">
        <f>IF(DS$6&gt;=$F31,$I31*Income!DS$69,0)</f>
        <v>49720.871337966826</v>
      </c>
      <c r="DT31" s="92">
        <f>IF(DT$6&gt;=$F31,$I31*Income!DT$69,0)</f>
        <v>49928.041635208356</v>
      </c>
      <c r="DU31" s="92">
        <f>IF(DU$6&gt;=$F31,$I31*Income!DU$69,0)</f>
        <v>50136.075142021728</v>
      </c>
      <c r="DV31" s="92">
        <f>IF(DV$6&gt;=$F31,$I31*Income!DV$69,0)</f>
        <v>50344.975455113483</v>
      </c>
      <c r="DW31" s="92">
        <f>IF(DW$6&gt;=$F31,$I31*Income!DW$69,0)</f>
        <v>50554.746186176453</v>
      </c>
      <c r="DX31" s="92">
        <f>IF(DX$6&gt;=$F31,$I31*Income!DX$69,0)</f>
        <v>50765.390961952187</v>
      </c>
      <c r="DY31" s="92">
        <f>IF(DY$6&gt;=$F31,$I31*Income!DY$69,0)</f>
        <v>50976.913424293656</v>
      </c>
      <c r="DZ31" s="92">
        <f>IF(DZ$6&gt;=$F31,$I31*Income!DZ$69,0)</f>
        <v>51189.317230228218</v>
      </c>
      <c r="EA31" s="92">
        <f>IF(EA$6&gt;=$F31,$I31*Income!EA$69,0)</f>
        <v>51402.606052020834</v>
      </c>
      <c r="EB31" s="92">
        <f>IF(EB$6&gt;=$F31,$I31*Income!EB$69,0)</f>
        <v>51616.783577237584</v>
      </c>
      <c r="EC31" s="92">
        <f>IF(EC$6&gt;=$F31,$I31*Income!EC$69,0)</f>
        <v>51831.853508809407</v>
      </c>
      <c r="ED31" s="92">
        <f>IF(ED$6&gt;=$F31,$I31*Income!ED$69,0)</f>
        <v>52047.819565096113</v>
      </c>
      <c r="EE31" s="92">
        <f>IF(EE$6&gt;=$F31,$I31*Income!EE$69,0)</f>
        <v>52264.685479950676</v>
      </c>
      <c r="EF31" s="92">
        <f>IF(EF$6&gt;=$F31,$I31*Income!EF$69,0)</f>
        <v>52482.455002783798</v>
      </c>
      <c r="EG31" s="92">
        <f>IF(EG$6&gt;=$F31,$I31*Income!EG$69,0)</f>
        <v>52701.131898628737</v>
      </c>
      <c r="EH31" s="92">
        <f>IF(EH$6&gt;=$F31,$I31*Income!EH$69,0)</f>
        <v>52920.719948206359</v>
      </c>
      <c r="EI31" s="92">
        <f>IF(EI$6&gt;=$F31,$I31*Income!EI$69,0)</f>
        <v>53141.222947990551</v>
      </c>
      <c r="EJ31" s="92">
        <f>IF(EJ$6&gt;=$F31,$I31*Income!EJ$69,0)</f>
        <v>53362.644710273831</v>
      </c>
      <c r="EK31" s="92">
        <f>IF(EK$6&gt;=$F31,$I31*Income!EK$69,0)</f>
        <v>53584.989063233312</v>
      </c>
      <c r="EL31" s="51" t="s">
        <v>2</v>
      </c>
    </row>
    <row r="32" spans="1:142" x14ac:dyDescent="0.3">
      <c r="B32" s="51" t="s">
        <v>53</v>
      </c>
      <c r="D32" s="110"/>
      <c r="E32" s="101"/>
      <c r="F32" s="56">
        <f>Income!$D$69</f>
        <v>46997</v>
      </c>
      <c r="H32" s="107"/>
      <c r="I32" s="106">
        <v>0.03</v>
      </c>
      <c r="K32" s="51" t="s">
        <v>2</v>
      </c>
      <c r="L32" s="92">
        <f>IF(L$6&gt;=$F32,$I32*Income!L$69,0)</f>
        <v>0</v>
      </c>
      <c r="M32" s="92">
        <f>IF(M$6&gt;=$F32,$I32*Income!M$69,0)</f>
        <v>0</v>
      </c>
      <c r="N32" s="92">
        <f>IF(N$6&gt;=$F32,$I32*Income!N$69,0)</f>
        <v>0</v>
      </c>
      <c r="O32" s="92">
        <f>IF(O$6&gt;=$F32,$I32*Income!O$69,0)</f>
        <v>0</v>
      </c>
      <c r="P32" s="92">
        <f>IF(P$6&gt;=$F32,$I32*Income!P$69,0)</f>
        <v>0</v>
      </c>
      <c r="Q32" s="92">
        <f>IF(Q$6&gt;=$F32,$I32*Income!Q$69,0)</f>
        <v>0</v>
      </c>
      <c r="R32" s="92">
        <f>IF(R$6&gt;=$F32,$I32*Income!R$69,0)</f>
        <v>0</v>
      </c>
      <c r="S32" s="92">
        <f>IF(S$6&gt;=$F32,$I32*Income!S$69,0)</f>
        <v>0</v>
      </c>
      <c r="T32" s="92">
        <f>IF(T$6&gt;=$F32,$I32*Income!T$69,0)</f>
        <v>0</v>
      </c>
      <c r="U32" s="92">
        <f>IF(U$6&gt;=$F32,$I32*Income!U$69,0)</f>
        <v>0</v>
      </c>
      <c r="V32" s="92">
        <f>IF(V$6&gt;=$F32,$I32*Income!V$69,0)</f>
        <v>0</v>
      </c>
      <c r="W32" s="92">
        <f>IF(W$6&gt;=$F32,$I32*Income!W$69,0)</f>
        <v>0</v>
      </c>
      <c r="X32" s="92">
        <f>IF(X$6&gt;=$F32,$I32*Income!X$69,0)</f>
        <v>0</v>
      </c>
      <c r="Y32" s="92">
        <f>IF(Y$6&gt;=$F32,$I32*Income!Y$69,0)</f>
        <v>0</v>
      </c>
      <c r="Z32" s="92">
        <f>IF(Z$6&gt;=$F32,$I32*Income!Z$69,0)</f>
        <v>0</v>
      </c>
      <c r="AA32" s="92">
        <f>IF(AA$6&gt;=$F32,$I32*Income!AA$69,0)</f>
        <v>0</v>
      </c>
      <c r="AB32" s="92">
        <f>IF(AB$6&gt;=$F32,$I32*Income!AB$69,0)</f>
        <v>0</v>
      </c>
      <c r="AC32" s="92">
        <f>IF(AC$6&gt;=$F32,$I32*Income!AC$69,0)</f>
        <v>0</v>
      </c>
      <c r="AD32" s="92">
        <f>IF(AD$6&gt;=$F32,$I32*Income!AD$69,0)</f>
        <v>0</v>
      </c>
      <c r="AE32" s="92">
        <f>IF(AE$6&gt;=$F32,$I32*Income!AE$69,0)</f>
        <v>0</v>
      </c>
      <c r="AF32" s="92">
        <f>IF(AF$6&gt;=$F32,$I32*Income!AF$69,0)</f>
        <v>0</v>
      </c>
      <c r="AG32" s="92">
        <f>IF(AG$6&gt;=$F32,$I32*Income!AG$69,0)</f>
        <v>0</v>
      </c>
      <c r="AH32" s="92">
        <f>IF(AH$6&gt;=$F32,$I32*Income!AH$69,0)</f>
        <v>0</v>
      </c>
      <c r="AI32" s="92">
        <f>IF(AI$6&gt;=$F32,$I32*Income!AI$69,0)</f>
        <v>0</v>
      </c>
      <c r="AJ32" s="92">
        <f>IF(AJ$6&gt;=$F32,$I32*Income!AJ$69,0)</f>
        <v>0</v>
      </c>
      <c r="AK32" s="92">
        <f>IF(AK$6&gt;=$F32,$I32*Income!AK$69,0)</f>
        <v>0</v>
      </c>
      <c r="AL32" s="92">
        <f>IF(AL$6&gt;=$F32,$I32*Income!AL$69,0)</f>
        <v>0</v>
      </c>
      <c r="AM32" s="92">
        <f>IF(AM$6&gt;=$F32,$I32*Income!AM$69,0)</f>
        <v>0</v>
      </c>
      <c r="AN32" s="92">
        <f>IF(AN$6&gt;=$F32,$I32*Income!AN$69,0)</f>
        <v>0</v>
      </c>
      <c r="AO32" s="92">
        <f>IF(AO$6&gt;=$F32,$I32*Income!AO$69,0)</f>
        <v>0</v>
      </c>
      <c r="AP32" s="92">
        <f>IF(AP$6&gt;=$F32,$I32*Income!AP$69,0)</f>
        <v>0</v>
      </c>
      <c r="AQ32" s="92">
        <f>IF(AQ$6&gt;=$F32,$I32*Income!AQ$69,0)</f>
        <v>0</v>
      </c>
      <c r="AR32" s="92">
        <f>IF(AR$6&gt;=$F32,$I32*Income!AR$69,0)</f>
        <v>0</v>
      </c>
      <c r="AS32" s="92">
        <f>IF(AS$6&gt;=$F32,$I32*Income!AS$69,0)</f>
        <v>0</v>
      </c>
      <c r="AT32" s="92">
        <f>IF(AT$6&gt;=$F32,$I32*Income!AT$69,0)</f>
        <v>0</v>
      </c>
      <c r="AU32" s="92">
        <f>IF(AU$6&gt;=$F32,$I32*Income!AU$69,0)</f>
        <v>0</v>
      </c>
      <c r="AV32" s="92">
        <f>IF(AV$6&gt;=$F32,$I32*Income!AV$69,0)</f>
        <v>0</v>
      </c>
      <c r="AW32" s="92">
        <f>IF(AW$6&gt;=$F32,$I32*Income!AW$69,0)</f>
        <v>0</v>
      </c>
      <c r="AX32" s="92">
        <f>IF(AX$6&gt;=$F32,$I32*Income!AX$69,0)</f>
        <v>0</v>
      </c>
      <c r="AY32" s="92">
        <f>IF(AY$6&gt;=$F32,$I32*Income!AY$69,0)</f>
        <v>0</v>
      </c>
      <c r="AZ32" s="92">
        <f>IF(AZ$6&gt;=$F32,$I32*Income!AZ$69,0)</f>
        <v>0</v>
      </c>
      <c r="BA32" s="92">
        <f>IF(BA$6&gt;=$F32,$I32*Income!BA$69,0)</f>
        <v>0</v>
      </c>
      <c r="BB32" s="92">
        <f>IF(BB$6&gt;=$F32,$I32*Income!BB$69,0)</f>
        <v>0</v>
      </c>
      <c r="BC32" s="92">
        <f>IF(BC$6&gt;=$F32,$I32*Income!BC$69,0)</f>
        <v>0</v>
      </c>
      <c r="BD32" s="92">
        <f>IF(BD$6&gt;=$F32,$I32*Income!BD$69,0)</f>
        <v>0</v>
      </c>
      <c r="BE32" s="92">
        <f>IF(BE$6&gt;=$F32,$I32*Income!BE$69,0)</f>
        <v>0</v>
      </c>
      <c r="BF32" s="92">
        <f>IF(BF$6&gt;=$F32,$I32*Income!BF$69,0)</f>
        <v>0</v>
      </c>
      <c r="BG32" s="92">
        <f>IF(BG$6&gt;=$F32,$I32*Income!BG$69,0)</f>
        <v>0</v>
      </c>
      <c r="BH32" s="92">
        <f>IF(BH$6&gt;=$F32,$I32*Income!BH$69,0)</f>
        <v>0</v>
      </c>
      <c r="BI32" s="92">
        <f>IF(BI$6&gt;=$F32,$I32*Income!BI$69,0)</f>
        <v>0</v>
      </c>
      <c r="BJ32" s="92">
        <f>IF(BJ$6&gt;=$F32,$I32*Income!BJ$69,0)</f>
        <v>0</v>
      </c>
      <c r="BK32" s="92">
        <f>IF(BK$6&gt;=$F32,$I32*Income!BK$69,0)</f>
        <v>0</v>
      </c>
      <c r="BL32" s="92">
        <f>IF(BL$6&gt;=$F32,$I32*Income!BL$69,0)</f>
        <v>0</v>
      </c>
      <c r="BM32" s="92">
        <f>IF(BM$6&gt;=$F32,$I32*Income!BM$69,0)</f>
        <v>23439.78</v>
      </c>
      <c r="BN32" s="92">
        <f>IF(BN$6&gt;=$F32,$I32*Income!BN$69,0)</f>
        <v>23537.445749999999</v>
      </c>
      <c r="BO32" s="92">
        <f>IF(BO$6&gt;=$F32,$I32*Income!BO$69,0)</f>
        <v>23635.518440625001</v>
      </c>
      <c r="BP32" s="92">
        <f>IF(BP$6&gt;=$F32,$I32*Income!BP$69,0)</f>
        <v>23733.999767460933</v>
      </c>
      <c r="BQ32" s="92">
        <f>IF(BQ$6&gt;=$F32,$I32*Income!BQ$69,0)</f>
        <v>23832.891433158686</v>
      </c>
      <c r="BR32" s="92">
        <f>IF(BR$6&gt;=$F32,$I32*Income!BR$69,0)</f>
        <v>23932.195147463513</v>
      </c>
      <c r="BS32" s="92">
        <f>IF(BS$6&gt;=$F32,$I32*Income!BS$69,0)</f>
        <v>24031.912627244612</v>
      </c>
      <c r="BT32" s="92">
        <f>IF(BT$6&gt;=$F32,$I32*Income!BT$69,0)</f>
        <v>24132.0455965248</v>
      </c>
      <c r="BU32" s="92">
        <f>IF(BU$6&gt;=$F32,$I32*Income!BU$69,0)</f>
        <v>24232.595786510319</v>
      </c>
      <c r="BV32" s="92">
        <f>IF(BV$6&gt;=$F32,$I32*Income!BV$69,0)</f>
        <v>24333.56493562078</v>
      </c>
      <c r="BW32" s="92">
        <f>IF(BW$6&gt;=$F32,$I32*Income!BW$69,0)</f>
        <v>24434.954789519197</v>
      </c>
      <c r="BX32" s="92">
        <f>IF(BX$6&gt;=$F32,$I32*Income!BX$69,0)</f>
        <v>24536.767101142195</v>
      </c>
      <c r="BY32" s="92">
        <f>IF(BY$6&gt;=$F32,$I32*Income!BY$69,0)</f>
        <v>24639.003630730283</v>
      </c>
      <c r="BZ32" s="92">
        <f>IF(BZ$6&gt;=$F32,$I32*Income!BZ$69,0)</f>
        <v>24741.666145858326</v>
      </c>
      <c r="CA32" s="92">
        <f>IF(CA$6&gt;=$F32,$I32*Income!CA$69,0)</f>
        <v>24844.756421466067</v>
      </c>
      <c r="CB32" s="92">
        <f>IF(CB$6&gt;=$F32,$I32*Income!CB$69,0)</f>
        <v>24948.276239888844</v>
      </c>
      <c r="CC32" s="92">
        <f>IF(CC$6&gt;=$F32,$I32*Income!CC$69,0)</f>
        <v>25052.22739088838</v>
      </c>
      <c r="CD32" s="92">
        <f>IF(CD$6&gt;=$F32,$I32*Income!CD$69,0)</f>
        <v>25156.611671683746</v>
      </c>
      <c r="CE32" s="92">
        <f>IF(CE$6&gt;=$F32,$I32*Income!CE$69,0)</f>
        <v>25261.430886982424</v>
      </c>
      <c r="CF32" s="92">
        <f>IF(CF$6&gt;=$F32,$I32*Income!CF$69,0)</f>
        <v>25366.686849011519</v>
      </c>
      <c r="CG32" s="92">
        <f>IF(CG$6&gt;=$F32,$I32*Income!CG$69,0)</f>
        <v>25472.381377549067</v>
      </c>
      <c r="CH32" s="92">
        <f>IF(CH$6&gt;=$F32,$I32*Income!CH$69,0)</f>
        <v>25578.516299955518</v>
      </c>
      <c r="CI32" s="92">
        <f>IF(CI$6&gt;=$F32,$I32*Income!CI$69,0)</f>
        <v>25685.093451205332</v>
      </c>
      <c r="CJ32" s="92">
        <f>IF(CJ$6&gt;=$F32,$I32*Income!CJ$69,0)</f>
        <v>25792.114673918688</v>
      </c>
      <c r="CK32" s="92">
        <f>IF(CK$6&gt;=$F32,$I32*Income!CK$69,0)</f>
        <v>25899.581818393352</v>
      </c>
      <c r="CL32" s="92">
        <f>IF(CL$6&gt;=$F32,$I32*Income!CL$69,0)</f>
        <v>26007.496742636653</v>
      </c>
      <c r="CM32" s="92">
        <f>IF(CM$6&gt;=$F32,$I32*Income!CM$69,0)</f>
        <v>26115.861312397639</v>
      </c>
      <c r="CN32" s="92">
        <f>IF(CN$6&gt;=$F32,$I32*Income!CN$69,0)</f>
        <v>26224.677401199297</v>
      </c>
      <c r="CO32" s="92">
        <f>IF(CO$6&gt;=$F32,$I32*Income!CO$69,0)</f>
        <v>26333.94689037096</v>
      </c>
      <c r="CP32" s="92">
        <f>IF(CP$6&gt;=$F32,$I32*Income!CP$69,0)</f>
        <v>26443.671669080835</v>
      </c>
      <c r="CQ32" s="92">
        <f>IF(CQ$6&gt;=$F32,$I32*Income!CQ$69,0)</f>
        <v>26553.853634368676</v>
      </c>
      <c r="CR32" s="92">
        <f>IF(CR$6&gt;=$F32,$I32*Income!CR$69,0)</f>
        <v>26664.494691178541</v>
      </c>
      <c r="CS32" s="92">
        <f>IF(CS$6&gt;=$F32,$I32*Income!CS$69,0)</f>
        <v>26775.596752391786</v>
      </c>
      <c r="CT32" s="92">
        <f>IF(CT$6&gt;=$F32,$I32*Income!CT$69,0)</f>
        <v>26887.161738860083</v>
      </c>
      <c r="CU32" s="92">
        <f>IF(CU$6&gt;=$F32,$I32*Income!CU$69,0)</f>
        <v>26999.191579438666</v>
      </c>
      <c r="CV32" s="92">
        <f>IF(CV$6&gt;=$F32,$I32*Income!CV$69,0)</f>
        <v>27111.68821101966</v>
      </c>
      <c r="CW32" s="92">
        <f>IF(CW$6&gt;=$F32,$I32*Income!CW$69,0)</f>
        <v>27224.653578565576</v>
      </c>
      <c r="CX32" s="92">
        <f>IF(CX$6&gt;=$F32,$I32*Income!CX$69,0)</f>
        <v>27338.089635142933</v>
      </c>
      <c r="CY32" s="92">
        <f>IF(CY$6&gt;=$F32,$I32*Income!CY$69,0)</f>
        <v>27451.998341956027</v>
      </c>
      <c r="CZ32" s="92">
        <f>IF(CZ$6&gt;=$F32,$I32*Income!CZ$69,0)</f>
        <v>27566.381668380844</v>
      </c>
      <c r="DA32" s="92">
        <f>IF(DA$6&gt;=$F32,$I32*Income!DA$69,0)</f>
        <v>27681.241591999096</v>
      </c>
      <c r="DB32" s="92">
        <f>IF(DB$6&gt;=$F32,$I32*Income!DB$69,0)</f>
        <v>27796.580098632425</v>
      </c>
      <c r="DC32" s="92">
        <f>IF(DC$6&gt;=$F32,$I32*Income!DC$69,0)</f>
        <v>27912.399182376725</v>
      </c>
      <c r="DD32" s="92">
        <f>IF(DD$6&gt;=$F32,$I32*Income!DD$69,0)</f>
        <v>28028.700845636631</v>
      </c>
      <c r="DE32" s="92">
        <f>IF(DE$6&gt;=$F32,$I32*Income!DE$69,0)</f>
        <v>28145.487099160109</v>
      </c>
      <c r="DF32" s="92">
        <f>IF(DF$6&gt;=$F32,$I32*Income!DF$69,0)</f>
        <v>28262.75996207328</v>
      </c>
      <c r="DG32" s="92">
        <f>IF(DG$6&gt;=$F32,$I32*Income!DG$69,0)</f>
        <v>28380.521461915254</v>
      </c>
      <c r="DH32" s="92">
        <f>IF(DH$6&gt;=$F32,$I32*Income!DH$69,0)</f>
        <v>28498.773634673231</v>
      </c>
      <c r="DI32" s="92">
        <f>IF(DI$6&gt;=$F32,$I32*Income!DI$69,0)</f>
        <v>28617.518524817708</v>
      </c>
      <c r="DJ32" s="92">
        <f>IF(DJ$6&gt;=$F32,$I32*Income!DJ$69,0)</f>
        <v>28736.758185337778</v>
      </c>
      <c r="DK32" s="92">
        <f>IF(DK$6&gt;=$F32,$I32*Income!DK$69,0)</f>
        <v>28856.494677776685</v>
      </c>
      <c r="DL32" s="92">
        <f>IF(DL$6&gt;=$F32,$I32*Income!DL$69,0)</f>
        <v>28976.730072267419</v>
      </c>
      <c r="DM32" s="92">
        <f>IF(DM$6&gt;=$F32,$I32*Income!DM$69,0)</f>
        <v>29097.466447568535</v>
      </c>
      <c r="DN32" s="92">
        <f>IF(DN$6&gt;=$F32,$I32*Income!DN$69,0)</f>
        <v>29218.705891100071</v>
      </c>
      <c r="DO32" s="92">
        <f>IF(DO$6&gt;=$F32,$I32*Income!DO$69,0)</f>
        <v>29340.450498979655</v>
      </c>
      <c r="DP32" s="92">
        <f>IF(DP$6&gt;=$F32,$I32*Income!DP$69,0)</f>
        <v>29462.702376058736</v>
      </c>
      <c r="DQ32" s="92">
        <f>IF(DQ$6&gt;=$F32,$I32*Income!DQ$69,0)</f>
        <v>29585.463635958982</v>
      </c>
      <c r="DR32" s="92">
        <f>IF(DR$6&gt;=$F32,$I32*Income!DR$69,0)</f>
        <v>29708.736401108807</v>
      </c>
      <c r="DS32" s="92">
        <f>IF(DS$6&gt;=$F32,$I32*Income!DS$69,0)</f>
        <v>29832.522802780095</v>
      </c>
      <c r="DT32" s="92">
        <f>IF(DT$6&gt;=$F32,$I32*Income!DT$69,0)</f>
        <v>29956.824981125013</v>
      </c>
      <c r="DU32" s="92">
        <f>IF(DU$6&gt;=$F32,$I32*Income!DU$69,0)</f>
        <v>30081.645085213033</v>
      </c>
      <c r="DV32" s="92">
        <f>IF(DV$6&gt;=$F32,$I32*Income!DV$69,0)</f>
        <v>30206.985273068087</v>
      </c>
      <c r="DW32" s="92">
        <f>IF(DW$6&gt;=$F32,$I32*Income!DW$69,0)</f>
        <v>30332.847711705868</v>
      </c>
      <c r="DX32" s="92">
        <f>IF(DX$6&gt;=$F32,$I32*Income!DX$69,0)</f>
        <v>30459.234577171308</v>
      </c>
      <c r="DY32" s="92">
        <f>IF(DY$6&gt;=$F32,$I32*Income!DY$69,0)</f>
        <v>30586.148054576188</v>
      </c>
      <c r="DZ32" s="92">
        <f>IF(DZ$6&gt;=$F32,$I32*Income!DZ$69,0)</f>
        <v>30713.590338136928</v>
      </c>
      <c r="EA32" s="92">
        <f>IF(EA$6&gt;=$F32,$I32*Income!EA$69,0)</f>
        <v>30841.563631212499</v>
      </c>
      <c r="EB32" s="92">
        <f>IF(EB$6&gt;=$F32,$I32*Income!EB$69,0)</f>
        <v>30970.070146342547</v>
      </c>
      <c r="EC32" s="92">
        <f>IF(EC$6&gt;=$F32,$I32*Income!EC$69,0)</f>
        <v>31099.11210528564</v>
      </c>
      <c r="ED32" s="92">
        <f>IF(ED$6&gt;=$F32,$I32*Income!ED$69,0)</f>
        <v>31228.691739057664</v>
      </c>
      <c r="EE32" s="92">
        <f>IF(EE$6&gt;=$F32,$I32*Income!EE$69,0)</f>
        <v>31358.811287970402</v>
      </c>
      <c r="EF32" s="92">
        <f>IF(EF$6&gt;=$F32,$I32*Income!EF$69,0)</f>
        <v>31489.473001670278</v>
      </c>
      <c r="EG32" s="92">
        <f>IF(EG$6&gt;=$F32,$I32*Income!EG$69,0)</f>
        <v>31620.679139177239</v>
      </c>
      <c r="EH32" s="92">
        <f>IF(EH$6&gt;=$F32,$I32*Income!EH$69,0)</f>
        <v>31752.431968923811</v>
      </c>
      <c r="EI32" s="92">
        <f>IF(EI$6&gt;=$F32,$I32*Income!EI$69,0)</f>
        <v>31884.733768794325</v>
      </c>
      <c r="EJ32" s="92">
        <f>IF(EJ$6&gt;=$F32,$I32*Income!EJ$69,0)</f>
        <v>32017.586826164297</v>
      </c>
      <c r="EK32" s="92">
        <f>IF(EK$6&gt;=$F32,$I32*Income!EK$69,0)</f>
        <v>32150.993437939986</v>
      </c>
      <c r="EL32" s="51" t="s">
        <v>2</v>
      </c>
    </row>
    <row r="33" spans="1:142" x14ac:dyDescent="0.3">
      <c r="B33" s="51" t="s">
        <v>58</v>
      </c>
      <c r="D33" s="110"/>
      <c r="E33" s="101"/>
      <c r="F33" s="56">
        <f>Income!$D$69</f>
        <v>46997</v>
      </c>
      <c r="H33" s="107"/>
      <c r="I33" s="106">
        <v>0.03</v>
      </c>
      <c r="K33" s="51" t="s">
        <v>2</v>
      </c>
      <c r="L33" s="92">
        <f>IF(L$6&gt;=$F33,$I33*Income!L$69,0)</f>
        <v>0</v>
      </c>
      <c r="M33" s="92">
        <f>IF(M$6&gt;=$F33,$I33*Income!M$69,0)</f>
        <v>0</v>
      </c>
      <c r="N33" s="92">
        <f>IF(N$6&gt;=$F33,$I33*Income!N$69,0)</f>
        <v>0</v>
      </c>
      <c r="O33" s="92">
        <f>IF(O$6&gt;=$F33,$I33*Income!O$69,0)</f>
        <v>0</v>
      </c>
      <c r="P33" s="92">
        <f>IF(P$6&gt;=$F33,$I33*Income!P$69,0)</f>
        <v>0</v>
      </c>
      <c r="Q33" s="92">
        <f>IF(Q$6&gt;=$F33,$I33*Income!Q$69,0)</f>
        <v>0</v>
      </c>
      <c r="R33" s="92">
        <f>IF(R$6&gt;=$F33,$I33*Income!R$69,0)</f>
        <v>0</v>
      </c>
      <c r="S33" s="92">
        <f>IF(S$6&gt;=$F33,$I33*Income!S$69,0)</f>
        <v>0</v>
      </c>
      <c r="T33" s="92">
        <f>IF(T$6&gt;=$F33,$I33*Income!T$69,0)</f>
        <v>0</v>
      </c>
      <c r="U33" s="92">
        <f>IF(U$6&gt;=$F33,$I33*Income!U$69,0)</f>
        <v>0</v>
      </c>
      <c r="V33" s="92">
        <f>IF(V$6&gt;=$F33,$I33*Income!V$69,0)</f>
        <v>0</v>
      </c>
      <c r="W33" s="92">
        <f>IF(W$6&gt;=$F33,$I33*Income!W$69,0)</f>
        <v>0</v>
      </c>
      <c r="X33" s="92">
        <f>IF(X$6&gt;=$F33,$I33*Income!X$69,0)</f>
        <v>0</v>
      </c>
      <c r="Y33" s="92">
        <f>IF(Y$6&gt;=$F33,$I33*Income!Y$69,0)</f>
        <v>0</v>
      </c>
      <c r="Z33" s="92">
        <f>IF(Z$6&gt;=$F33,$I33*Income!Z$69,0)</f>
        <v>0</v>
      </c>
      <c r="AA33" s="92">
        <f>IF(AA$6&gt;=$F33,$I33*Income!AA$69,0)</f>
        <v>0</v>
      </c>
      <c r="AB33" s="92">
        <f>IF(AB$6&gt;=$F33,$I33*Income!AB$69,0)</f>
        <v>0</v>
      </c>
      <c r="AC33" s="92">
        <f>IF(AC$6&gt;=$F33,$I33*Income!AC$69,0)</f>
        <v>0</v>
      </c>
      <c r="AD33" s="92">
        <f>IF(AD$6&gt;=$F33,$I33*Income!AD$69,0)</f>
        <v>0</v>
      </c>
      <c r="AE33" s="92">
        <f>IF(AE$6&gt;=$F33,$I33*Income!AE$69,0)</f>
        <v>0</v>
      </c>
      <c r="AF33" s="92">
        <f>IF(AF$6&gt;=$F33,$I33*Income!AF$69,0)</f>
        <v>0</v>
      </c>
      <c r="AG33" s="92">
        <f>IF(AG$6&gt;=$F33,$I33*Income!AG$69,0)</f>
        <v>0</v>
      </c>
      <c r="AH33" s="92">
        <f>IF(AH$6&gt;=$F33,$I33*Income!AH$69,0)</f>
        <v>0</v>
      </c>
      <c r="AI33" s="92">
        <f>IF(AI$6&gt;=$F33,$I33*Income!AI$69,0)</f>
        <v>0</v>
      </c>
      <c r="AJ33" s="92">
        <f>IF(AJ$6&gt;=$F33,$I33*Income!AJ$69,0)</f>
        <v>0</v>
      </c>
      <c r="AK33" s="92">
        <f>IF(AK$6&gt;=$F33,$I33*Income!AK$69,0)</f>
        <v>0</v>
      </c>
      <c r="AL33" s="92">
        <f>IF(AL$6&gt;=$F33,$I33*Income!AL$69,0)</f>
        <v>0</v>
      </c>
      <c r="AM33" s="92">
        <f>IF(AM$6&gt;=$F33,$I33*Income!AM$69,0)</f>
        <v>0</v>
      </c>
      <c r="AN33" s="92">
        <f>IF(AN$6&gt;=$F33,$I33*Income!AN$69,0)</f>
        <v>0</v>
      </c>
      <c r="AO33" s="92">
        <f>IF(AO$6&gt;=$F33,$I33*Income!AO$69,0)</f>
        <v>0</v>
      </c>
      <c r="AP33" s="92">
        <f>IF(AP$6&gt;=$F33,$I33*Income!AP$69,0)</f>
        <v>0</v>
      </c>
      <c r="AQ33" s="92">
        <f>IF(AQ$6&gt;=$F33,$I33*Income!AQ$69,0)</f>
        <v>0</v>
      </c>
      <c r="AR33" s="92">
        <f>IF(AR$6&gt;=$F33,$I33*Income!AR$69,0)</f>
        <v>0</v>
      </c>
      <c r="AS33" s="92">
        <f>IF(AS$6&gt;=$F33,$I33*Income!AS$69,0)</f>
        <v>0</v>
      </c>
      <c r="AT33" s="92">
        <f>IF(AT$6&gt;=$F33,$I33*Income!AT$69,0)</f>
        <v>0</v>
      </c>
      <c r="AU33" s="92">
        <f>IF(AU$6&gt;=$F33,$I33*Income!AU$69,0)</f>
        <v>0</v>
      </c>
      <c r="AV33" s="92">
        <f>IF(AV$6&gt;=$F33,$I33*Income!AV$69,0)</f>
        <v>0</v>
      </c>
      <c r="AW33" s="92">
        <f>IF(AW$6&gt;=$F33,$I33*Income!AW$69,0)</f>
        <v>0</v>
      </c>
      <c r="AX33" s="92">
        <f>IF(AX$6&gt;=$F33,$I33*Income!AX$69,0)</f>
        <v>0</v>
      </c>
      <c r="AY33" s="92">
        <f>IF(AY$6&gt;=$F33,$I33*Income!AY$69,0)</f>
        <v>0</v>
      </c>
      <c r="AZ33" s="92">
        <f>IF(AZ$6&gt;=$F33,$I33*Income!AZ$69,0)</f>
        <v>0</v>
      </c>
      <c r="BA33" s="92">
        <f>IF(BA$6&gt;=$F33,$I33*Income!BA$69,0)</f>
        <v>0</v>
      </c>
      <c r="BB33" s="92">
        <f>IF(BB$6&gt;=$F33,$I33*Income!BB$69,0)</f>
        <v>0</v>
      </c>
      <c r="BC33" s="92">
        <f>IF(BC$6&gt;=$F33,$I33*Income!BC$69,0)</f>
        <v>0</v>
      </c>
      <c r="BD33" s="92">
        <f>IF(BD$6&gt;=$F33,$I33*Income!BD$69,0)</f>
        <v>0</v>
      </c>
      <c r="BE33" s="92">
        <f>IF(BE$6&gt;=$F33,$I33*Income!BE$69,0)</f>
        <v>0</v>
      </c>
      <c r="BF33" s="92">
        <f>IF(BF$6&gt;=$F33,$I33*Income!BF$69,0)</f>
        <v>0</v>
      </c>
      <c r="BG33" s="92">
        <f>IF(BG$6&gt;=$F33,$I33*Income!BG$69,0)</f>
        <v>0</v>
      </c>
      <c r="BH33" s="92">
        <f>IF(BH$6&gt;=$F33,$I33*Income!BH$69,0)</f>
        <v>0</v>
      </c>
      <c r="BI33" s="92">
        <f>IF(BI$6&gt;=$F33,$I33*Income!BI$69,0)</f>
        <v>0</v>
      </c>
      <c r="BJ33" s="92">
        <f>IF(BJ$6&gt;=$F33,$I33*Income!BJ$69,0)</f>
        <v>0</v>
      </c>
      <c r="BK33" s="92">
        <f>IF(BK$6&gt;=$F33,$I33*Income!BK$69,0)</f>
        <v>0</v>
      </c>
      <c r="BL33" s="92">
        <f>IF(BL$6&gt;=$F33,$I33*Income!BL$69,0)</f>
        <v>0</v>
      </c>
      <c r="BM33" s="92">
        <f>IF(BM$6&gt;=$F33,$I33*Income!BM$69,0)</f>
        <v>23439.78</v>
      </c>
      <c r="BN33" s="92">
        <f>IF(BN$6&gt;=$F33,$I33*Income!BN$69,0)</f>
        <v>23537.445749999999</v>
      </c>
      <c r="BO33" s="92">
        <f>IF(BO$6&gt;=$F33,$I33*Income!BO$69,0)</f>
        <v>23635.518440625001</v>
      </c>
      <c r="BP33" s="92">
        <f>IF(BP$6&gt;=$F33,$I33*Income!BP$69,0)</f>
        <v>23733.999767460933</v>
      </c>
      <c r="BQ33" s="92">
        <f>IF(BQ$6&gt;=$F33,$I33*Income!BQ$69,0)</f>
        <v>23832.891433158686</v>
      </c>
      <c r="BR33" s="92">
        <f>IF(BR$6&gt;=$F33,$I33*Income!BR$69,0)</f>
        <v>23932.195147463513</v>
      </c>
      <c r="BS33" s="92">
        <f>IF(BS$6&gt;=$F33,$I33*Income!BS$69,0)</f>
        <v>24031.912627244612</v>
      </c>
      <c r="BT33" s="92">
        <f>IF(BT$6&gt;=$F33,$I33*Income!BT$69,0)</f>
        <v>24132.0455965248</v>
      </c>
      <c r="BU33" s="92">
        <f>IF(BU$6&gt;=$F33,$I33*Income!BU$69,0)</f>
        <v>24232.595786510319</v>
      </c>
      <c r="BV33" s="92">
        <f>IF(BV$6&gt;=$F33,$I33*Income!BV$69,0)</f>
        <v>24333.56493562078</v>
      </c>
      <c r="BW33" s="92">
        <f>IF(BW$6&gt;=$F33,$I33*Income!BW$69,0)</f>
        <v>24434.954789519197</v>
      </c>
      <c r="BX33" s="92">
        <f>IF(BX$6&gt;=$F33,$I33*Income!BX$69,0)</f>
        <v>24536.767101142195</v>
      </c>
      <c r="BY33" s="92">
        <f>IF(BY$6&gt;=$F33,$I33*Income!BY$69,0)</f>
        <v>24639.003630730283</v>
      </c>
      <c r="BZ33" s="92">
        <f>IF(BZ$6&gt;=$F33,$I33*Income!BZ$69,0)</f>
        <v>24741.666145858326</v>
      </c>
      <c r="CA33" s="92">
        <f>IF(CA$6&gt;=$F33,$I33*Income!CA$69,0)</f>
        <v>24844.756421466067</v>
      </c>
      <c r="CB33" s="92">
        <f>IF(CB$6&gt;=$F33,$I33*Income!CB$69,0)</f>
        <v>24948.276239888844</v>
      </c>
      <c r="CC33" s="92">
        <f>IF(CC$6&gt;=$F33,$I33*Income!CC$69,0)</f>
        <v>25052.22739088838</v>
      </c>
      <c r="CD33" s="92">
        <f>IF(CD$6&gt;=$F33,$I33*Income!CD$69,0)</f>
        <v>25156.611671683746</v>
      </c>
      <c r="CE33" s="92">
        <f>IF(CE$6&gt;=$F33,$I33*Income!CE$69,0)</f>
        <v>25261.430886982424</v>
      </c>
      <c r="CF33" s="92">
        <f>IF(CF$6&gt;=$F33,$I33*Income!CF$69,0)</f>
        <v>25366.686849011519</v>
      </c>
      <c r="CG33" s="92">
        <f>IF(CG$6&gt;=$F33,$I33*Income!CG$69,0)</f>
        <v>25472.381377549067</v>
      </c>
      <c r="CH33" s="92">
        <f>IF(CH$6&gt;=$F33,$I33*Income!CH$69,0)</f>
        <v>25578.516299955518</v>
      </c>
      <c r="CI33" s="92">
        <f>IF(CI$6&gt;=$F33,$I33*Income!CI$69,0)</f>
        <v>25685.093451205332</v>
      </c>
      <c r="CJ33" s="92">
        <f>IF(CJ$6&gt;=$F33,$I33*Income!CJ$69,0)</f>
        <v>25792.114673918688</v>
      </c>
      <c r="CK33" s="92">
        <f>IF(CK$6&gt;=$F33,$I33*Income!CK$69,0)</f>
        <v>25899.581818393352</v>
      </c>
      <c r="CL33" s="92">
        <f>IF(CL$6&gt;=$F33,$I33*Income!CL$69,0)</f>
        <v>26007.496742636653</v>
      </c>
      <c r="CM33" s="92">
        <f>IF(CM$6&gt;=$F33,$I33*Income!CM$69,0)</f>
        <v>26115.861312397639</v>
      </c>
      <c r="CN33" s="92">
        <f>IF(CN$6&gt;=$F33,$I33*Income!CN$69,0)</f>
        <v>26224.677401199297</v>
      </c>
      <c r="CO33" s="92">
        <f>IF(CO$6&gt;=$F33,$I33*Income!CO$69,0)</f>
        <v>26333.94689037096</v>
      </c>
      <c r="CP33" s="92">
        <f>IF(CP$6&gt;=$F33,$I33*Income!CP$69,0)</f>
        <v>26443.671669080835</v>
      </c>
      <c r="CQ33" s="92">
        <f>IF(CQ$6&gt;=$F33,$I33*Income!CQ$69,0)</f>
        <v>26553.853634368676</v>
      </c>
      <c r="CR33" s="92">
        <f>IF(CR$6&gt;=$F33,$I33*Income!CR$69,0)</f>
        <v>26664.494691178541</v>
      </c>
      <c r="CS33" s="92">
        <f>IF(CS$6&gt;=$F33,$I33*Income!CS$69,0)</f>
        <v>26775.596752391786</v>
      </c>
      <c r="CT33" s="92">
        <f>IF(CT$6&gt;=$F33,$I33*Income!CT$69,0)</f>
        <v>26887.161738860083</v>
      </c>
      <c r="CU33" s="92">
        <f>IF(CU$6&gt;=$F33,$I33*Income!CU$69,0)</f>
        <v>26999.191579438666</v>
      </c>
      <c r="CV33" s="92">
        <f>IF(CV$6&gt;=$F33,$I33*Income!CV$69,0)</f>
        <v>27111.68821101966</v>
      </c>
      <c r="CW33" s="92">
        <f>IF(CW$6&gt;=$F33,$I33*Income!CW$69,0)</f>
        <v>27224.653578565576</v>
      </c>
      <c r="CX33" s="92">
        <f>IF(CX$6&gt;=$F33,$I33*Income!CX$69,0)</f>
        <v>27338.089635142933</v>
      </c>
      <c r="CY33" s="92">
        <f>IF(CY$6&gt;=$F33,$I33*Income!CY$69,0)</f>
        <v>27451.998341956027</v>
      </c>
      <c r="CZ33" s="92">
        <f>IF(CZ$6&gt;=$F33,$I33*Income!CZ$69,0)</f>
        <v>27566.381668380844</v>
      </c>
      <c r="DA33" s="92">
        <f>IF(DA$6&gt;=$F33,$I33*Income!DA$69,0)</f>
        <v>27681.241591999096</v>
      </c>
      <c r="DB33" s="92">
        <f>IF(DB$6&gt;=$F33,$I33*Income!DB$69,0)</f>
        <v>27796.580098632425</v>
      </c>
      <c r="DC33" s="92">
        <f>IF(DC$6&gt;=$F33,$I33*Income!DC$69,0)</f>
        <v>27912.399182376725</v>
      </c>
      <c r="DD33" s="92">
        <f>IF(DD$6&gt;=$F33,$I33*Income!DD$69,0)</f>
        <v>28028.700845636631</v>
      </c>
      <c r="DE33" s="92">
        <f>IF(DE$6&gt;=$F33,$I33*Income!DE$69,0)</f>
        <v>28145.487099160109</v>
      </c>
      <c r="DF33" s="92">
        <f>IF(DF$6&gt;=$F33,$I33*Income!DF$69,0)</f>
        <v>28262.75996207328</v>
      </c>
      <c r="DG33" s="92">
        <f>IF(DG$6&gt;=$F33,$I33*Income!DG$69,0)</f>
        <v>28380.521461915254</v>
      </c>
      <c r="DH33" s="92">
        <f>IF(DH$6&gt;=$F33,$I33*Income!DH$69,0)</f>
        <v>28498.773634673231</v>
      </c>
      <c r="DI33" s="92">
        <f>IF(DI$6&gt;=$F33,$I33*Income!DI$69,0)</f>
        <v>28617.518524817708</v>
      </c>
      <c r="DJ33" s="92">
        <f>IF(DJ$6&gt;=$F33,$I33*Income!DJ$69,0)</f>
        <v>28736.758185337778</v>
      </c>
      <c r="DK33" s="92">
        <f>IF(DK$6&gt;=$F33,$I33*Income!DK$69,0)</f>
        <v>28856.494677776685</v>
      </c>
      <c r="DL33" s="92">
        <f>IF(DL$6&gt;=$F33,$I33*Income!DL$69,0)</f>
        <v>28976.730072267419</v>
      </c>
      <c r="DM33" s="92">
        <f>IF(DM$6&gt;=$F33,$I33*Income!DM$69,0)</f>
        <v>29097.466447568535</v>
      </c>
      <c r="DN33" s="92">
        <f>IF(DN$6&gt;=$F33,$I33*Income!DN$69,0)</f>
        <v>29218.705891100071</v>
      </c>
      <c r="DO33" s="92">
        <f>IF(DO$6&gt;=$F33,$I33*Income!DO$69,0)</f>
        <v>29340.450498979655</v>
      </c>
      <c r="DP33" s="92">
        <f>IF(DP$6&gt;=$F33,$I33*Income!DP$69,0)</f>
        <v>29462.702376058736</v>
      </c>
      <c r="DQ33" s="92">
        <f>IF(DQ$6&gt;=$F33,$I33*Income!DQ$69,0)</f>
        <v>29585.463635958982</v>
      </c>
      <c r="DR33" s="92">
        <f>IF(DR$6&gt;=$F33,$I33*Income!DR$69,0)</f>
        <v>29708.736401108807</v>
      </c>
      <c r="DS33" s="92">
        <f>IF(DS$6&gt;=$F33,$I33*Income!DS$69,0)</f>
        <v>29832.522802780095</v>
      </c>
      <c r="DT33" s="92">
        <f>IF(DT$6&gt;=$F33,$I33*Income!DT$69,0)</f>
        <v>29956.824981125013</v>
      </c>
      <c r="DU33" s="92">
        <f>IF(DU$6&gt;=$F33,$I33*Income!DU$69,0)</f>
        <v>30081.645085213033</v>
      </c>
      <c r="DV33" s="92">
        <f>IF(DV$6&gt;=$F33,$I33*Income!DV$69,0)</f>
        <v>30206.985273068087</v>
      </c>
      <c r="DW33" s="92">
        <f>IF(DW$6&gt;=$F33,$I33*Income!DW$69,0)</f>
        <v>30332.847711705868</v>
      </c>
      <c r="DX33" s="92">
        <f>IF(DX$6&gt;=$F33,$I33*Income!DX$69,0)</f>
        <v>30459.234577171308</v>
      </c>
      <c r="DY33" s="92">
        <f>IF(DY$6&gt;=$F33,$I33*Income!DY$69,0)</f>
        <v>30586.148054576188</v>
      </c>
      <c r="DZ33" s="92">
        <f>IF(DZ$6&gt;=$F33,$I33*Income!DZ$69,0)</f>
        <v>30713.590338136928</v>
      </c>
      <c r="EA33" s="92">
        <f>IF(EA$6&gt;=$F33,$I33*Income!EA$69,0)</f>
        <v>30841.563631212499</v>
      </c>
      <c r="EB33" s="92">
        <f>IF(EB$6&gt;=$F33,$I33*Income!EB$69,0)</f>
        <v>30970.070146342547</v>
      </c>
      <c r="EC33" s="92">
        <f>IF(EC$6&gt;=$F33,$I33*Income!EC$69,0)</f>
        <v>31099.11210528564</v>
      </c>
      <c r="ED33" s="92">
        <f>IF(ED$6&gt;=$F33,$I33*Income!ED$69,0)</f>
        <v>31228.691739057664</v>
      </c>
      <c r="EE33" s="92">
        <f>IF(EE$6&gt;=$F33,$I33*Income!EE$69,0)</f>
        <v>31358.811287970402</v>
      </c>
      <c r="EF33" s="92">
        <f>IF(EF$6&gt;=$F33,$I33*Income!EF$69,0)</f>
        <v>31489.473001670278</v>
      </c>
      <c r="EG33" s="92">
        <f>IF(EG$6&gt;=$F33,$I33*Income!EG$69,0)</f>
        <v>31620.679139177239</v>
      </c>
      <c r="EH33" s="92">
        <f>IF(EH$6&gt;=$F33,$I33*Income!EH$69,0)</f>
        <v>31752.431968923811</v>
      </c>
      <c r="EI33" s="92">
        <f>IF(EI$6&gt;=$F33,$I33*Income!EI$69,0)</f>
        <v>31884.733768794325</v>
      </c>
      <c r="EJ33" s="92">
        <f>IF(EJ$6&gt;=$F33,$I33*Income!EJ$69,0)</f>
        <v>32017.586826164297</v>
      </c>
      <c r="EK33" s="92">
        <f>IF(EK$6&gt;=$F33,$I33*Income!EK$69,0)</f>
        <v>32150.993437939986</v>
      </c>
      <c r="EL33" s="51" t="s">
        <v>2</v>
      </c>
    </row>
    <row r="34" spans="1:142" x14ac:dyDescent="0.3">
      <c r="B34" s="51" t="s">
        <v>55</v>
      </c>
      <c r="D34" s="110"/>
      <c r="E34" s="101"/>
      <c r="F34" s="56">
        <f>Income!$D$69</f>
        <v>46997</v>
      </c>
      <c r="H34" s="107"/>
      <c r="I34" s="106">
        <v>0.13</v>
      </c>
      <c r="K34" s="51" t="s">
        <v>2</v>
      </c>
      <c r="L34" s="92">
        <f>IF(L$6&gt;=$F34,$I34*Income!L$69,0)</f>
        <v>0</v>
      </c>
      <c r="M34" s="92">
        <f>IF(M$6&gt;=$F34,$I34*Income!M$69,0)</f>
        <v>0</v>
      </c>
      <c r="N34" s="92">
        <f>IF(N$6&gt;=$F34,$I34*Income!N$69,0)</f>
        <v>0</v>
      </c>
      <c r="O34" s="92">
        <f>IF(O$6&gt;=$F34,$I34*Income!O$69,0)</f>
        <v>0</v>
      </c>
      <c r="P34" s="92">
        <f>IF(P$6&gt;=$F34,$I34*Income!P$69,0)</f>
        <v>0</v>
      </c>
      <c r="Q34" s="92">
        <f>IF(Q$6&gt;=$F34,$I34*Income!Q$69,0)</f>
        <v>0</v>
      </c>
      <c r="R34" s="92">
        <f>IF(R$6&gt;=$F34,$I34*Income!R$69,0)</f>
        <v>0</v>
      </c>
      <c r="S34" s="92">
        <f>IF(S$6&gt;=$F34,$I34*Income!S$69,0)</f>
        <v>0</v>
      </c>
      <c r="T34" s="92">
        <f>IF(T$6&gt;=$F34,$I34*Income!T$69,0)</f>
        <v>0</v>
      </c>
      <c r="U34" s="92">
        <f>IF(U$6&gt;=$F34,$I34*Income!U$69,0)</f>
        <v>0</v>
      </c>
      <c r="V34" s="92">
        <f>IF(V$6&gt;=$F34,$I34*Income!V$69,0)</f>
        <v>0</v>
      </c>
      <c r="W34" s="92">
        <f>IF(W$6&gt;=$F34,$I34*Income!W$69,0)</f>
        <v>0</v>
      </c>
      <c r="X34" s="92">
        <f>IF(X$6&gt;=$F34,$I34*Income!X$69,0)</f>
        <v>0</v>
      </c>
      <c r="Y34" s="92">
        <f>IF(Y$6&gt;=$F34,$I34*Income!Y$69,0)</f>
        <v>0</v>
      </c>
      <c r="Z34" s="92">
        <f>IF(Z$6&gt;=$F34,$I34*Income!Z$69,0)</f>
        <v>0</v>
      </c>
      <c r="AA34" s="92">
        <f>IF(AA$6&gt;=$F34,$I34*Income!AA$69,0)</f>
        <v>0</v>
      </c>
      <c r="AB34" s="92">
        <f>IF(AB$6&gt;=$F34,$I34*Income!AB$69,0)</f>
        <v>0</v>
      </c>
      <c r="AC34" s="92">
        <f>IF(AC$6&gt;=$F34,$I34*Income!AC$69,0)</f>
        <v>0</v>
      </c>
      <c r="AD34" s="92">
        <f>IF(AD$6&gt;=$F34,$I34*Income!AD$69,0)</f>
        <v>0</v>
      </c>
      <c r="AE34" s="92">
        <f>IF(AE$6&gt;=$F34,$I34*Income!AE$69,0)</f>
        <v>0</v>
      </c>
      <c r="AF34" s="92">
        <f>IF(AF$6&gt;=$F34,$I34*Income!AF$69,0)</f>
        <v>0</v>
      </c>
      <c r="AG34" s="92">
        <f>IF(AG$6&gt;=$F34,$I34*Income!AG$69,0)</f>
        <v>0</v>
      </c>
      <c r="AH34" s="92">
        <f>IF(AH$6&gt;=$F34,$I34*Income!AH$69,0)</f>
        <v>0</v>
      </c>
      <c r="AI34" s="92">
        <f>IF(AI$6&gt;=$F34,$I34*Income!AI$69,0)</f>
        <v>0</v>
      </c>
      <c r="AJ34" s="92">
        <f>IF(AJ$6&gt;=$F34,$I34*Income!AJ$69,0)</f>
        <v>0</v>
      </c>
      <c r="AK34" s="92">
        <f>IF(AK$6&gt;=$F34,$I34*Income!AK$69,0)</f>
        <v>0</v>
      </c>
      <c r="AL34" s="92">
        <f>IF(AL$6&gt;=$F34,$I34*Income!AL$69,0)</f>
        <v>0</v>
      </c>
      <c r="AM34" s="92">
        <f>IF(AM$6&gt;=$F34,$I34*Income!AM$69,0)</f>
        <v>0</v>
      </c>
      <c r="AN34" s="92">
        <f>IF(AN$6&gt;=$F34,$I34*Income!AN$69,0)</f>
        <v>0</v>
      </c>
      <c r="AO34" s="92">
        <f>IF(AO$6&gt;=$F34,$I34*Income!AO$69,0)</f>
        <v>0</v>
      </c>
      <c r="AP34" s="92">
        <f>IF(AP$6&gt;=$F34,$I34*Income!AP$69,0)</f>
        <v>0</v>
      </c>
      <c r="AQ34" s="92">
        <f>IF(AQ$6&gt;=$F34,$I34*Income!AQ$69,0)</f>
        <v>0</v>
      </c>
      <c r="AR34" s="92">
        <f>IF(AR$6&gt;=$F34,$I34*Income!AR$69,0)</f>
        <v>0</v>
      </c>
      <c r="AS34" s="92">
        <f>IF(AS$6&gt;=$F34,$I34*Income!AS$69,0)</f>
        <v>0</v>
      </c>
      <c r="AT34" s="92">
        <f>IF(AT$6&gt;=$F34,$I34*Income!AT$69,0)</f>
        <v>0</v>
      </c>
      <c r="AU34" s="92">
        <f>IF(AU$6&gt;=$F34,$I34*Income!AU$69,0)</f>
        <v>0</v>
      </c>
      <c r="AV34" s="92">
        <f>IF(AV$6&gt;=$F34,$I34*Income!AV$69,0)</f>
        <v>0</v>
      </c>
      <c r="AW34" s="92">
        <f>IF(AW$6&gt;=$F34,$I34*Income!AW$69,0)</f>
        <v>0</v>
      </c>
      <c r="AX34" s="92">
        <f>IF(AX$6&gt;=$F34,$I34*Income!AX$69,0)</f>
        <v>0</v>
      </c>
      <c r="AY34" s="92">
        <f>IF(AY$6&gt;=$F34,$I34*Income!AY$69,0)</f>
        <v>0</v>
      </c>
      <c r="AZ34" s="92">
        <f>IF(AZ$6&gt;=$F34,$I34*Income!AZ$69,0)</f>
        <v>0</v>
      </c>
      <c r="BA34" s="92">
        <f>IF(BA$6&gt;=$F34,$I34*Income!BA$69,0)</f>
        <v>0</v>
      </c>
      <c r="BB34" s="92">
        <f>IF(BB$6&gt;=$F34,$I34*Income!BB$69,0)</f>
        <v>0</v>
      </c>
      <c r="BC34" s="92">
        <f>IF(BC$6&gt;=$F34,$I34*Income!BC$69,0)</f>
        <v>0</v>
      </c>
      <c r="BD34" s="92">
        <f>IF(BD$6&gt;=$F34,$I34*Income!BD$69,0)</f>
        <v>0</v>
      </c>
      <c r="BE34" s="92">
        <f>IF(BE$6&gt;=$F34,$I34*Income!BE$69,0)</f>
        <v>0</v>
      </c>
      <c r="BF34" s="92">
        <f>IF(BF$6&gt;=$F34,$I34*Income!BF$69,0)</f>
        <v>0</v>
      </c>
      <c r="BG34" s="92">
        <f>IF(BG$6&gt;=$F34,$I34*Income!BG$69,0)</f>
        <v>0</v>
      </c>
      <c r="BH34" s="92">
        <f>IF(BH$6&gt;=$F34,$I34*Income!BH$69,0)</f>
        <v>0</v>
      </c>
      <c r="BI34" s="92">
        <f>IF(BI$6&gt;=$F34,$I34*Income!BI$69,0)</f>
        <v>0</v>
      </c>
      <c r="BJ34" s="92">
        <f>IF(BJ$6&gt;=$F34,$I34*Income!BJ$69,0)</f>
        <v>0</v>
      </c>
      <c r="BK34" s="92">
        <f>IF(BK$6&gt;=$F34,$I34*Income!BK$69,0)</f>
        <v>0</v>
      </c>
      <c r="BL34" s="92">
        <f>IF(BL$6&gt;=$F34,$I34*Income!BL$69,0)</f>
        <v>0</v>
      </c>
      <c r="BM34" s="92">
        <f>IF(BM$6&gt;=$F34,$I34*Income!BM$69,0)</f>
        <v>101572.38</v>
      </c>
      <c r="BN34" s="92">
        <f>IF(BN$6&gt;=$F34,$I34*Income!BN$69,0)</f>
        <v>101995.59825000001</v>
      </c>
      <c r="BO34" s="92">
        <f>IF(BO$6&gt;=$F34,$I34*Income!BO$69,0)</f>
        <v>102420.57990937501</v>
      </c>
      <c r="BP34" s="92">
        <f>IF(BP$6&gt;=$F34,$I34*Income!BP$69,0)</f>
        <v>102847.33232566406</v>
      </c>
      <c r="BQ34" s="92">
        <f>IF(BQ$6&gt;=$F34,$I34*Income!BQ$69,0)</f>
        <v>103275.86287702099</v>
      </c>
      <c r="BR34" s="92">
        <f>IF(BR$6&gt;=$F34,$I34*Income!BR$69,0)</f>
        <v>103706.17897234191</v>
      </c>
      <c r="BS34" s="92">
        <f>IF(BS$6&gt;=$F34,$I34*Income!BS$69,0)</f>
        <v>104138.28805139333</v>
      </c>
      <c r="BT34" s="92">
        <f>IF(BT$6&gt;=$F34,$I34*Income!BT$69,0)</f>
        <v>104572.1975849408</v>
      </c>
      <c r="BU34" s="92">
        <f>IF(BU$6&gt;=$F34,$I34*Income!BU$69,0)</f>
        <v>105007.91507487805</v>
      </c>
      <c r="BV34" s="92">
        <f>IF(BV$6&gt;=$F34,$I34*Income!BV$69,0)</f>
        <v>105445.4480543567</v>
      </c>
      <c r="BW34" s="92">
        <f>IF(BW$6&gt;=$F34,$I34*Income!BW$69,0)</f>
        <v>105884.80408791652</v>
      </c>
      <c r="BX34" s="92">
        <f>IF(BX$6&gt;=$F34,$I34*Income!BX$69,0)</f>
        <v>106325.99077161618</v>
      </c>
      <c r="BY34" s="92">
        <f>IF(BY$6&gt;=$F34,$I34*Income!BY$69,0)</f>
        <v>106769.01573316458</v>
      </c>
      <c r="BZ34" s="92">
        <f>IF(BZ$6&gt;=$F34,$I34*Income!BZ$69,0)</f>
        <v>107213.88663205274</v>
      </c>
      <c r="CA34" s="92">
        <f>IF(CA$6&gt;=$F34,$I34*Income!CA$69,0)</f>
        <v>107660.61115968629</v>
      </c>
      <c r="CB34" s="92">
        <f>IF(CB$6&gt;=$F34,$I34*Income!CB$69,0)</f>
        <v>108109.19703951833</v>
      </c>
      <c r="CC34" s="92">
        <f>IF(CC$6&gt;=$F34,$I34*Income!CC$69,0)</f>
        <v>108559.65202718298</v>
      </c>
      <c r="CD34" s="92">
        <f>IF(CD$6&gt;=$F34,$I34*Income!CD$69,0)</f>
        <v>109011.98391062957</v>
      </c>
      <c r="CE34" s="92">
        <f>IF(CE$6&gt;=$F34,$I34*Income!CE$69,0)</f>
        <v>109466.20051025719</v>
      </c>
      <c r="CF34" s="92">
        <f>IF(CF$6&gt;=$F34,$I34*Income!CF$69,0)</f>
        <v>109922.30967904993</v>
      </c>
      <c r="CG34" s="92">
        <f>IF(CG$6&gt;=$F34,$I34*Income!CG$69,0)</f>
        <v>110380.31930271264</v>
      </c>
      <c r="CH34" s="92">
        <f>IF(CH$6&gt;=$F34,$I34*Income!CH$69,0)</f>
        <v>110840.23729980725</v>
      </c>
      <c r="CI34" s="92">
        <f>IF(CI$6&gt;=$F34,$I34*Income!CI$69,0)</f>
        <v>111302.07162188979</v>
      </c>
      <c r="CJ34" s="92">
        <f>IF(CJ$6&gt;=$F34,$I34*Income!CJ$69,0)</f>
        <v>111765.83025364767</v>
      </c>
      <c r="CK34" s="92">
        <f>IF(CK$6&gt;=$F34,$I34*Income!CK$69,0)</f>
        <v>112231.52121303786</v>
      </c>
      <c r="CL34" s="92">
        <f>IF(CL$6&gt;=$F34,$I34*Income!CL$69,0)</f>
        <v>112699.15255142552</v>
      </c>
      <c r="CM34" s="92">
        <f>IF(CM$6&gt;=$F34,$I34*Income!CM$69,0)</f>
        <v>113168.73235372311</v>
      </c>
      <c r="CN34" s="92">
        <f>IF(CN$6&gt;=$F34,$I34*Income!CN$69,0)</f>
        <v>113640.26873853029</v>
      </c>
      <c r="CO34" s="92">
        <f>IF(CO$6&gt;=$F34,$I34*Income!CO$69,0)</f>
        <v>114113.76985827416</v>
      </c>
      <c r="CP34" s="92">
        <f>IF(CP$6&gt;=$F34,$I34*Income!CP$69,0)</f>
        <v>114589.2438993503</v>
      </c>
      <c r="CQ34" s="92">
        <f>IF(CQ$6&gt;=$F34,$I34*Income!CQ$69,0)</f>
        <v>115066.69908226425</v>
      </c>
      <c r="CR34" s="92">
        <f>IF(CR$6&gt;=$F34,$I34*Income!CR$69,0)</f>
        <v>115546.14366177369</v>
      </c>
      <c r="CS34" s="92">
        <f>IF(CS$6&gt;=$F34,$I34*Income!CS$69,0)</f>
        <v>116027.58592703109</v>
      </c>
      <c r="CT34" s="92">
        <f>IF(CT$6&gt;=$F34,$I34*Income!CT$69,0)</f>
        <v>116511.03420172703</v>
      </c>
      <c r="CU34" s="92">
        <f>IF(CU$6&gt;=$F34,$I34*Income!CU$69,0)</f>
        <v>116996.49684423424</v>
      </c>
      <c r="CV34" s="92">
        <f>IF(CV$6&gt;=$F34,$I34*Income!CV$69,0)</f>
        <v>117483.98224775188</v>
      </c>
      <c r="CW34" s="92">
        <f>IF(CW$6&gt;=$F34,$I34*Income!CW$69,0)</f>
        <v>117973.49884045085</v>
      </c>
      <c r="CX34" s="92">
        <f>IF(CX$6&gt;=$F34,$I34*Income!CX$69,0)</f>
        <v>118465.05508561939</v>
      </c>
      <c r="CY34" s="92">
        <f>IF(CY$6&gt;=$F34,$I34*Income!CY$69,0)</f>
        <v>118958.65948180946</v>
      </c>
      <c r="CZ34" s="92">
        <f>IF(CZ$6&gt;=$F34,$I34*Income!CZ$69,0)</f>
        <v>119454.32056298367</v>
      </c>
      <c r="DA34" s="92">
        <f>IF(DA$6&gt;=$F34,$I34*Income!DA$69,0)</f>
        <v>119952.04689866275</v>
      </c>
      <c r="DB34" s="92">
        <f>IF(DB$6&gt;=$F34,$I34*Income!DB$69,0)</f>
        <v>120451.84709407386</v>
      </c>
      <c r="DC34" s="92">
        <f>IF(DC$6&gt;=$F34,$I34*Income!DC$69,0)</f>
        <v>120953.72979029916</v>
      </c>
      <c r="DD34" s="92">
        <f>IF(DD$6&gt;=$F34,$I34*Income!DD$69,0)</f>
        <v>121457.70366442541</v>
      </c>
      <c r="DE34" s="92">
        <f>IF(DE$6&gt;=$F34,$I34*Income!DE$69,0)</f>
        <v>121963.77742969383</v>
      </c>
      <c r="DF34" s="92">
        <f>IF(DF$6&gt;=$F34,$I34*Income!DF$69,0)</f>
        <v>122471.95983565089</v>
      </c>
      <c r="DG34" s="92">
        <f>IF(DG$6&gt;=$F34,$I34*Income!DG$69,0)</f>
        <v>122982.25966829943</v>
      </c>
      <c r="DH34" s="92">
        <f>IF(DH$6&gt;=$F34,$I34*Income!DH$69,0)</f>
        <v>123494.68575025069</v>
      </c>
      <c r="DI34" s="92">
        <f>IF(DI$6&gt;=$F34,$I34*Income!DI$69,0)</f>
        <v>124009.24694087674</v>
      </c>
      <c r="DJ34" s="92">
        <f>IF(DJ$6&gt;=$F34,$I34*Income!DJ$69,0)</f>
        <v>124525.95213646372</v>
      </c>
      <c r="DK34" s="92">
        <f>IF(DK$6&gt;=$F34,$I34*Income!DK$69,0)</f>
        <v>125044.81027036563</v>
      </c>
      <c r="DL34" s="92">
        <f>IF(DL$6&gt;=$F34,$I34*Income!DL$69,0)</f>
        <v>125565.83031315883</v>
      </c>
      <c r="DM34" s="92">
        <f>IF(DM$6&gt;=$F34,$I34*Income!DM$69,0)</f>
        <v>126089.02127279699</v>
      </c>
      <c r="DN34" s="92">
        <f>IF(DN$6&gt;=$F34,$I34*Income!DN$69,0)</f>
        <v>126614.39219476699</v>
      </c>
      <c r="DO34" s="92">
        <f>IF(DO$6&gt;=$F34,$I34*Income!DO$69,0)</f>
        <v>127141.95216224517</v>
      </c>
      <c r="DP34" s="92">
        <f>IF(DP$6&gt;=$F34,$I34*Income!DP$69,0)</f>
        <v>127671.71029625453</v>
      </c>
      <c r="DQ34" s="92">
        <f>IF(DQ$6&gt;=$F34,$I34*Income!DQ$69,0)</f>
        <v>128203.67575582226</v>
      </c>
      <c r="DR34" s="92">
        <f>IF(DR$6&gt;=$F34,$I34*Income!DR$69,0)</f>
        <v>128737.85773813818</v>
      </c>
      <c r="DS34" s="92">
        <f>IF(DS$6&gt;=$F34,$I34*Income!DS$69,0)</f>
        <v>129274.26547871374</v>
      </c>
      <c r="DT34" s="92">
        <f>IF(DT$6&gt;=$F34,$I34*Income!DT$69,0)</f>
        <v>129812.90825154172</v>
      </c>
      <c r="DU34" s="92">
        <f>IF(DU$6&gt;=$F34,$I34*Income!DU$69,0)</f>
        <v>130353.79536925648</v>
      </c>
      <c r="DV34" s="92">
        <f>IF(DV$6&gt;=$F34,$I34*Income!DV$69,0)</f>
        <v>130896.93618329504</v>
      </c>
      <c r="DW34" s="92">
        <f>IF(DW$6&gt;=$F34,$I34*Income!DW$69,0)</f>
        <v>131442.34008405879</v>
      </c>
      <c r="DX34" s="92">
        <f>IF(DX$6&gt;=$F34,$I34*Income!DX$69,0)</f>
        <v>131990.01650107568</v>
      </c>
      <c r="DY34" s="92">
        <f>IF(DY$6&gt;=$F34,$I34*Income!DY$69,0)</f>
        <v>132539.9749031635</v>
      </c>
      <c r="DZ34" s="92">
        <f>IF(DZ$6&gt;=$F34,$I34*Income!DZ$69,0)</f>
        <v>133092.22479859335</v>
      </c>
      <c r="EA34" s="92">
        <f>IF(EA$6&gt;=$F34,$I34*Income!EA$69,0)</f>
        <v>133646.77573525417</v>
      </c>
      <c r="EB34" s="92">
        <f>IF(EB$6&gt;=$F34,$I34*Income!EB$69,0)</f>
        <v>134203.6373008177</v>
      </c>
      <c r="EC34" s="92">
        <f>IF(EC$6&gt;=$F34,$I34*Income!EC$69,0)</f>
        <v>134762.81912290445</v>
      </c>
      <c r="ED34" s="92">
        <f>IF(ED$6&gt;=$F34,$I34*Income!ED$69,0)</f>
        <v>135324.33086924988</v>
      </c>
      <c r="EE34" s="92">
        <f>IF(EE$6&gt;=$F34,$I34*Income!EE$69,0)</f>
        <v>135888.18224787177</v>
      </c>
      <c r="EF34" s="92">
        <f>IF(EF$6&gt;=$F34,$I34*Income!EF$69,0)</f>
        <v>136454.38300723789</v>
      </c>
      <c r="EG34" s="92">
        <f>IF(EG$6&gt;=$F34,$I34*Income!EG$69,0)</f>
        <v>137022.9429364347</v>
      </c>
      <c r="EH34" s="92">
        <f>IF(EH$6&gt;=$F34,$I34*Income!EH$69,0)</f>
        <v>137593.87186533652</v>
      </c>
      <c r="EI34" s="92">
        <f>IF(EI$6&gt;=$F34,$I34*Income!EI$69,0)</f>
        <v>138167.17966477541</v>
      </c>
      <c r="EJ34" s="92">
        <f>IF(EJ$6&gt;=$F34,$I34*Income!EJ$69,0)</f>
        <v>138742.87624671197</v>
      </c>
      <c r="EK34" s="92">
        <f>IF(EK$6&gt;=$F34,$I34*Income!EK$69,0)</f>
        <v>139320.97156440662</v>
      </c>
      <c r="EL34" s="51" t="s">
        <v>2</v>
      </c>
    </row>
    <row r="35" spans="1:142" x14ac:dyDescent="0.3">
      <c r="K35" s="51" t="s">
        <v>2</v>
      </c>
      <c r="L35" s="92">
        <f>IF(L$6&gt;=$F35,$I35*Income!L$69,0)</f>
        <v>0</v>
      </c>
      <c r="M35" s="92">
        <f>IF(M$6&gt;=$F35,$I35*Income!M$69,0)</f>
        <v>0</v>
      </c>
      <c r="N35" s="92">
        <f>IF(N$6&gt;=$F35,$I35*Income!N$69,0)</f>
        <v>0</v>
      </c>
      <c r="O35" s="92">
        <f>IF(O$6&gt;=$F35,$I35*Income!O$69,0)</f>
        <v>0</v>
      </c>
      <c r="P35" s="92">
        <f>IF(P$6&gt;=$F35,$I35*Income!P$69,0)</f>
        <v>0</v>
      </c>
      <c r="Q35" s="92">
        <f>IF(Q$6&gt;=$F35,$I35*Income!Q$69,0)</f>
        <v>0</v>
      </c>
      <c r="R35" s="92">
        <f>IF(R$6&gt;=$F35,$I35*Income!R$69,0)</f>
        <v>0</v>
      </c>
      <c r="S35" s="92">
        <f>IF(S$6&gt;=$F35,$I35*Income!S$69,0)</f>
        <v>0</v>
      </c>
      <c r="T35" s="92">
        <f>IF(T$6&gt;=$F35,$I35*Income!T$69,0)</f>
        <v>0</v>
      </c>
      <c r="U35" s="92">
        <f>IF(U$6&gt;=$F35,$I35*Income!U$69,0)</f>
        <v>0</v>
      </c>
      <c r="V35" s="92">
        <f>IF(V$6&gt;=$F35,$I35*Income!V$69,0)</f>
        <v>0</v>
      </c>
      <c r="W35" s="92">
        <f>IF(W$6&gt;=$F35,$I35*Income!W$69,0)</f>
        <v>0</v>
      </c>
      <c r="X35" s="92">
        <f>IF(X$6&gt;=$F35,$I35*Income!X$69,0)</f>
        <v>0</v>
      </c>
      <c r="Y35" s="92">
        <f>IF(Y$6&gt;=$F35,$I35*Income!Y$69,0)</f>
        <v>0</v>
      </c>
      <c r="Z35" s="92">
        <f>IF(Z$6&gt;=$F35,$I35*Income!Z$69,0)</f>
        <v>0</v>
      </c>
      <c r="AA35" s="92">
        <f>IF(AA$6&gt;=$F35,$I35*Income!AA$69,0)</f>
        <v>0</v>
      </c>
      <c r="AB35" s="92">
        <f>IF(AB$6&gt;=$F35,$I35*Income!AB$69,0)</f>
        <v>0</v>
      </c>
      <c r="AC35" s="92">
        <f>IF(AC$6&gt;=$F35,$I35*Income!AC$69,0)</f>
        <v>0</v>
      </c>
      <c r="AD35" s="92">
        <f>IF(AD$6&gt;=$F35,$I35*Income!AD$69,0)</f>
        <v>0</v>
      </c>
      <c r="AE35" s="92">
        <f>IF(AE$6&gt;=$F35,$I35*Income!AE$69,0)</f>
        <v>0</v>
      </c>
      <c r="AF35" s="92">
        <f>IF(AF$6&gt;=$F35,$I35*Income!AF$69,0)</f>
        <v>0</v>
      </c>
      <c r="AG35" s="92">
        <f>IF(AG$6&gt;=$F35,$I35*Income!AG$69,0)</f>
        <v>0</v>
      </c>
      <c r="AH35" s="92">
        <f>IF(AH$6&gt;=$F35,$I35*Income!AH$69,0)</f>
        <v>0</v>
      </c>
      <c r="AI35" s="92">
        <f>IF(AI$6&gt;=$F35,$I35*Income!AI$69,0)</f>
        <v>0</v>
      </c>
      <c r="AJ35" s="92">
        <f>IF(AJ$6&gt;=$F35,$I35*Income!AJ$69,0)</f>
        <v>0</v>
      </c>
      <c r="AK35" s="92">
        <f>IF(AK$6&gt;=$F35,$I35*Income!AK$69,0)</f>
        <v>0</v>
      </c>
      <c r="AL35" s="92">
        <f>IF(AL$6&gt;=$F35,$I35*Income!AL$69,0)</f>
        <v>0</v>
      </c>
      <c r="AM35" s="92">
        <f>IF(AM$6&gt;=$F35,$I35*Income!AM$69,0)</f>
        <v>0</v>
      </c>
      <c r="AN35" s="92">
        <f>IF(AN$6&gt;=$F35,$I35*Income!AN$69,0)</f>
        <v>0</v>
      </c>
      <c r="AO35" s="92">
        <f>IF(AO$6&gt;=$F35,$I35*Income!AO$69,0)</f>
        <v>0</v>
      </c>
      <c r="AP35" s="92">
        <f>IF(AP$6&gt;=$F35,$I35*Income!AP$69,0)</f>
        <v>0</v>
      </c>
      <c r="AQ35" s="92">
        <f>IF(AQ$6&gt;=$F35,$I35*Income!AQ$69,0)</f>
        <v>0</v>
      </c>
      <c r="AR35" s="92">
        <f>IF(AR$6&gt;=$F35,$I35*Income!AR$69,0)</f>
        <v>0</v>
      </c>
      <c r="AS35" s="92">
        <f>IF(AS$6&gt;=$F35,$I35*Income!AS$69,0)</f>
        <v>0</v>
      </c>
      <c r="AT35" s="92">
        <f>IF(AT$6&gt;=$F35,$I35*Income!AT$69,0)</f>
        <v>0</v>
      </c>
      <c r="AU35" s="92">
        <f>IF(AU$6&gt;=$F35,$I35*Income!AU$69,0)</f>
        <v>0</v>
      </c>
      <c r="AV35" s="92">
        <f>IF(AV$6&gt;=$F35,$I35*Income!AV$69,0)</f>
        <v>0</v>
      </c>
      <c r="AW35" s="92">
        <f>IF(AW$6&gt;=$F35,$I35*Income!AW$69,0)</f>
        <v>0</v>
      </c>
      <c r="AX35" s="92">
        <f>IF(AX$6&gt;=$F35,$I35*Income!AX$69,0)</f>
        <v>0</v>
      </c>
      <c r="AY35" s="92">
        <f>IF(AY$6&gt;=$F35,$I35*Income!AY$69,0)</f>
        <v>0</v>
      </c>
      <c r="AZ35" s="92">
        <f>IF(AZ$6&gt;=$F35,$I35*Income!AZ$69,0)</f>
        <v>0</v>
      </c>
      <c r="BA35" s="92">
        <f>IF(BA$6&gt;=$F35,$I35*Income!BA$69,0)</f>
        <v>0</v>
      </c>
      <c r="BB35" s="92">
        <f>IF(BB$6&gt;=$F35,$I35*Income!BB$69,0)</f>
        <v>0</v>
      </c>
      <c r="BC35" s="92">
        <f>IF(BC$6&gt;=$F35,$I35*Income!BC$69,0)</f>
        <v>0</v>
      </c>
      <c r="BD35" s="92">
        <f>IF(BD$6&gt;=$F35,$I35*Income!BD$69,0)</f>
        <v>0</v>
      </c>
      <c r="BE35" s="92">
        <f>IF(BE$6&gt;=$F35,$I35*Income!BE$69,0)</f>
        <v>0</v>
      </c>
      <c r="BF35" s="92">
        <f>IF(BF$6&gt;=$F35,$I35*Income!BF$69,0)</f>
        <v>0</v>
      </c>
      <c r="BG35" s="92">
        <f>IF(BG$6&gt;=$F35,$I35*Income!BG$69,0)</f>
        <v>0</v>
      </c>
      <c r="BH35" s="92">
        <f>IF(BH$6&gt;=$F35,$I35*Income!BH$69,0)</f>
        <v>0</v>
      </c>
      <c r="BI35" s="92">
        <f>IF(BI$6&gt;=$F35,$I35*Income!BI$69,0)</f>
        <v>0</v>
      </c>
      <c r="BJ35" s="92">
        <f>IF(BJ$6&gt;=$F35,$I35*Income!BJ$69,0)</f>
        <v>0</v>
      </c>
      <c r="BK35" s="92">
        <f>IF(BK$6&gt;=$F35,$I35*Income!BK$69,0)</f>
        <v>0</v>
      </c>
      <c r="BL35" s="92">
        <f>IF(BL$6&gt;=$F35,$I35*Income!BL$69,0)</f>
        <v>0</v>
      </c>
      <c r="BM35" s="92">
        <f>IF(BM$6&gt;=$F35,$I35*Income!BM$69,0)</f>
        <v>0</v>
      </c>
      <c r="BN35" s="92">
        <f>IF(BN$6&gt;=$F35,$I35*Income!BN$69,0)</f>
        <v>0</v>
      </c>
      <c r="BO35" s="92">
        <f>IF(BO$6&gt;=$F35,$I35*Income!BO$69,0)</f>
        <v>0</v>
      </c>
      <c r="BP35" s="92">
        <f>IF(BP$6&gt;=$F35,$I35*Income!BP$69,0)</f>
        <v>0</v>
      </c>
      <c r="BQ35" s="92">
        <f>IF(BQ$6&gt;=$F35,$I35*Income!BQ$69,0)</f>
        <v>0</v>
      </c>
      <c r="BR35" s="92">
        <f>IF(BR$6&gt;=$F35,$I35*Income!BR$69,0)</f>
        <v>0</v>
      </c>
      <c r="BS35" s="92">
        <f>IF(BS$6&gt;=$F35,$I35*Income!BS$69,0)</f>
        <v>0</v>
      </c>
      <c r="BT35" s="92">
        <f>IF(BT$6&gt;=$F35,$I35*Income!BT$69,0)</f>
        <v>0</v>
      </c>
      <c r="BU35" s="92">
        <f>IF(BU$6&gt;=$F35,$I35*Income!BU$69,0)</f>
        <v>0</v>
      </c>
      <c r="BV35" s="92">
        <f>IF(BV$6&gt;=$F35,$I35*Income!BV$69,0)</f>
        <v>0</v>
      </c>
      <c r="BW35" s="92">
        <f>IF(BW$6&gt;=$F35,$I35*Income!BW$69,0)</f>
        <v>0</v>
      </c>
      <c r="BX35" s="92">
        <f>IF(BX$6&gt;=$F35,$I35*Income!BX$69,0)</f>
        <v>0</v>
      </c>
      <c r="BY35" s="92">
        <f>IF(BY$6&gt;=$F35,$I35*Income!BY$69,0)</f>
        <v>0</v>
      </c>
      <c r="BZ35" s="92">
        <f>IF(BZ$6&gt;=$F35,$I35*Income!BZ$69,0)</f>
        <v>0</v>
      </c>
      <c r="CA35" s="92">
        <f>IF(CA$6&gt;=$F35,$I35*Income!CA$69,0)</f>
        <v>0</v>
      </c>
      <c r="CB35" s="92">
        <f>IF(CB$6&gt;=$F35,$I35*Income!CB$69,0)</f>
        <v>0</v>
      </c>
      <c r="CC35" s="92">
        <f>IF(CC$6&gt;=$F35,$I35*Income!CC$69,0)</f>
        <v>0</v>
      </c>
      <c r="CD35" s="92">
        <f>IF(CD$6&gt;=$F35,$I35*Income!CD$69,0)</f>
        <v>0</v>
      </c>
      <c r="CE35" s="92">
        <f>IF(CE$6&gt;=$F35,$I35*Income!CE$69,0)</f>
        <v>0</v>
      </c>
      <c r="CF35" s="92">
        <f>IF(CF$6&gt;=$F35,$I35*Income!CF$69,0)</f>
        <v>0</v>
      </c>
      <c r="CG35" s="92">
        <f>IF(CG$6&gt;=$F35,$I35*Income!CG$69,0)</f>
        <v>0</v>
      </c>
      <c r="CH35" s="92">
        <f>IF(CH$6&gt;=$F35,$I35*Income!CH$69,0)</f>
        <v>0</v>
      </c>
      <c r="CI35" s="92">
        <f>IF(CI$6&gt;=$F35,$I35*Income!CI$69,0)</f>
        <v>0</v>
      </c>
      <c r="CJ35" s="92">
        <f>IF(CJ$6&gt;=$F35,$I35*Income!CJ$69,0)</f>
        <v>0</v>
      </c>
      <c r="CK35" s="92">
        <f>IF(CK$6&gt;=$F35,$I35*Income!CK$69,0)</f>
        <v>0</v>
      </c>
      <c r="CL35" s="92">
        <f>IF(CL$6&gt;=$F35,$I35*Income!CL$69,0)</f>
        <v>0</v>
      </c>
      <c r="CM35" s="92">
        <f>IF(CM$6&gt;=$F35,$I35*Income!CM$69,0)</f>
        <v>0</v>
      </c>
      <c r="CN35" s="92">
        <f>IF(CN$6&gt;=$F35,$I35*Income!CN$69,0)</f>
        <v>0</v>
      </c>
      <c r="CO35" s="92">
        <f>IF(CO$6&gt;=$F35,$I35*Income!CO$69,0)</f>
        <v>0</v>
      </c>
      <c r="CP35" s="92">
        <f>IF(CP$6&gt;=$F35,$I35*Income!CP$69,0)</f>
        <v>0</v>
      </c>
      <c r="CQ35" s="92">
        <f>IF(CQ$6&gt;=$F35,$I35*Income!CQ$69,0)</f>
        <v>0</v>
      </c>
      <c r="CR35" s="92">
        <f>IF(CR$6&gt;=$F35,$I35*Income!CR$69,0)</f>
        <v>0</v>
      </c>
      <c r="CS35" s="92">
        <f>IF(CS$6&gt;=$F35,$I35*Income!CS$69,0)</f>
        <v>0</v>
      </c>
      <c r="CT35" s="92">
        <f>IF(CT$6&gt;=$F35,$I35*Income!CT$69,0)</f>
        <v>0</v>
      </c>
      <c r="CU35" s="92">
        <f>IF(CU$6&gt;=$F35,$I35*Income!CU$69,0)</f>
        <v>0</v>
      </c>
      <c r="CV35" s="92">
        <f>IF(CV$6&gt;=$F35,$I35*Income!CV$69,0)</f>
        <v>0</v>
      </c>
      <c r="CW35" s="92">
        <f>IF(CW$6&gt;=$F35,$I35*Income!CW$69,0)</f>
        <v>0</v>
      </c>
      <c r="CX35" s="92">
        <f>IF(CX$6&gt;=$F35,$I35*Income!CX$69,0)</f>
        <v>0</v>
      </c>
      <c r="CY35" s="92">
        <f>IF(CY$6&gt;=$F35,$I35*Income!CY$69,0)</f>
        <v>0</v>
      </c>
      <c r="CZ35" s="92">
        <f>IF(CZ$6&gt;=$F35,$I35*Income!CZ$69,0)</f>
        <v>0</v>
      </c>
      <c r="DA35" s="92">
        <f>IF(DA$6&gt;=$F35,$I35*Income!DA$69,0)</f>
        <v>0</v>
      </c>
      <c r="DB35" s="92">
        <f>IF(DB$6&gt;=$F35,$I35*Income!DB$69,0)</f>
        <v>0</v>
      </c>
      <c r="DC35" s="92">
        <f>IF(DC$6&gt;=$F35,$I35*Income!DC$69,0)</f>
        <v>0</v>
      </c>
      <c r="DD35" s="92">
        <f>IF(DD$6&gt;=$F35,$I35*Income!DD$69,0)</f>
        <v>0</v>
      </c>
      <c r="DE35" s="92">
        <f>IF(DE$6&gt;=$F35,$I35*Income!DE$69,0)</f>
        <v>0</v>
      </c>
      <c r="DF35" s="92">
        <f>IF(DF$6&gt;=$F35,$I35*Income!DF$69,0)</f>
        <v>0</v>
      </c>
      <c r="DG35" s="92">
        <f>IF(DG$6&gt;=$F35,$I35*Income!DG$69,0)</f>
        <v>0</v>
      </c>
      <c r="DH35" s="92">
        <f>IF(DH$6&gt;=$F35,$I35*Income!DH$69,0)</f>
        <v>0</v>
      </c>
      <c r="DI35" s="92">
        <f>IF(DI$6&gt;=$F35,$I35*Income!DI$69,0)</f>
        <v>0</v>
      </c>
      <c r="DJ35" s="92">
        <f>IF(DJ$6&gt;=$F35,$I35*Income!DJ$69,0)</f>
        <v>0</v>
      </c>
      <c r="DK35" s="92">
        <f>IF(DK$6&gt;=$F35,$I35*Income!DK$69,0)</f>
        <v>0</v>
      </c>
      <c r="DL35" s="92">
        <f>IF(DL$6&gt;=$F35,$I35*Income!DL$69,0)</f>
        <v>0</v>
      </c>
      <c r="DM35" s="92">
        <f>IF(DM$6&gt;=$F35,$I35*Income!DM$69,0)</f>
        <v>0</v>
      </c>
      <c r="DN35" s="92">
        <f>IF(DN$6&gt;=$F35,$I35*Income!DN$69,0)</f>
        <v>0</v>
      </c>
      <c r="DO35" s="92">
        <f>IF(DO$6&gt;=$F35,$I35*Income!DO$69,0)</f>
        <v>0</v>
      </c>
      <c r="DP35" s="92">
        <f>IF(DP$6&gt;=$F35,$I35*Income!DP$69,0)</f>
        <v>0</v>
      </c>
      <c r="DQ35" s="92">
        <f>IF(DQ$6&gt;=$F35,$I35*Income!DQ$69,0)</f>
        <v>0</v>
      </c>
      <c r="DR35" s="92">
        <f>IF(DR$6&gt;=$F35,$I35*Income!DR$69,0)</f>
        <v>0</v>
      </c>
      <c r="DS35" s="92">
        <f>IF(DS$6&gt;=$F35,$I35*Income!DS$69,0)</f>
        <v>0</v>
      </c>
      <c r="DT35" s="92">
        <f>IF(DT$6&gt;=$F35,$I35*Income!DT$69,0)</f>
        <v>0</v>
      </c>
      <c r="DU35" s="92">
        <f>IF(DU$6&gt;=$F35,$I35*Income!DU$69,0)</f>
        <v>0</v>
      </c>
      <c r="DV35" s="92">
        <f>IF(DV$6&gt;=$F35,$I35*Income!DV$69,0)</f>
        <v>0</v>
      </c>
      <c r="DW35" s="92">
        <f>IF(DW$6&gt;=$F35,$I35*Income!DW$69,0)</f>
        <v>0</v>
      </c>
      <c r="DX35" s="92">
        <f>IF(DX$6&gt;=$F35,$I35*Income!DX$69,0)</f>
        <v>0</v>
      </c>
      <c r="DY35" s="92">
        <f>IF(DY$6&gt;=$F35,$I35*Income!DY$69,0)</f>
        <v>0</v>
      </c>
      <c r="DZ35" s="92">
        <f>IF(DZ$6&gt;=$F35,$I35*Income!DZ$69,0)</f>
        <v>0</v>
      </c>
      <c r="EA35" s="92">
        <f>IF(EA$6&gt;=$F35,$I35*Income!EA$69,0)</f>
        <v>0</v>
      </c>
      <c r="EB35" s="92">
        <f>IF(EB$6&gt;=$F35,$I35*Income!EB$69,0)</f>
        <v>0</v>
      </c>
      <c r="EC35" s="92">
        <f>IF(EC$6&gt;=$F35,$I35*Income!EC$69,0)</f>
        <v>0</v>
      </c>
      <c r="ED35" s="92">
        <f>IF(ED$6&gt;=$F35,$I35*Income!ED$69,0)</f>
        <v>0</v>
      </c>
      <c r="EE35" s="92">
        <f>IF(EE$6&gt;=$F35,$I35*Income!EE$69,0)</f>
        <v>0</v>
      </c>
      <c r="EF35" s="92">
        <f>IF(EF$6&gt;=$F35,$I35*Income!EF$69,0)</f>
        <v>0</v>
      </c>
      <c r="EG35" s="92">
        <f>IF(EG$6&gt;=$F35,$I35*Income!EG$69,0)</f>
        <v>0</v>
      </c>
      <c r="EH35" s="92">
        <f>IF(EH$6&gt;=$F35,$I35*Income!EH$69,0)</f>
        <v>0</v>
      </c>
      <c r="EI35" s="92">
        <f>IF(EI$6&gt;=$F35,$I35*Income!EI$69,0)</f>
        <v>0</v>
      </c>
      <c r="EJ35" s="92">
        <f>IF(EJ$6&gt;=$F35,$I35*Income!EJ$69,0)</f>
        <v>0</v>
      </c>
      <c r="EK35" s="92">
        <f>IF(EK$6&gt;=$F35,$I35*Income!EK$69,0)</f>
        <v>0</v>
      </c>
      <c r="EL35" s="51" t="s">
        <v>2</v>
      </c>
    </row>
    <row r="36" spans="1:142" x14ac:dyDescent="0.3">
      <c r="K36" s="51" t="s">
        <v>2</v>
      </c>
      <c r="EL36" s="51" t="s">
        <v>2</v>
      </c>
    </row>
    <row r="37" spans="1:142" ht="17.25" x14ac:dyDescent="0.35">
      <c r="A37" s="97" t="s">
        <v>60</v>
      </c>
      <c r="B37" s="97"/>
      <c r="C37" s="97"/>
      <c r="D37" s="97"/>
      <c r="E37" s="97"/>
      <c r="F37" s="97"/>
      <c r="G37" s="97"/>
      <c r="H37" s="97"/>
      <c r="I37" s="108">
        <f>SUM(I30:I34)</f>
        <v>0.31000000000000005</v>
      </c>
      <c r="J37" s="97"/>
      <c r="K37" s="97" t="s">
        <v>2</v>
      </c>
      <c r="L37" s="109">
        <f>SUM(L30:L36)</f>
        <v>0</v>
      </c>
      <c r="M37" s="109">
        <f t="shared" ref="M37:BX37" si="21">SUM(M30:M36)</f>
        <v>0</v>
      </c>
      <c r="N37" s="109">
        <f t="shared" si="21"/>
        <v>0</v>
      </c>
      <c r="O37" s="109">
        <f t="shared" si="21"/>
        <v>0</v>
      </c>
      <c r="P37" s="109">
        <f t="shared" si="21"/>
        <v>0</v>
      </c>
      <c r="Q37" s="109">
        <f t="shared" si="21"/>
        <v>0</v>
      </c>
      <c r="R37" s="109">
        <f t="shared" si="21"/>
        <v>0</v>
      </c>
      <c r="S37" s="109">
        <f t="shared" si="21"/>
        <v>0</v>
      </c>
      <c r="T37" s="109">
        <f t="shared" si="21"/>
        <v>0</v>
      </c>
      <c r="U37" s="109">
        <f t="shared" si="21"/>
        <v>0</v>
      </c>
      <c r="V37" s="109">
        <f t="shared" si="21"/>
        <v>0</v>
      </c>
      <c r="W37" s="109">
        <f t="shared" si="21"/>
        <v>0</v>
      </c>
      <c r="X37" s="109">
        <f t="shared" si="21"/>
        <v>0</v>
      </c>
      <c r="Y37" s="109">
        <f t="shared" si="21"/>
        <v>0</v>
      </c>
      <c r="Z37" s="109">
        <f t="shared" si="21"/>
        <v>0</v>
      </c>
      <c r="AA37" s="109">
        <f t="shared" si="21"/>
        <v>0</v>
      </c>
      <c r="AB37" s="109">
        <f t="shared" si="21"/>
        <v>0</v>
      </c>
      <c r="AC37" s="109">
        <f t="shared" si="21"/>
        <v>0</v>
      </c>
      <c r="AD37" s="109">
        <f t="shared" si="21"/>
        <v>0</v>
      </c>
      <c r="AE37" s="109">
        <f t="shared" si="21"/>
        <v>0</v>
      </c>
      <c r="AF37" s="109">
        <f t="shared" si="21"/>
        <v>0</v>
      </c>
      <c r="AG37" s="109">
        <f t="shared" si="21"/>
        <v>0</v>
      </c>
      <c r="AH37" s="109">
        <f t="shared" si="21"/>
        <v>0</v>
      </c>
      <c r="AI37" s="109">
        <f t="shared" si="21"/>
        <v>0</v>
      </c>
      <c r="AJ37" s="109">
        <f t="shared" si="21"/>
        <v>0</v>
      </c>
      <c r="AK37" s="109">
        <f t="shared" si="21"/>
        <v>0</v>
      </c>
      <c r="AL37" s="109">
        <f t="shared" si="21"/>
        <v>0</v>
      </c>
      <c r="AM37" s="109">
        <f t="shared" si="21"/>
        <v>0</v>
      </c>
      <c r="AN37" s="109">
        <f t="shared" si="21"/>
        <v>0</v>
      </c>
      <c r="AO37" s="109">
        <f t="shared" si="21"/>
        <v>0</v>
      </c>
      <c r="AP37" s="109">
        <f t="shared" si="21"/>
        <v>0</v>
      </c>
      <c r="AQ37" s="109">
        <f t="shared" si="21"/>
        <v>0</v>
      </c>
      <c r="AR37" s="109">
        <f t="shared" si="21"/>
        <v>0</v>
      </c>
      <c r="AS37" s="109">
        <f t="shared" si="21"/>
        <v>0</v>
      </c>
      <c r="AT37" s="109">
        <f t="shared" si="21"/>
        <v>0</v>
      </c>
      <c r="AU37" s="109">
        <f t="shared" si="21"/>
        <v>0</v>
      </c>
      <c r="AV37" s="109">
        <f t="shared" si="21"/>
        <v>0</v>
      </c>
      <c r="AW37" s="109">
        <f t="shared" si="21"/>
        <v>0</v>
      </c>
      <c r="AX37" s="109">
        <f t="shared" si="21"/>
        <v>0</v>
      </c>
      <c r="AY37" s="109">
        <f t="shared" si="21"/>
        <v>0</v>
      </c>
      <c r="AZ37" s="109">
        <f t="shared" si="21"/>
        <v>0</v>
      </c>
      <c r="BA37" s="109">
        <f t="shared" si="21"/>
        <v>0</v>
      </c>
      <c r="BB37" s="109">
        <f t="shared" si="21"/>
        <v>0</v>
      </c>
      <c r="BC37" s="109">
        <f t="shared" si="21"/>
        <v>0</v>
      </c>
      <c r="BD37" s="109">
        <f t="shared" si="21"/>
        <v>0</v>
      </c>
      <c r="BE37" s="109">
        <f t="shared" si="21"/>
        <v>0</v>
      </c>
      <c r="BF37" s="109">
        <f t="shared" si="21"/>
        <v>0</v>
      </c>
      <c r="BG37" s="109">
        <f t="shared" si="21"/>
        <v>0</v>
      </c>
      <c r="BH37" s="109">
        <f t="shared" si="21"/>
        <v>0</v>
      </c>
      <c r="BI37" s="109">
        <f t="shared" si="21"/>
        <v>0</v>
      </c>
      <c r="BJ37" s="109">
        <f t="shared" si="21"/>
        <v>0</v>
      </c>
      <c r="BK37" s="109">
        <f t="shared" si="21"/>
        <v>0</v>
      </c>
      <c r="BL37" s="109">
        <f t="shared" si="21"/>
        <v>0</v>
      </c>
      <c r="BM37" s="109">
        <f t="shared" si="21"/>
        <v>242211.06</v>
      </c>
      <c r="BN37" s="109">
        <f t="shared" si="21"/>
        <v>243220.27275000003</v>
      </c>
      <c r="BO37" s="109">
        <f t="shared" si="21"/>
        <v>244233.69055312505</v>
      </c>
      <c r="BP37" s="109">
        <f t="shared" si="21"/>
        <v>245251.33093042969</v>
      </c>
      <c r="BQ37" s="109">
        <f t="shared" si="21"/>
        <v>246273.21147597313</v>
      </c>
      <c r="BR37" s="109">
        <f t="shared" si="21"/>
        <v>247299.34985712302</v>
      </c>
      <c r="BS37" s="109">
        <f t="shared" si="21"/>
        <v>248329.76381486101</v>
      </c>
      <c r="BT37" s="109">
        <f t="shared" si="21"/>
        <v>249364.47116408963</v>
      </c>
      <c r="BU37" s="109">
        <f t="shared" si="21"/>
        <v>250403.48979393998</v>
      </c>
      <c r="BV37" s="109">
        <f t="shared" si="21"/>
        <v>251446.8376680814</v>
      </c>
      <c r="BW37" s="109">
        <f t="shared" si="21"/>
        <v>252494.53282503173</v>
      </c>
      <c r="BX37" s="109">
        <f t="shared" si="21"/>
        <v>253546.59337846935</v>
      </c>
      <c r="BY37" s="109">
        <f t="shared" ref="BY37:EJ37" si="22">SUM(BY30:BY36)</f>
        <v>254603.03751754627</v>
      </c>
      <c r="BZ37" s="109">
        <f t="shared" si="22"/>
        <v>255663.8835072027</v>
      </c>
      <c r="CA37" s="109">
        <f t="shared" si="22"/>
        <v>256729.14968848269</v>
      </c>
      <c r="CB37" s="109">
        <f t="shared" si="22"/>
        <v>257798.8544788514</v>
      </c>
      <c r="CC37" s="109">
        <f t="shared" si="22"/>
        <v>258873.01637251326</v>
      </c>
      <c r="CD37" s="109">
        <f t="shared" si="22"/>
        <v>259951.65394073207</v>
      </c>
      <c r="CE37" s="109">
        <f t="shared" si="22"/>
        <v>261034.78583215174</v>
      </c>
      <c r="CF37" s="109">
        <f t="shared" si="22"/>
        <v>262122.43077311903</v>
      </c>
      <c r="CG37" s="109">
        <f t="shared" si="22"/>
        <v>263214.60756800708</v>
      </c>
      <c r="CH37" s="109">
        <f t="shared" si="22"/>
        <v>264311.33509954036</v>
      </c>
      <c r="CI37" s="109">
        <f t="shared" si="22"/>
        <v>265412.63232912181</v>
      </c>
      <c r="CJ37" s="109">
        <f t="shared" si="22"/>
        <v>266518.51829715981</v>
      </c>
      <c r="CK37" s="109">
        <f t="shared" si="22"/>
        <v>267629.01212339802</v>
      </c>
      <c r="CL37" s="109">
        <f t="shared" si="22"/>
        <v>268744.13300724543</v>
      </c>
      <c r="CM37" s="109">
        <f t="shared" si="22"/>
        <v>269863.90022810898</v>
      </c>
      <c r="CN37" s="109">
        <f t="shared" si="22"/>
        <v>270988.33314572606</v>
      </c>
      <c r="CO37" s="109">
        <f t="shared" si="22"/>
        <v>272117.4512004999</v>
      </c>
      <c r="CP37" s="109">
        <f t="shared" si="22"/>
        <v>273251.27391383529</v>
      </c>
      <c r="CQ37" s="109">
        <f t="shared" si="22"/>
        <v>274389.82088847633</v>
      </c>
      <c r="CR37" s="109">
        <f t="shared" si="22"/>
        <v>275533.11180884496</v>
      </c>
      <c r="CS37" s="109">
        <f t="shared" si="22"/>
        <v>276681.16644138179</v>
      </c>
      <c r="CT37" s="109">
        <f t="shared" si="22"/>
        <v>277834.0046348875</v>
      </c>
      <c r="CU37" s="109">
        <f t="shared" si="22"/>
        <v>278991.64632086625</v>
      </c>
      <c r="CV37" s="109">
        <f t="shared" si="22"/>
        <v>280154.11151386984</v>
      </c>
      <c r="CW37" s="109">
        <f t="shared" si="22"/>
        <v>281321.42031184433</v>
      </c>
      <c r="CX37" s="109">
        <f t="shared" si="22"/>
        <v>282493.59289647697</v>
      </c>
      <c r="CY37" s="109">
        <f t="shared" si="22"/>
        <v>283670.64953354566</v>
      </c>
      <c r="CZ37" s="109">
        <f t="shared" si="22"/>
        <v>284852.61057326873</v>
      </c>
      <c r="DA37" s="109">
        <f t="shared" si="22"/>
        <v>286039.49645065737</v>
      </c>
      <c r="DB37" s="109">
        <f t="shared" si="22"/>
        <v>287231.32768586848</v>
      </c>
      <c r="DC37" s="109">
        <f t="shared" si="22"/>
        <v>288428.12488455948</v>
      </c>
      <c r="DD37" s="109">
        <f t="shared" si="22"/>
        <v>289629.90873824526</v>
      </c>
      <c r="DE37" s="109">
        <f t="shared" si="22"/>
        <v>290836.70002465451</v>
      </c>
      <c r="DF37" s="109">
        <f t="shared" si="22"/>
        <v>292048.51960809063</v>
      </c>
      <c r="DG37" s="109">
        <f t="shared" si="22"/>
        <v>293265.38843979093</v>
      </c>
      <c r="DH37" s="109">
        <f t="shared" si="22"/>
        <v>294487.3275582901</v>
      </c>
      <c r="DI37" s="109">
        <f t="shared" si="22"/>
        <v>295714.358089783</v>
      </c>
      <c r="DJ37" s="109">
        <f t="shared" si="22"/>
        <v>296946.50124849041</v>
      </c>
      <c r="DK37" s="109">
        <f t="shared" si="22"/>
        <v>298183.77833702572</v>
      </c>
      <c r="DL37" s="109">
        <f t="shared" si="22"/>
        <v>299426.21074676339</v>
      </c>
      <c r="DM37" s="109">
        <f t="shared" si="22"/>
        <v>300673.81995820825</v>
      </c>
      <c r="DN37" s="109">
        <f t="shared" si="22"/>
        <v>301926.62754136743</v>
      </c>
      <c r="DO37" s="109">
        <f t="shared" si="22"/>
        <v>303184.6551561231</v>
      </c>
      <c r="DP37" s="109">
        <f t="shared" si="22"/>
        <v>304447.92455260694</v>
      </c>
      <c r="DQ37" s="109">
        <f t="shared" si="22"/>
        <v>305716.45757157617</v>
      </c>
      <c r="DR37" s="109">
        <f t="shared" si="22"/>
        <v>306990.27614479105</v>
      </c>
      <c r="DS37" s="109">
        <f t="shared" si="22"/>
        <v>308269.40229539433</v>
      </c>
      <c r="DT37" s="109">
        <f t="shared" si="22"/>
        <v>309553.85813829181</v>
      </c>
      <c r="DU37" s="109">
        <f t="shared" si="22"/>
        <v>310843.66588053468</v>
      </c>
      <c r="DV37" s="109">
        <f t="shared" si="22"/>
        <v>312138.84782170359</v>
      </c>
      <c r="DW37" s="109">
        <f t="shared" si="22"/>
        <v>313439.426354294</v>
      </c>
      <c r="DX37" s="109">
        <f t="shared" si="22"/>
        <v>314745.42396410357</v>
      </c>
      <c r="DY37" s="109">
        <f t="shared" si="22"/>
        <v>316056.86323062063</v>
      </c>
      <c r="DZ37" s="109">
        <f t="shared" si="22"/>
        <v>317373.76682741498</v>
      </c>
      <c r="EA37" s="109">
        <f t="shared" si="22"/>
        <v>318696.15752252919</v>
      </c>
      <c r="EB37" s="109">
        <f t="shared" si="22"/>
        <v>320024.05817887298</v>
      </c>
      <c r="EC37" s="109">
        <f t="shared" si="22"/>
        <v>321357.4917546183</v>
      </c>
      <c r="ED37" s="109">
        <f t="shared" si="22"/>
        <v>322696.48130359588</v>
      </c>
      <c r="EE37" s="109">
        <f t="shared" si="22"/>
        <v>324041.04997569416</v>
      </c>
      <c r="EF37" s="109">
        <f t="shared" si="22"/>
        <v>325391.22101725952</v>
      </c>
      <c r="EG37" s="109">
        <f t="shared" si="22"/>
        <v>326747.01777149813</v>
      </c>
      <c r="EH37" s="109">
        <f t="shared" si="22"/>
        <v>328108.46367887943</v>
      </c>
      <c r="EI37" s="109">
        <f t="shared" si="22"/>
        <v>329475.5822775414</v>
      </c>
      <c r="EJ37" s="109">
        <f t="shared" si="22"/>
        <v>330848.39720369776</v>
      </c>
      <c r="EK37" s="109">
        <f t="shared" ref="EK37" si="23">SUM(EK30:EK36)</f>
        <v>332226.93219204654</v>
      </c>
      <c r="EL37" s="51" t="s">
        <v>2</v>
      </c>
    </row>
    <row r="38" spans="1:142" x14ac:dyDescent="0.3">
      <c r="K38" s="51" t="s">
        <v>2</v>
      </c>
      <c r="EL38" s="51" t="s">
        <v>2</v>
      </c>
    </row>
    <row r="39" spans="1:142" x14ac:dyDescent="0.3">
      <c r="K39" s="51" t="s">
        <v>2</v>
      </c>
      <c r="EL39" s="51" t="s">
        <v>2</v>
      </c>
    </row>
    <row r="40" spans="1:142" ht="17.25" x14ac:dyDescent="0.35">
      <c r="A40" s="102" t="s">
        <v>61</v>
      </c>
      <c r="B40" s="103"/>
      <c r="C40" s="103"/>
      <c r="D40" s="103"/>
      <c r="E40" s="103"/>
      <c r="F40" s="103"/>
      <c r="G40" s="103"/>
      <c r="H40" s="103"/>
      <c r="I40" s="103"/>
      <c r="J40" s="103"/>
      <c r="K40" s="103" t="s">
        <v>2</v>
      </c>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51" t="s">
        <v>2</v>
      </c>
    </row>
    <row r="41" spans="1:142" x14ac:dyDescent="0.3">
      <c r="B41" s="51" t="s">
        <v>62</v>
      </c>
      <c r="D41" s="110"/>
      <c r="E41" s="101"/>
      <c r="F41" s="56">
        <f>Income!$D$79</f>
        <v>46874</v>
      </c>
      <c r="H41" s="107"/>
      <c r="I41" s="106">
        <v>0.1</v>
      </c>
      <c r="K41" s="51" t="s">
        <v>2</v>
      </c>
      <c r="L41" s="92">
        <f>IF(L$6&gt;=$F41,$I41*Income!L$79,0)</f>
        <v>0</v>
      </c>
      <c r="M41" s="92">
        <f>IF(M$6&gt;=$F41,$I41*Income!M$79,0)</f>
        <v>0</v>
      </c>
      <c r="N41" s="92">
        <f>IF(N$6&gt;=$F41,$I41*Income!N$79,0)</f>
        <v>0</v>
      </c>
      <c r="O41" s="92">
        <f>IF(O$6&gt;=$F41,$I41*Income!O$79,0)</f>
        <v>0</v>
      </c>
      <c r="P41" s="92">
        <f>IF(P$6&gt;=$F41,$I41*Income!P$79,0)</f>
        <v>0</v>
      </c>
      <c r="Q41" s="92">
        <f>IF(Q$6&gt;=$F41,$I41*Income!Q$79,0)</f>
        <v>0</v>
      </c>
      <c r="R41" s="92">
        <f>IF(R$6&gt;=$F41,$I41*Income!R$79,0)</f>
        <v>0</v>
      </c>
      <c r="S41" s="92">
        <f>IF(S$6&gt;=$F41,$I41*Income!S$79,0)</f>
        <v>0</v>
      </c>
      <c r="T41" s="92">
        <f>IF(T$6&gt;=$F41,$I41*Income!T$79,0)</f>
        <v>0</v>
      </c>
      <c r="U41" s="92">
        <f>IF(U$6&gt;=$F41,$I41*Income!U$79,0)</f>
        <v>0</v>
      </c>
      <c r="V41" s="92">
        <f>IF(V$6&gt;=$F41,$I41*Income!V$79,0)</f>
        <v>0</v>
      </c>
      <c r="W41" s="92">
        <f>IF(W$6&gt;=$F41,$I41*Income!W$79,0)</f>
        <v>0</v>
      </c>
      <c r="X41" s="92">
        <f>IF(X$6&gt;=$F41,$I41*Income!X$79,0)</f>
        <v>0</v>
      </c>
      <c r="Y41" s="92">
        <f>IF(Y$6&gt;=$F41,$I41*Income!Y$79,0)</f>
        <v>0</v>
      </c>
      <c r="Z41" s="92">
        <f>IF(Z$6&gt;=$F41,$I41*Income!Z$79,0)</f>
        <v>0</v>
      </c>
      <c r="AA41" s="92">
        <f>IF(AA$6&gt;=$F41,$I41*Income!AA$79,0)</f>
        <v>0</v>
      </c>
      <c r="AB41" s="92">
        <f>IF(AB$6&gt;=$F41,$I41*Income!AB$79,0)</f>
        <v>0</v>
      </c>
      <c r="AC41" s="92">
        <f>IF(AC$6&gt;=$F41,$I41*Income!AC$79,0)</f>
        <v>0</v>
      </c>
      <c r="AD41" s="92">
        <f>IF(AD$6&gt;=$F41,$I41*Income!AD$79,0)</f>
        <v>0</v>
      </c>
      <c r="AE41" s="92">
        <f>IF(AE$6&gt;=$F41,$I41*Income!AE$79,0)</f>
        <v>0</v>
      </c>
      <c r="AF41" s="92">
        <f>IF(AF$6&gt;=$F41,$I41*Income!AF$79,0)</f>
        <v>0</v>
      </c>
      <c r="AG41" s="92">
        <f>IF(AG$6&gt;=$F41,$I41*Income!AG$79,0)</f>
        <v>0</v>
      </c>
      <c r="AH41" s="92">
        <f>IF(AH$6&gt;=$F41,$I41*Income!AH$79,0)</f>
        <v>0</v>
      </c>
      <c r="AI41" s="92">
        <f>IF(AI$6&gt;=$F41,$I41*Income!AI$79,0)</f>
        <v>0</v>
      </c>
      <c r="AJ41" s="92">
        <f>IF(AJ$6&gt;=$F41,$I41*Income!AJ$79,0)</f>
        <v>0</v>
      </c>
      <c r="AK41" s="92">
        <f>IF(AK$6&gt;=$F41,$I41*Income!AK$79,0)</f>
        <v>0</v>
      </c>
      <c r="AL41" s="92">
        <f>IF(AL$6&gt;=$F41,$I41*Income!AL$79,0)</f>
        <v>0</v>
      </c>
      <c r="AM41" s="92">
        <f>IF(AM$6&gt;=$F41,$I41*Income!AM$79,0)</f>
        <v>0</v>
      </c>
      <c r="AN41" s="92">
        <f>IF(AN$6&gt;=$F41,$I41*Income!AN$79,0)</f>
        <v>0</v>
      </c>
      <c r="AO41" s="92">
        <f>IF(AO$6&gt;=$F41,$I41*Income!AO$79,0)</f>
        <v>0</v>
      </c>
      <c r="AP41" s="92">
        <f>IF(AP$6&gt;=$F41,$I41*Income!AP$79,0)</f>
        <v>0</v>
      </c>
      <c r="AQ41" s="92">
        <f>IF(AQ$6&gt;=$F41,$I41*Income!AQ$79,0)</f>
        <v>0</v>
      </c>
      <c r="AR41" s="92">
        <f>IF(AR$6&gt;=$F41,$I41*Income!AR$79,0)</f>
        <v>0</v>
      </c>
      <c r="AS41" s="92">
        <f>IF(AS$6&gt;=$F41,$I41*Income!AS$79,0)</f>
        <v>0</v>
      </c>
      <c r="AT41" s="92">
        <f>IF(AT$6&gt;=$F41,$I41*Income!AT$79,0)</f>
        <v>0</v>
      </c>
      <c r="AU41" s="92">
        <f>IF(AU$6&gt;=$F41,$I41*Income!AU$79,0)</f>
        <v>0</v>
      </c>
      <c r="AV41" s="92">
        <f>IF(AV$6&gt;=$F41,$I41*Income!AV$79,0)</f>
        <v>0</v>
      </c>
      <c r="AW41" s="92">
        <f>IF(AW$6&gt;=$F41,$I41*Income!AW$79,0)</f>
        <v>0</v>
      </c>
      <c r="AX41" s="92">
        <f>IF(AX$6&gt;=$F41,$I41*Income!AX$79,0)</f>
        <v>0</v>
      </c>
      <c r="AY41" s="92">
        <f>IF(AY$6&gt;=$F41,$I41*Income!AY$79,0)</f>
        <v>0</v>
      </c>
      <c r="AZ41" s="92">
        <f>IF(AZ$6&gt;=$F41,$I41*Income!AZ$79,0)</f>
        <v>0</v>
      </c>
      <c r="BA41" s="92">
        <f>IF(BA$6&gt;=$F41,$I41*Income!BA$79,0)</f>
        <v>0</v>
      </c>
      <c r="BB41" s="92">
        <f>IF(BB$6&gt;=$F41,$I41*Income!BB$79,0)</f>
        <v>0</v>
      </c>
      <c r="BC41" s="92">
        <f>IF(BC$6&gt;=$F41,$I41*Income!BC$79,0)</f>
        <v>0</v>
      </c>
      <c r="BD41" s="92">
        <f>IF(BD$6&gt;=$F41,$I41*Income!BD$79,0)</f>
        <v>0</v>
      </c>
      <c r="BE41" s="92">
        <f>IF(BE$6&gt;=$F41,$I41*Income!BE$79,0)</f>
        <v>0</v>
      </c>
      <c r="BF41" s="92">
        <f>IF(BF$6&gt;=$F41,$I41*Income!BF$79,0)</f>
        <v>0</v>
      </c>
      <c r="BG41" s="92">
        <f>IF(BG$6&gt;=$F41,$I41*Income!BG$79,0)</f>
        <v>0</v>
      </c>
      <c r="BH41" s="92">
        <f>IF(BH$6&gt;=$F41,$I41*Income!BH$79,0)</f>
        <v>0</v>
      </c>
      <c r="BI41" s="92">
        <f>IF(BI$6&gt;=$F41,$I41*Income!BI$79,0)</f>
        <v>10764</v>
      </c>
      <c r="BJ41" s="92">
        <f>IF(BJ$6&gt;=$F41,$I41*Income!BJ$79,0)</f>
        <v>10808.849999999999</v>
      </c>
      <c r="BK41" s="92">
        <f>IF(BK$6&gt;=$F41,$I41*Income!BK$79,0)</f>
        <v>10853.886875</v>
      </c>
      <c r="BL41" s="92">
        <f>IF(BL$6&gt;=$F41,$I41*Income!BL$79,0)</f>
        <v>10899.111403645831</v>
      </c>
      <c r="BM41" s="92">
        <f>IF(BM$6&gt;=$F41,$I41*Income!BM$79,0)</f>
        <v>10944.524367827693</v>
      </c>
      <c r="BN41" s="92">
        <f>IF(BN$6&gt;=$F41,$I41*Income!BN$79,0)</f>
        <v>10990.12655269364</v>
      </c>
      <c r="BO41" s="92">
        <f>IF(BO$6&gt;=$F41,$I41*Income!BO$79,0)</f>
        <v>11035.918746663194</v>
      </c>
      <c r="BP41" s="92">
        <f>IF(BP$6&gt;=$F41,$I41*Income!BP$79,0)</f>
        <v>11081.901741440959</v>
      </c>
      <c r="BQ41" s="92">
        <f>IF(BQ$6&gt;=$F41,$I41*Income!BQ$79,0)</f>
        <v>11128.076332030296</v>
      </c>
      <c r="BR41" s="92">
        <f>IF(BR$6&gt;=$F41,$I41*Income!BR$79,0)</f>
        <v>11174.443316747091</v>
      </c>
      <c r="BS41" s="92">
        <f>IF(BS$6&gt;=$F41,$I41*Income!BS$79,0)</f>
        <v>11221.003497233534</v>
      </c>
      <c r="BT41" s="92">
        <f>IF(BT$6&gt;=$F41,$I41*Income!BT$79,0)</f>
        <v>11267.757678472008</v>
      </c>
      <c r="BU41" s="92">
        <f>IF(BU$6&gt;=$F41,$I41*Income!BU$79,0)</f>
        <v>11314.706668798974</v>
      </c>
      <c r="BV41" s="92">
        <f>IF(BV$6&gt;=$F41,$I41*Income!BV$79,0)</f>
        <v>11361.85127991897</v>
      </c>
      <c r="BW41" s="92">
        <f>IF(BW$6&gt;=$F41,$I41*Income!BW$79,0)</f>
        <v>11409.19232691863</v>
      </c>
      <c r="BX41" s="92">
        <f>IF(BX$6&gt;=$F41,$I41*Income!BX$79,0)</f>
        <v>11456.730628280791</v>
      </c>
      <c r="BY41" s="92">
        <f>IF(BY$6&gt;=$F41,$I41*Income!BY$79,0)</f>
        <v>11504.46700589863</v>
      </c>
      <c r="BZ41" s="92">
        <f>IF(BZ$6&gt;=$F41,$I41*Income!BZ$79,0)</f>
        <v>11552.402285089875</v>
      </c>
      <c r="CA41" s="92">
        <f>IF(CA$6&gt;=$F41,$I41*Income!CA$79,0)</f>
        <v>11600.537294611082</v>
      </c>
      <c r="CB41" s="92">
        <f>IF(CB$6&gt;=$F41,$I41*Income!CB$79,0)</f>
        <v>11648.872866671962</v>
      </c>
      <c r="CC41" s="92">
        <f>IF(CC$6&gt;=$F41,$I41*Income!CC$79,0)</f>
        <v>11697.409836949761</v>
      </c>
      <c r="CD41" s="92">
        <f>IF(CD$6&gt;=$F41,$I41*Income!CD$79,0)</f>
        <v>11746.149044603715</v>
      </c>
      <c r="CE41" s="92">
        <f>IF(CE$6&gt;=$F41,$I41*Income!CE$79,0)</f>
        <v>11795.091332289565</v>
      </c>
      <c r="CF41" s="92">
        <f>IF(CF$6&gt;=$F41,$I41*Income!CF$79,0)</f>
        <v>11844.237546174103</v>
      </c>
      <c r="CG41" s="92">
        <f>IF(CG$6&gt;=$F41,$I41*Income!CG$79,0)</f>
        <v>11893.58853594983</v>
      </c>
      <c r="CH41" s="92">
        <f>IF(CH$6&gt;=$F41,$I41*Income!CH$79,0)</f>
        <v>11943.145154849619</v>
      </c>
      <c r="CI41" s="92">
        <f>IF(CI$6&gt;=$F41,$I41*Income!CI$79,0)</f>
        <v>11992.908259661492</v>
      </c>
      <c r="CJ41" s="92">
        <f>IF(CJ$6&gt;=$F41,$I41*Income!CJ$79,0)</f>
        <v>12042.878710743416</v>
      </c>
      <c r="CK41" s="92">
        <f>IF(CK$6&gt;=$F41,$I41*Income!CK$79,0)</f>
        <v>12093.057372038182</v>
      </c>
      <c r="CL41" s="92">
        <f>IF(CL$6&gt;=$F41,$I41*Income!CL$79,0)</f>
        <v>12143.445111088342</v>
      </c>
      <c r="CM41" s="92">
        <f>IF(CM$6&gt;=$F41,$I41*Income!CM$79,0)</f>
        <v>12194.042799051207</v>
      </c>
      <c r="CN41" s="92">
        <f>IF(CN$6&gt;=$F41,$I41*Income!CN$79,0)</f>
        <v>12244.851310713921</v>
      </c>
      <c r="CO41" s="92">
        <f>IF(CO$6&gt;=$F41,$I41*Income!CO$79,0)</f>
        <v>12295.871524508562</v>
      </c>
      <c r="CP41" s="92">
        <f>IF(CP$6&gt;=$F41,$I41*Income!CP$79,0)</f>
        <v>12347.104322527346</v>
      </c>
      <c r="CQ41" s="92">
        <f>IF(CQ$6&gt;=$F41,$I41*Income!CQ$79,0)</f>
        <v>12398.55059053788</v>
      </c>
      <c r="CR41" s="92">
        <f>IF(CR$6&gt;=$F41,$I41*Income!CR$79,0)</f>
        <v>12450.211217998454</v>
      </c>
      <c r="CS41" s="92">
        <f>IF(CS$6&gt;=$F41,$I41*Income!CS$79,0)</f>
        <v>12502.087098073447</v>
      </c>
      <c r="CT41" s="92">
        <f>IF(CT$6&gt;=$F41,$I41*Income!CT$79,0)</f>
        <v>12554.179127648751</v>
      </c>
      <c r="CU41" s="92">
        <f>IF(CU$6&gt;=$F41,$I41*Income!CU$79,0)</f>
        <v>12606.488207347289</v>
      </c>
      <c r="CV41" s="92">
        <f>IF(CV$6&gt;=$F41,$I41*Income!CV$79,0)</f>
        <v>12659.015241544566</v>
      </c>
      <c r="CW41" s="92">
        <f>IF(CW$6&gt;=$F41,$I41*Income!CW$79,0)</f>
        <v>12711.761138384336</v>
      </c>
      <c r="CX41" s="92">
        <f>IF(CX$6&gt;=$F41,$I41*Income!CX$79,0)</f>
        <v>12764.726809794272</v>
      </c>
      <c r="CY41" s="92">
        <f>IF(CY$6&gt;=$F41,$I41*Income!CY$79,0)</f>
        <v>12817.913171501747</v>
      </c>
      <c r="CZ41" s="92">
        <f>IF(CZ$6&gt;=$F41,$I41*Income!CZ$79,0)</f>
        <v>12871.32114304967</v>
      </c>
      <c r="DA41" s="92">
        <f>IF(DA$6&gt;=$F41,$I41*Income!DA$79,0)</f>
        <v>12924.951647812379</v>
      </c>
      <c r="DB41" s="92">
        <f>IF(DB$6&gt;=$F41,$I41*Income!DB$79,0)</f>
        <v>12978.805613011597</v>
      </c>
      <c r="DC41" s="92">
        <f>IF(DC$6&gt;=$F41,$I41*Income!DC$79,0)</f>
        <v>13032.883969732478</v>
      </c>
      <c r="DD41" s="92">
        <f>IF(DD$6&gt;=$F41,$I41*Income!DD$79,0)</f>
        <v>13087.187652939698</v>
      </c>
      <c r="DE41" s="92">
        <f>IF(DE$6&gt;=$F41,$I41*Income!DE$79,0)</f>
        <v>13141.71760149361</v>
      </c>
      <c r="DF41" s="92">
        <f>IF(DF$6&gt;=$F41,$I41*Income!DF$79,0)</f>
        <v>13196.474758166503</v>
      </c>
      <c r="DG41" s="92">
        <f>IF(DG$6&gt;=$F41,$I41*Income!DG$79,0)</f>
        <v>13251.46006965886</v>
      </c>
      <c r="DH41" s="92">
        <f>IF(DH$6&gt;=$F41,$I41*Income!DH$79,0)</f>
        <v>13306.674486615771</v>
      </c>
      <c r="DI41" s="92">
        <f>IF(DI$6&gt;=$F41,$I41*Income!DI$79,0)</f>
        <v>13362.118963643336</v>
      </c>
      <c r="DJ41" s="92">
        <f>IF(DJ$6&gt;=$F41,$I41*Income!DJ$79,0)</f>
        <v>13417.794459325187</v>
      </c>
      <c r="DK41" s="92">
        <f>IF(DK$6&gt;=$F41,$I41*Income!DK$79,0)</f>
        <v>13473.701936239042</v>
      </c>
      <c r="DL41" s="92">
        <f>IF(DL$6&gt;=$F41,$I41*Income!DL$79,0)</f>
        <v>13529.842360973371</v>
      </c>
      <c r="DM41" s="92">
        <f>IF(DM$6&gt;=$F41,$I41*Income!DM$79,0)</f>
        <v>13586.216704144092</v>
      </c>
      <c r="DN41" s="92">
        <f>IF(DN$6&gt;=$F41,$I41*Income!DN$79,0)</f>
        <v>13642.825940411358</v>
      </c>
      <c r="DO41" s="92">
        <f>IF(DO$6&gt;=$F41,$I41*Income!DO$79,0)</f>
        <v>13699.671048496406</v>
      </c>
      <c r="DP41" s="92">
        <f>IF(DP$6&gt;=$F41,$I41*Income!DP$79,0)</f>
        <v>13756.753011198474</v>
      </c>
      <c r="DQ41" s="92">
        <f>IF(DQ$6&gt;=$F41,$I41*Income!DQ$79,0)</f>
        <v>13814.072815411801</v>
      </c>
      <c r="DR41" s="92">
        <f>IF(DR$6&gt;=$F41,$I41*Income!DR$79,0)</f>
        <v>13871.631452142683</v>
      </c>
      <c r="DS41" s="92">
        <f>IF(DS$6&gt;=$F41,$I41*Income!DS$79,0)</f>
        <v>13929.429916526613</v>
      </c>
      <c r="DT41" s="92">
        <f>IF(DT$6&gt;=$F41,$I41*Income!DT$79,0)</f>
        <v>13987.469207845475</v>
      </c>
      <c r="DU41" s="92">
        <f>IF(DU$6&gt;=$F41,$I41*Income!DU$79,0)</f>
        <v>14045.750329544833</v>
      </c>
      <c r="DV41" s="92">
        <f>IF(DV$6&gt;=$F41,$I41*Income!DV$79,0)</f>
        <v>14104.274289251269</v>
      </c>
      <c r="DW41" s="92">
        <f>IF(DW$6&gt;=$F41,$I41*Income!DW$79,0)</f>
        <v>14163.042098789811</v>
      </c>
      <c r="DX41" s="92">
        <f>IF(DX$6&gt;=$F41,$I41*Income!DX$79,0)</f>
        <v>14222.054774201435</v>
      </c>
      <c r="DY41" s="92">
        <f>IF(DY$6&gt;=$F41,$I41*Income!DY$79,0)</f>
        <v>14281.313335760611</v>
      </c>
      <c r="DZ41" s="92">
        <f>IF(DZ$6&gt;=$F41,$I41*Income!DZ$79,0)</f>
        <v>14340.818807992948</v>
      </c>
      <c r="EA41" s="92">
        <f>IF(EA$6&gt;=$F41,$I41*Income!EA$79,0)</f>
        <v>14400.572219692916</v>
      </c>
      <c r="EB41" s="92">
        <f>IF(EB$6&gt;=$F41,$I41*Income!EB$79,0)</f>
        <v>14460.574603941639</v>
      </c>
      <c r="EC41" s="92">
        <f>IF(EC$6&gt;=$F41,$I41*Income!EC$79,0)</f>
        <v>14520.826998124723</v>
      </c>
      <c r="ED41" s="92">
        <f>IF(ED$6&gt;=$F41,$I41*Income!ED$79,0)</f>
        <v>14581.330443950248</v>
      </c>
      <c r="EE41" s="92">
        <f>IF(EE$6&gt;=$F41,$I41*Income!EE$79,0)</f>
        <v>14642.085987466706</v>
      </c>
      <c r="EF41" s="92">
        <f>IF(EF$6&gt;=$F41,$I41*Income!EF$79,0)</f>
        <v>14703.094679081152</v>
      </c>
      <c r="EG41" s="92">
        <f>IF(EG$6&gt;=$F41,$I41*Income!EG$79,0)</f>
        <v>14764.357573577323</v>
      </c>
      <c r="EH41" s="92">
        <f>IF(EH$6&gt;=$F41,$I41*Income!EH$79,0)</f>
        <v>14825.875730133899</v>
      </c>
      <c r="EI41" s="92">
        <f>IF(EI$6&gt;=$F41,$I41*Income!EI$79,0)</f>
        <v>14887.650212342787</v>
      </c>
      <c r="EJ41" s="92">
        <f>IF(EJ$6&gt;=$F41,$I41*Income!EJ$79,0)</f>
        <v>14949.682088227548</v>
      </c>
      <c r="EK41" s="92">
        <f>IF(EK$6&gt;=$F41,$I41*Income!EK$79,0)</f>
        <v>15011.972430261825</v>
      </c>
      <c r="EL41" s="51" t="s">
        <v>2</v>
      </c>
    </row>
    <row r="42" spans="1:142" x14ac:dyDescent="0.3">
      <c r="B42" s="51" t="s">
        <v>63</v>
      </c>
      <c r="D42" s="110"/>
      <c r="E42" s="101"/>
      <c r="F42" s="56">
        <f>Income!$D$79</f>
        <v>46874</v>
      </c>
      <c r="H42" s="107"/>
      <c r="I42" s="106">
        <v>0.13</v>
      </c>
      <c r="K42" s="51" t="s">
        <v>2</v>
      </c>
      <c r="L42" s="92">
        <f>IF(L$6&gt;=$F42,$I42*Income!L$79,0)</f>
        <v>0</v>
      </c>
      <c r="M42" s="92">
        <f>IF(M$6&gt;=$F42,$I42*Income!M$79,0)</f>
        <v>0</v>
      </c>
      <c r="N42" s="92">
        <f>IF(N$6&gt;=$F42,$I42*Income!N$79,0)</f>
        <v>0</v>
      </c>
      <c r="O42" s="92">
        <f>IF(O$6&gt;=$F42,$I42*Income!O$79,0)</f>
        <v>0</v>
      </c>
      <c r="P42" s="92">
        <f>IF(P$6&gt;=$F42,$I42*Income!P$79,0)</f>
        <v>0</v>
      </c>
      <c r="Q42" s="92">
        <f>IF(Q$6&gt;=$F42,$I42*Income!Q$79,0)</f>
        <v>0</v>
      </c>
      <c r="R42" s="92">
        <f>IF(R$6&gt;=$F42,$I42*Income!R$79,0)</f>
        <v>0</v>
      </c>
      <c r="S42" s="92">
        <f>IF(S$6&gt;=$F42,$I42*Income!S$79,0)</f>
        <v>0</v>
      </c>
      <c r="T42" s="92">
        <f>IF(T$6&gt;=$F42,$I42*Income!T$79,0)</f>
        <v>0</v>
      </c>
      <c r="U42" s="92">
        <f>IF(U$6&gt;=$F42,$I42*Income!U$79,0)</f>
        <v>0</v>
      </c>
      <c r="V42" s="92">
        <f>IF(V$6&gt;=$F42,$I42*Income!V$79,0)</f>
        <v>0</v>
      </c>
      <c r="W42" s="92">
        <f>IF(W$6&gt;=$F42,$I42*Income!W$79,0)</f>
        <v>0</v>
      </c>
      <c r="X42" s="92">
        <f>IF(X$6&gt;=$F42,$I42*Income!X$79,0)</f>
        <v>0</v>
      </c>
      <c r="Y42" s="92">
        <f>IF(Y$6&gt;=$F42,$I42*Income!Y$79,0)</f>
        <v>0</v>
      </c>
      <c r="Z42" s="92">
        <f>IF(Z$6&gt;=$F42,$I42*Income!Z$79,0)</f>
        <v>0</v>
      </c>
      <c r="AA42" s="92">
        <f>IF(AA$6&gt;=$F42,$I42*Income!AA$79,0)</f>
        <v>0</v>
      </c>
      <c r="AB42" s="92">
        <f>IF(AB$6&gt;=$F42,$I42*Income!AB$79,0)</f>
        <v>0</v>
      </c>
      <c r="AC42" s="92">
        <f>IF(AC$6&gt;=$F42,$I42*Income!AC$79,0)</f>
        <v>0</v>
      </c>
      <c r="AD42" s="92">
        <f>IF(AD$6&gt;=$F42,$I42*Income!AD$79,0)</f>
        <v>0</v>
      </c>
      <c r="AE42" s="92">
        <f>IF(AE$6&gt;=$F42,$I42*Income!AE$79,0)</f>
        <v>0</v>
      </c>
      <c r="AF42" s="92">
        <f>IF(AF$6&gt;=$F42,$I42*Income!AF$79,0)</f>
        <v>0</v>
      </c>
      <c r="AG42" s="92">
        <f>IF(AG$6&gt;=$F42,$I42*Income!AG$79,0)</f>
        <v>0</v>
      </c>
      <c r="AH42" s="92">
        <f>IF(AH$6&gt;=$F42,$I42*Income!AH$79,0)</f>
        <v>0</v>
      </c>
      <c r="AI42" s="92">
        <f>IF(AI$6&gt;=$F42,$I42*Income!AI$79,0)</f>
        <v>0</v>
      </c>
      <c r="AJ42" s="92">
        <f>IF(AJ$6&gt;=$F42,$I42*Income!AJ$79,0)</f>
        <v>0</v>
      </c>
      <c r="AK42" s="92">
        <f>IF(AK$6&gt;=$F42,$I42*Income!AK$79,0)</f>
        <v>0</v>
      </c>
      <c r="AL42" s="92">
        <f>IF(AL$6&gt;=$F42,$I42*Income!AL$79,0)</f>
        <v>0</v>
      </c>
      <c r="AM42" s="92">
        <f>IF(AM$6&gt;=$F42,$I42*Income!AM$79,0)</f>
        <v>0</v>
      </c>
      <c r="AN42" s="92">
        <f>IF(AN$6&gt;=$F42,$I42*Income!AN$79,0)</f>
        <v>0</v>
      </c>
      <c r="AO42" s="92">
        <f>IF(AO$6&gt;=$F42,$I42*Income!AO$79,0)</f>
        <v>0</v>
      </c>
      <c r="AP42" s="92">
        <f>IF(AP$6&gt;=$F42,$I42*Income!AP$79,0)</f>
        <v>0</v>
      </c>
      <c r="AQ42" s="92">
        <f>IF(AQ$6&gt;=$F42,$I42*Income!AQ$79,0)</f>
        <v>0</v>
      </c>
      <c r="AR42" s="92">
        <f>IF(AR$6&gt;=$F42,$I42*Income!AR$79,0)</f>
        <v>0</v>
      </c>
      <c r="AS42" s="92">
        <f>IF(AS$6&gt;=$F42,$I42*Income!AS$79,0)</f>
        <v>0</v>
      </c>
      <c r="AT42" s="92">
        <f>IF(AT$6&gt;=$F42,$I42*Income!AT$79,0)</f>
        <v>0</v>
      </c>
      <c r="AU42" s="92">
        <f>IF(AU$6&gt;=$F42,$I42*Income!AU$79,0)</f>
        <v>0</v>
      </c>
      <c r="AV42" s="92">
        <f>IF(AV$6&gt;=$F42,$I42*Income!AV$79,0)</f>
        <v>0</v>
      </c>
      <c r="AW42" s="92">
        <f>IF(AW$6&gt;=$F42,$I42*Income!AW$79,0)</f>
        <v>0</v>
      </c>
      <c r="AX42" s="92">
        <f>IF(AX$6&gt;=$F42,$I42*Income!AX$79,0)</f>
        <v>0</v>
      </c>
      <c r="AY42" s="92">
        <f>IF(AY$6&gt;=$F42,$I42*Income!AY$79,0)</f>
        <v>0</v>
      </c>
      <c r="AZ42" s="92">
        <f>IF(AZ$6&gt;=$F42,$I42*Income!AZ$79,0)</f>
        <v>0</v>
      </c>
      <c r="BA42" s="92">
        <f>IF(BA$6&gt;=$F42,$I42*Income!BA$79,0)</f>
        <v>0</v>
      </c>
      <c r="BB42" s="92">
        <f>IF(BB$6&gt;=$F42,$I42*Income!BB$79,0)</f>
        <v>0</v>
      </c>
      <c r="BC42" s="92">
        <f>IF(BC$6&gt;=$F42,$I42*Income!BC$79,0)</f>
        <v>0</v>
      </c>
      <c r="BD42" s="92">
        <f>IF(BD$6&gt;=$F42,$I42*Income!BD$79,0)</f>
        <v>0</v>
      </c>
      <c r="BE42" s="92">
        <f>IF(BE$6&gt;=$F42,$I42*Income!BE$79,0)</f>
        <v>0</v>
      </c>
      <c r="BF42" s="92">
        <f>IF(BF$6&gt;=$F42,$I42*Income!BF$79,0)</f>
        <v>0</v>
      </c>
      <c r="BG42" s="92">
        <f>IF(BG$6&gt;=$F42,$I42*Income!BG$79,0)</f>
        <v>0</v>
      </c>
      <c r="BH42" s="92">
        <f>IF(BH$6&gt;=$F42,$I42*Income!BH$79,0)</f>
        <v>0</v>
      </c>
      <c r="BI42" s="92">
        <f>IF(BI$6&gt;=$F42,$I42*Income!BI$79,0)</f>
        <v>13993.2</v>
      </c>
      <c r="BJ42" s="92">
        <f>IF(BJ$6&gt;=$F42,$I42*Income!BJ$79,0)</f>
        <v>14051.504999999999</v>
      </c>
      <c r="BK42" s="92">
        <f>IF(BK$6&gt;=$F42,$I42*Income!BK$79,0)</f>
        <v>14110.052937500001</v>
      </c>
      <c r="BL42" s="92">
        <f>IF(BL$6&gt;=$F42,$I42*Income!BL$79,0)</f>
        <v>14168.844824739581</v>
      </c>
      <c r="BM42" s="92">
        <f>IF(BM$6&gt;=$F42,$I42*Income!BM$79,0)</f>
        <v>14227.881678176</v>
      </c>
      <c r="BN42" s="92">
        <f>IF(BN$6&gt;=$F42,$I42*Income!BN$79,0)</f>
        <v>14287.164518501733</v>
      </c>
      <c r="BO42" s="92">
        <f>IF(BO$6&gt;=$F42,$I42*Income!BO$79,0)</f>
        <v>14346.694370662151</v>
      </c>
      <c r="BP42" s="92">
        <f>IF(BP$6&gt;=$F42,$I42*Income!BP$79,0)</f>
        <v>14406.472263873246</v>
      </c>
      <c r="BQ42" s="92">
        <f>IF(BQ$6&gt;=$F42,$I42*Income!BQ$79,0)</f>
        <v>14466.499231639385</v>
      </c>
      <c r="BR42" s="92">
        <f>IF(BR$6&gt;=$F42,$I42*Income!BR$79,0)</f>
        <v>14526.776311771217</v>
      </c>
      <c r="BS42" s="92">
        <f>IF(BS$6&gt;=$F42,$I42*Income!BS$79,0)</f>
        <v>14587.304546403595</v>
      </c>
      <c r="BT42" s="92">
        <f>IF(BT$6&gt;=$F42,$I42*Income!BT$79,0)</f>
        <v>14648.08498201361</v>
      </c>
      <c r="BU42" s="92">
        <f>IF(BU$6&gt;=$F42,$I42*Income!BU$79,0)</f>
        <v>14709.118669438665</v>
      </c>
      <c r="BV42" s="92">
        <f>IF(BV$6&gt;=$F42,$I42*Income!BV$79,0)</f>
        <v>14770.406663894661</v>
      </c>
      <c r="BW42" s="92">
        <f>IF(BW$6&gt;=$F42,$I42*Income!BW$79,0)</f>
        <v>14831.950024994219</v>
      </c>
      <c r="BX42" s="92">
        <f>IF(BX$6&gt;=$F42,$I42*Income!BX$79,0)</f>
        <v>14893.749816765026</v>
      </c>
      <c r="BY42" s="92">
        <f>IF(BY$6&gt;=$F42,$I42*Income!BY$79,0)</f>
        <v>14955.807107668219</v>
      </c>
      <c r="BZ42" s="92">
        <f>IF(BZ$6&gt;=$F42,$I42*Income!BZ$79,0)</f>
        <v>15018.122970616836</v>
      </c>
      <c r="CA42" s="92">
        <f>IF(CA$6&gt;=$F42,$I42*Income!CA$79,0)</f>
        <v>15080.698482994407</v>
      </c>
      <c r="CB42" s="92">
        <f>IF(CB$6&gt;=$F42,$I42*Income!CB$79,0)</f>
        <v>15143.534726673548</v>
      </c>
      <c r="CC42" s="92">
        <f>IF(CC$6&gt;=$F42,$I42*Income!CC$79,0)</f>
        <v>15206.632788034689</v>
      </c>
      <c r="CD42" s="92">
        <f>IF(CD$6&gt;=$F42,$I42*Income!CD$79,0)</f>
        <v>15269.99375798483</v>
      </c>
      <c r="CE42" s="92">
        <f>IF(CE$6&gt;=$F42,$I42*Income!CE$79,0)</f>
        <v>15333.618731976434</v>
      </c>
      <c r="CF42" s="92">
        <f>IF(CF$6&gt;=$F42,$I42*Income!CF$79,0)</f>
        <v>15397.508810026335</v>
      </c>
      <c r="CG42" s="92">
        <f>IF(CG$6&gt;=$F42,$I42*Income!CG$79,0)</f>
        <v>15461.66509673478</v>
      </c>
      <c r="CH42" s="92">
        <f>IF(CH$6&gt;=$F42,$I42*Income!CH$79,0)</f>
        <v>15526.088701304505</v>
      </c>
      <c r="CI42" s="92">
        <f>IF(CI$6&gt;=$F42,$I42*Income!CI$79,0)</f>
        <v>15590.780737559939</v>
      </c>
      <c r="CJ42" s="92">
        <f>IF(CJ$6&gt;=$F42,$I42*Income!CJ$79,0)</f>
        <v>15655.74232396644</v>
      </c>
      <c r="CK42" s="92">
        <f>IF(CK$6&gt;=$F42,$I42*Income!CK$79,0)</f>
        <v>15720.974583649637</v>
      </c>
      <c r="CL42" s="92">
        <f>IF(CL$6&gt;=$F42,$I42*Income!CL$79,0)</f>
        <v>15786.478644414845</v>
      </c>
      <c r="CM42" s="92">
        <f>IF(CM$6&gt;=$F42,$I42*Income!CM$79,0)</f>
        <v>15852.255638766568</v>
      </c>
      <c r="CN42" s="92">
        <f>IF(CN$6&gt;=$F42,$I42*Income!CN$79,0)</f>
        <v>15918.306703928096</v>
      </c>
      <c r="CO42" s="92">
        <f>IF(CO$6&gt;=$F42,$I42*Income!CO$79,0)</f>
        <v>15984.63298186113</v>
      </c>
      <c r="CP42" s="92">
        <f>IF(CP$6&gt;=$F42,$I42*Income!CP$79,0)</f>
        <v>16051.235619285551</v>
      </c>
      <c r="CQ42" s="92">
        <f>IF(CQ$6&gt;=$F42,$I42*Income!CQ$79,0)</f>
        <v>16118.115767699242</v>
      </c>
      <c r="CR42" s="92">
        <f>IF(CR$6&gt;=$F42,$I42*Income!CR$79,0)</f>
        <v>16185.27458339799</v>
      </c>
      <c r="CS42" s="92">
        <f>IF(CS$6&gt;=$F42,$I42*Income!CS$79,0)</f>
        <v>16252.713227495482</v>
      </c>
      <c r="CT42" s="92">
        <f>IF(CT$6&gt;=$F42,$I42*Income!CT$79,0)</f>
        <v>16320.432865943376</v>
      </c>
      <c r="CU42" s="92">
        <f>IF(CU$6&gt;=$F42,$I42*Income!CU$79,0)</f>
        <v>16388.434669551476</v>
      </c>
      <c r="CV42" s="92">
        <f>IF(CV$6&gt;=$F42,$I42*Income!CV$79,0)</f>
        <v>16456.719814007934</v>
      </c>
      <c r="CW42" s="92">
        <f>IF(CW$6&gt;=$F42,$I42*Income!CW$79,0)</f>
        <v>16525.289479899635</v>
      </c>
      <c r="CX42" s="92">
        <f>IF(CX$6&gt;=$F42,$I42*Income!CX$79,0)</f>
        <v>16594.144852732556</v>
      </c>
      <c r="CY42" s="92">
        <f>IF(CY$6&gt;=$F42,$I42*Income!CY$79,0)</f>
        <v>16663.287122952272</v>
      </c>
      <c r="CZ42" s="92">
        <f>IF(CZ$6&gt;=$F42,$I42*Income!CZ$79,0)</f>
        <v>16732.717485964571</v>
      </c>
      <c r="DA42" s="92">
        <f>IF(DA$6&gt;=$F42,$I42*Income!DA$79,0)</f>
        <v>16802.437142156094</v>
      </c>
      <c r="DB42" s="92">
        <f>IF(DB$6&gt;=$F42,$I42*Income!DB$79,0)</f>
        <v>16872.447296915074</v>
      </c>
      <c r="DC42" s="92">
        <f>IF(DC$6&gt;=$F42,$I42*Income!DC$79,0)</f>
        <v>16942.74916065222</v>
      </c>
      <c r="DD42" s="92">
        <f>IF(DD$6&gt;=$F42,$I42*Income!DD$79,0)</f>
        <v>17013.343948821606</v>
      </c>
      <c r="DE42" s="92">
        <f>IF(DE$6&gt;=$F42,$I42*Income!DE$79,0)</f>
        <v>17084.232881941694</v>
      </c>
      <c r="DF42" s="92">
        <f>IF(DF$6&gt;=$F42,$I42*Income!DF$79,0)</f>
        <v>17155.417185616454</v>
      </c>
      <c r="DG42" s="92">
        <f>IF(DG$6&gt;=$F42,$I42*Income!DG$79,0)</f>
        <v>17226.898090556519</v>
      </c>
      <c r="DH42" s="92">
        <f>IF(DH$6&gt;=$F42,$I42*Income!DH$79,0)</f>
        <v>17298.676832600504</v>
      </c>
      <c r="DI42" s="92">
        <f>IF(DI$6&gt;=$F42,$I42*Income!DI$79,0)</f>
        <v>17370.754652736337</v>
      </c>
      <c r="DJ42" s="92">
        <f>IF(DJ$6&gt;=$F42,$I42*Income!DJ$79,0)</f>
        <v>17443.132797122744</v>
      </c>
      <c r="DK42" s="92">
        <f>IF(DK$6&gt;=$F42,$I42*Income!DK$79,0)</f>
        <v>17515.812517110757</v>
      </c>
      <c r="DL42" s="92">
        <f>IF(DL$6&gt;=$F42,$I42*Income!DL$79,0)</f>
        <v>17588.795069265383</v>
      </c>
      <c r="DM42" s="92">
        <f>IF(DM$6&gt;=$F42,$I42*Income!DM$79,0)</f>
        <v>17662.081715387318</v>
      </c>
      <c r="DN42" s="92">
        <f>IF(DN$6&gt;=$F42,$I42*Income!DN$79,0)</f>
        <v>17735.673722534764</v>
      </c>
      <c r="DO42" s="92">
        <f>IF(DO$6&gt;=$F42,$I42*Income!DO$79,0)</f>
        <v>17809.572363045325</v>
      </c>
      <c r="DP42" s="92">
        <f>IF(DP$6&gt;=$F42,$I42*Income!DP$79,0)</f>
        <v>17883.778914558014</v>
      </c>
      <c r="DQ42" s="92">
        <f>IF(DQ$6&gt;=$F42,$I42*Income!DQ$79,0)</f>
        <v>17958.294660035339</v>
      </c>
      <c r="DR42" s="92">
        <f>IF(DR$6&gt;=$F42,$I42*Income!DR$79,0)</f>
        <v>18033.120887785488</v>
      </c>
      <c r="DS42" s="92">
        <f>IF(DS$6&gt;=$F42,$I42*Income!DS$79,0)</f>
        <v>18108.258891484598</v>
      </c>
      <c r="DT42" s="92">
        <f>IF(DT$6&gt;=$F42,$I42*Income!DT$79,0)</f>
        <v>18183.709970199117</v>
      </c>
      <c r="DU42" s="92">
        <f>IF(DU$6&gt;=$F42,$I42*Income!DU$79,0)</f>
        <v>18259.475428408281</v>
      </c>
      <c r="DV42" s="92">
        <f>IF(DV$6&gt;=$F42,$I42*Income!DV$79,0)</f>
        <v>18335.556576026647</v>
      </c>
      <c r="DW42" s="92">
        <f>IF(DW$6&gt;=$F42,$I42*Income!DW$79,0)</f>
        <v>18411.954728426754</v>
      </c>
      <c r="DX42" s="92">
        <f>IF(DX$6&gt;=$F42,$I42*Income!DX$79,0)</f>
        <v>18488.671206461866</v>
      </c>
      <c r="DY42" s="92">
        <f>IF(DY$6&gt;=$F42,$I42*Income!DY$79,0)</f>
        <v>18565.707336488795</v>
      </c>
      <c r="DZ42" s="92">
        <f>IF(DZ$6&gt;=$F42,$I42*Income!DZ$79,0)</f>
        <v>18643.064450390833</v>
      </c>
      <c r="EA42" s="92">
        <f>IF(EA$6&gt;=$F42,$I42*Income!EA$79,0)</f>
        <v>18720.74388560079</v>
      </c>
      <c r="EB42" s="92">
        <f>IF(EB$6&gt;=$F42,$I42*Income!EB$79,0)</f>
        <v>18798.746985124129</v>
      </c>
      <c r="EC42" s="92">
        <f>IF(EC$6&gt;=$F42,$I42*Income!EC$79,0)</f>
        <v>18877.075097562141</v>
      </c>
      <c r="ED42" s="92">
        <f>IF(ED$6&gt;=$F42,$I42*Income!ED$79,0)</f>
        <v>18955.729577135324</v>
      </c>
      <c r="EE42" s="92">
        <f>IF(EE$6&gt;=$F42,$I42*Income!EE$79,0)</f>
        <v>19034.711783706716</v>
      </c>
      <c r="EF42" s="92">
        <f>IF(EF$6&gt;=$F42,$I42*Income!EF$79,0)</f>
        <v>19114.023082805499</v>
      </c>
      <c r="EG42" s="92">
        <f>IF(EG$6&gt;=$F42,$I42*Income!EG$79,0)</f>
        <v>19193.664845650521</v>
      </c>
      <c r="EH42" s="92">
        <f>IF(EH$6&gt;=$F42,$I42*Income!EH$79,0)</f>
        <v>19273.638449174068</v>
      </c>
      <c r="EI42" s="92">
        <f>IF(EI$6&gt;=$F42,$I42*Income!EI$79,0)</f>
        <v>19353.945276045622</v>
      </c>
      <c r="EJ42" s="92">
        <f>IF(EJ$6&gt;=$F42,$I42*Income!EJ$79,0)</f>
        <v>19434.586714695812</v>
      </c>
      <c r="EK42" s="92">
        <f>IF(EK$6&gt;=$F42,$I42*Income!EK$79,0)</f>
        <v>19515.564159340371</v>
      </c>
      <c r="EL42" s="51" t="s">
        <v>2</v>
      </c>
    </row>
    <row r="43" spans="1:142" x14ac:dyDescent="0.3">
      <c r="B43" s="51" t="s">
        <v>64</v>
      </c>
      <c r="D43" s="110"/>
      <c r="E43" s="101"/>
      <c r="F43" s="56">
        <f>Income!$D$79</f>
        <v>46874</v>
      </c>
      <c r="H43" s="107"/>
      <c r="I43" s="106">
        <v>7.0000000000000007E-2</v>
      </c>
      <c r="K43" s="51" t="s">
        <v>2</v>
      </c>
      <c r="L43" s="92">
        <f>IF(L$6&gt;=$F43,$I43*Income!L$79,0)</f>
        <v>0</v>
      </c>
      <c r="M43" s="92">
        <f>IF(M$6&gt;=$F43,$I43*Income!M$79,0)</f>
        <v>0</v>
      </c>
      <c r="N43" s="92">
        <f>IF(N$6&gt;=$F43,$I43*Income!N$79,0)</f>
        <v>0</v>
      </c>
      <c r="O43" s="92">
        <f>IF(O$6&gt;=$F43,$I43*Income!O$79,0)</f>
        <v>0</v>
      </c>
      <c r="P43" s="92">
        <f>IF(P$6&gt;=$F43,$I43*Income!P$79,0)</f>
        <v>0</v>
      </c>
      <c r="Q43" s="92">
        <f>IF(Q$6&gt;=$F43,$I43*Income!Q$79,0)</f>
        <v>0</v>
      </c>
      <c r="R43" s="92">
        <f>IF(R$6&gt;=$F43,$I43*Income!R$79,0)</f>
        <v>0</v>
      </c>
      <c r="S43" s="92">
        <f>IF(S$6&gt;=$F43,$I43*Income!S$79,0)</f>
        <v>0</v>
      </c>
      <c r="T43" s="92">
        <f>IF(T$6&gt;=$F43,$I43*Income!T$79,0)</f>
        <v>0</v>
      </c>
      <c r="U43" s="92">
        <f>IF(U$6&gt;=$F43,$I43*Income!U$79,0)</f>
        <v>0</v>
      </c>
      <c r="V43" s="92">
        <f>IF(V$6&gt;=$F43,$I43*Income!V$79,0)</f>
        <v>0</v>
      </c>
      <c r="W43" s="92">
        <f>IF(W$6&gt;=$F43,$I43*Income!W$79,0)</f>
        <v>0</v>
      </c>
      <c r="X43" s="92">
        <f>IF(X$6&gt;=$F43,$I43*Income!X$79,0)</f>
        <v>0</v>
      </c>
      <c r="Y43" s="92">
        <f>IF(Y$6&gt;=$F43,$I43*Income!Y$79,0)</f>
        <v>0</v>
      </c>
      <c r="Z43" s="92">
        <f>IF(Z$6&gt;=$F43,$I43*Income!Z$79,0)</f>
        <v>0</v>
      </c>
      <c r="AA43" s="92">
        <f>IF(AA$6&gt;=$F43,$I43*Income!AA$79,0)</f>
        <v>0</v>
      </c>
      <c r="AB43" s="92">
        <f>IF(AB$6&gt;=$F43,$I43*Income!AB$79,0)</f>
        <v>0</v>
      </c>
      <c r="AC43" s="92">
        <f>IF(AC$6&gt;=$F43,$I43*Income!AC$79,0)</f>
        <v>0</v>
      </c>
      <c r="AD43" s="92">
        <f>IF(AD$6&gt;=$F43,$I43*Income!AD$79,0)</f>
        <v>0</v>
      </c>
      <c r="AE43" s="92">
        <f>IF(AE$6&gt;=$F43,$I43*Income!AE$79,0)</f>
        <v>0</v>
      </c>
      <c r="AF43" s="92">
        <f>IF(AF$6&gt;=$F43,$I43*Income!AF$79,0)</f>
        <v>0</v>
      </c>
      <c r="AG43" s="92">
        <f>IF(AG$6&gt;=$F43,$I43*Income!AG$79,0)</f>
        <v>0</v>
      </c>
      <c r="AH43" s="92">
        <f>IF(AH$6&gt;=$F43,$I43*Income!AH$79,0)</f>
        <v>0</v>
      </c>
      <c r="AI43" s="92">
        <f>IF(AI$6&gt;=$F43,$I43*Income!AI$79,0)</f>
        <v>0</v>
      </c>
      <c r="AJ43" s="92">
        <f>IF(AJ$6&gt;=$F43,$I43*Income!AJ$79,0)</f>
        <v>0</v>
      </c>
      <c r="AK43" s="92">
        <f>IF(AK$6&gt;=$F43,$I43*Income!AK$79,0)</f>
        <v>0</v>
      </c>
      <c r="AL43" s="92">
        <f>IF(AL$6&gt;=$F43,$I43*Income!AL$79,0)</f>
        <v>0</v>
      </c>
      <c r="AM43" s="92">
        <f>IF(AM$6&gt;=$F43,$I43*Income!AM$79,0)</f>
        <v>0</v>
      </c>
      <c r="AN43" s="92">
        <f>IF(AN$6&gt;=$F43,$I43*Income!AN$79,0)</f>
        <v>0</v>
      </c>
      <c r="AO43" s="92">
        <f>IF(AO$6&gt;=$F43,$I43*Income!AO$79,0)</f>
        <v>0</v>
      </c>
      <c r="AP43" s="92">
        <f>IF(AP$6&gt;=$F43,$I43*Income!AP$79,0)</f>
        <v>0</v>
      </c>
      <c r="AQ43" s="92">
        <f>IF(AQ$6&gt;=$F43,$I43*Income!AQ$79,0)</f>
        <v>0</v>
      </c>
      <c r="AR43" s="92">
        <f>IF(AR$6&gt;=$F43,$I43*Income!AR$79,0)</f>
        <v>0</v>
      </c>
      <c r="AS43" s="92">
        <f>IF(AS$6&gt;=$F43,$I43*Income!AS$79,0)</f>
        <v>0</v>
      </c>
      <c r="AT43" s="92">
        <f>IF(AT$6&gt;=$F43,$I43*Income!AT$79,0)</f>
        <v>0</v>
      </c>
      <c r="AU43" s="92">
        <f>IF(AU$6&gt;=$F43,$I43*Income!AU$79,0)</f>
        <v>0</v>
      </c>
      <c r="AV43" s="92">
        <f>IF(AV$6&gt;=$F43,$I43*Income!AV$79,0)</f>
        <v>0</v>
      </c>
      <c r="AW43" s="92">
        <f>IF(AW$6&gt;=$F43,$I43*Income!AW$79,0)</f>
        <v>0</v>
      </c>
      <c r="AX43" s="92">
        <f>IF(AX$6&gt;=$F43,$I43*Income!AX$79,0)</f>
        <v>0</v>
      </c>
      <c r="AY43" s="92">
        <f>IF(AY$6&gt;=$F43,$I43*Income!AY$79,0)</f>
        <v>0</v>
      </c>
      <c r="AZ43" s="92">
        <f>IF(AZ$6&gt;=$F43,$I43*Income!AZ$79,0)</f>
        <v>0</v>
      </c>
      <c r="BA43" s="92">
        <f>IF(BA$6&gt;=$F43,$I43*Income!BA$79,0)</f>
        <v>0</v>
      </c>
      <c r="BB43" s="92">
        <f>IF(BB$6&gt;=$F43,$I43*Income!BB$79,0)</f>
        <v>0</v>
      </c>
      <c r="BC43" s="92">
        <f>IF(BC$6&gt;=$F43,$I43*Income!BC$79,0)</f>
        <v>0</v>
      </c>
      <c r="BD43" s="92">
        <f>IF(BD$6&gt;=$F43,$I43*Income!BD$79,0)</f>
        <v>0</v>
      </c>
      <c r="BE43" s="92">
        <f>IF(BE$6&gt;=$F43,$I43*Income!BE$79,0)</f>
        <v>0</v>
      </c>
      <c r="BF43" s="92">
        <f>IF(BF$6&gt;=$F43,$I43*Income!BF$79,0)</f>
        <v>0</v>
      </c>
      <c r="BG43" s="92">
        <f>IF(BG$6&gt;=$F43,$I43*Income!BG$79,0)</f>
        <v>0</v>
      </c>
      <c r="BH43" s="92">
        <f>IF(BH$6&gt;=$F43,$I43*Income!BH$79,0)</f>
        <v>0</v>
      </c>
      <c r="BI43" s="92">
        <f>IF(BI$6&gt;=$F43,$I43*Income!BI$79,0)</f>
        <v>7534.8000000000011</v>
      </c>
      <c r="BJ43" s="92">
        <f>IF(BJ$6&gt;=$F43,$I43*Income!BJ$79,0)</f>
        <v>7566.1949999999997</v>
      </c>
      <c r="BK43" s="92">
        <f>IF(BK$6&gt;=$F43,$I43*Income!BK$79,0)</f>
        <v>7597.7208125000006</v>
      </c>
      <c r="BL43" s="92">
        <f>IF(BL$6&gt;=$F43,$I43*Income!BL$79,0)</f>
        <v>7629.3779825520824</v>
      </c>
      <c r="BM43" s="92">
        <f>IF(BM$6&gt;=$F43,$I43*Income!BM$79,0)</f>
        <v>7661.1670574793852</v>
      </c>
      <c r="BN43" s="92">
        <f>IF(BN$6&gt;=$F43,$I43*Income!BN$79,0)</f>
        <v>7693.0885868855494</v>
      </c>
      <c r="BO43" s="92">
        <f>IF(BO$6&gt;=$F43,$I43*Income!BO$79,0)</f>
        <v>7725.1431226642362</v>
      </c>
      <c r="BP43" s="92">
        <f>IF(BP$6&gt;=$F43,$I43*Income!BP$79,0)</f>
        <v>7757.3312190086717</v>
      </c>
      <c r="BQ43" s="92">
        <f>IF(BQ$6&gt;=$F43,$I43*Income!BQ$79,0)</f>
        <v>7789.653432421208</v>
      </c>
      <c r="BR43" s="92">
        <f>IF(BR$6&gt;=$F43,$I43*Income!BR$79,0)</f>
        <v>7822.1103217229638</v>
      </c>
      <c r="BS43" s="92">
        <f>IF(BS$6&gt;=$F43,$I43*Income!BS$79,0)</f>
        <v>7854.7024480634745</v>
      </c>
      <c r="BT43" s="92">
        <f>IF(BT$6&gt;=$F43,$I43*Income!BT$79,0)</f>
        <v>7887.4303749304063</v>
      </c>
      <c r="BU43" s="92">
        <f>IF(BU$6&gt;=$F43,$I43*Income!BU$79,0)</f>
        <v>7920.2946681592821</v>
      </c>
      <c r="BV43" s="92">
        <f>IF(BV$6&gt;=$F43,$I43*Income!BV$79,0)</f>
        <v>7953.295895943279</v>
      </c>
      <c r="BW43" s="92">
        <f>IF(BW$6&gt;=$F43,$I43*Income!BW$79,0)</f>
        <v>7986.4346288430415</v>
      </c>
      <c r="BX43" s="92">
        <f>IF(BX$6&gt;=$F43,$I43*Income!BX$79,0)</f>
        <v>8019.7114397965533</v>
      </c>
      <c r="BY43" s="92">
        <f>IF(BY$6&gt;=$F43,$I43*Income!BY$79,0)</f>
        <v>8053.1269041290416</v>
      </c>
      <c r="BZ43" s="92">
        <f>IF(BZ$6&gt;=$F43,$I43*Income!BZ$79,0)</f>
        <v>8086.6815995629122</v>
      </c>
      <c r="CA43" s="92">
        <f>IF(CA$6&gt;=$F43,$I43*Income!CA$79,0)</f>
        <v>8120.3761062277581</v>
      </c>
      <c r="CB43" s="92">
        <f>IF(CB$6&gt;=$F43,$I43*Income!CB$79,0)</f>
        <v>8154.2110066703726</v>
      </c>
      <c r="CC43" s="92">
        <f>IF(CC$6&gt;=$F43,$I43*Income!CC$79,0)</f>
        <v>8188.1868858648331</v>
      </c>
      <c r="CD43" s="92">
        <f>IF(CD$6&gt;=$F43,$I43*Income!CD$79,0)</f>
        <v>8222.3043312226018</v>
      </c>
      <c r="CE43" s="92">
        <f>IF(CE$6&gt;=$F43,$I43*Income!CE$79,0)</f>
        <v>8256.5639326026958</v>
      </c>
      <c r="CF43" s="92">
        <f>IF(CF$6&gt;=$F43,$I43*Income!CF$79,0)</f>
        <v>8290.9662823218732</v>
      </c>
      <c r="CG43" s="92">
        <f>IF(CG$6&gt;=$F43,$I43*Income!CG$79,0)</f>
        <v>8325.5119751648817</v>
      </c>
      <c r="CH43" s="92">
        <f>IF(CH$6&gt;=$F43,$I43*Income!CH$79,0)</f>
        <v>8360.2016083947346</v>
      </c>
      <c r="CI43" s="92">
        <f>IF(CI$6&gt;=$F43,$I43*Income!CI$79,0)</f>
        <v>8395.0357817630447</v>
      </c>
      <c r="CJ43" s="92">
        <f>IF(CJ$6&gt;=$F43,$I43*Income!CJ$79,0)</f>
        <v>8430.0150975203924</v>
      </c>
      <c r="CK43" s="92">
        <f>IF(CK$6&gt;=$F43,$I43*Income!CK$79,0)</f>
        <v>8465.1401604267285</v>
      </c>
      <c r="CL43" s="92">
        <f>IF(CL$6&gt;=$F43,$I43*Income!CL$79,0)</f>
        <v>8500.411577761839</v>
      </c>
      <c r="CM43" s="92">
        <f>IF(CM$6&gt;=$F43,$I43*Income!CM$79,0)</f>
        <v>8535.8299593358461</v>
      </c>
      <c r="CN43" s="92">
        <f>IF(CN$6&gt;=$F43,$I43*Income!CN$79,0)</f>
        <v>8571.3959174997453</v>
      </c>
      <c r="CO43" s="92">
        <f>IF(CO$6&gt;=$F43,$I43*Income!CO$79,0)</f>
        <v>8607.1100671559925</v>
      </c>
      <c r="CP43" s="92">
        <f>IF(CP$6&gt;=$F43,$I43*Income!CP$79,0)</f>
        <v>8642.9730257691426</v>
      </c>
      <c r="CQ43" s="92">
        <f>IF(CQ$6&gt;=$F43,$I43*Income!CQ$79,0)</f>
        <v>8678.9854133765166</v>
      </c>
      <c r="CR43" s="92">
        <f>IF(CR$6&gt;=$F43,$I43*Income!CR$79,0)</f>
        <v>8715.1478525989169</v>
      </c>
      <c r="CS43" s="92">
        <f>IF(CS$6&gt;=$F43,$I43*Income!CS$79,0)</f>
        <v>8751.4609686514141</v>
      </c>
      <c r="CT43" s="92">
        <f>IF(CT$6&gt;=$F43,$I43*Income!CT$79,0)</f>
        <v>8787.9253893541263</v>
      </c>
      <c r="CU43" s="92">
        <f>IF(CU$6&gt;=$F43,$I43*Income!CU$79,0)</f>
        <v>8824.5417451431022</v>
      </c>
      <c r="CV43" s="92">
        <f>IF(CV$6&gt;=$F43,$I43*Income!CV$79,0)</f>
        <v>8861.3106690811965</v>
      </c>
      <c r="CW43" s="92">
        <f>IF(CW$6&gt;=$F43,$I43*Income!CW$79,0)</f>
        <v>8898.2327968690352</v>
      </c>
      <c r="CX43" s="92">
        <f>IF(CX$6&gt;=$F43,$I43*Income!CX$79,0)</f>
        <v>8935.3087668559911</v>
      </c>
      <c r="CY43" s="92">
        <f>IF(CY$6&gt;=$F43,$I43*Income!CY$79,0)</f>
        <v>8972.5392200512233</v>
      </c>
      <c r="CZ43" s="92">
        <f>IF(CZ$6&gt;=$F43,$I43*Income!CZ$79,0)</f>
        <v>9009.9248001347696</v>
      </c>
      <c r="DA43" s="92">
        <f>IF(DA$6&gt;=$F43,$I43*Income!DA$79,0)</f>
        <v>9047.4661534686657</v>
      </c>
      <c r="DB43" s="92">
        <f>IF(DB$6&gt;=$F43,$I43*Income!DB$79,0)</f>
        <v>9085.1639291081174</v>
      </c>
      <c r="DC43" s="92">
        <f>IF(DC$6&gt;=$F43,$I43*Income!DC$79,0)</f>
        <v>9123.018778812735</v>
      </c>
      <c r="DD43" s="92">
        <f>IF(DD$6&gt;=$F43,$I43*Income!DD$79,0)</f>
        <v>9161.0313570577891</v>
      </c>
      <c r="DE43" s="92">
        <f>IF(DE$6&gt;=$F43,$I43*Income!DE$79,0)</f>
        <v>9199.2023210455282</v>
      </c>
      <c r="DF43" s="92">
        <f>IF(DF$6&gt;=$F43,$I43*Income!DF$79,0)</f>
        <v>9237.5323307165527</v>
      </c>
      <c r="DG43" s="92">
        <f>IF(DG$6&gt;=$F43,$I43*Income!DG$79,0)</f>
        <v>9276.0220487612023</v>
      </c>
      <c r="DH43" s="92">
        <f>IF(DH$6&gt;=$F43,$I43*Income!DH$79,0)</f>
        <v>9314.6721406310407</v>
      </c>
      <c r="DI43" s="92">
        <f>IF(DI$6&gt;=$F43,$I43*Income!DI$79,0)</f>
        <v>9353.4832745503354</v>
      </c>
      <c r="DJ43" s="92">
        <f>IF(DJ$6&gt;=$F43,$I43*Income!DJ$79,0)</f>
        <v>9392.4561215276317</v>
      </c>
      <c r="DK43" s="92">
        <f>IF(DK$6&gt;=$F43,$I43*Income!DK$79,0)</f>
        <v>9431.5913553673308</v>
      </c>
      <c r="DL43" s="92">
        <f>IF(DL$6&gt;=$F43,$I43*Income!DL$79,0)</f>
        <v>9470.8896526813605</v>
      </c>
      <c r="DM43" s="92">
        <f>IF(DM$6&gt;=$F43,$I43*Income!DM$79,0)</f>
        <v>9510.3516929008638</v>
      </c>
      <c r="DN43" s="92">
        <f>IF(DN$6&gt;=$F43,$I43*Income!DN$79,0)</f>
        <v>9549.9781582879514</v>
      </c>
      <c r="DO43" s="92">
        <f>IF(DO$6&gt;=$F43,$I43*Income!DO$79,0)</f>
        <v>9589.7697339474835</v>
      </c>
      <c r="DP43" s="92">
        <f>IF(DP$6&gt;=$F43,$I43*Income!DP$79,0)</f>
        <v>9629.7271078389313</v>
      </c>
      <c r="DQ43" s="92">
        <f>IF(DQ$6&gt;=$F43,$I43*Income!DQ$79,0)</f>
        <v>9669.8509707882604</v>
      </c>
      <c r="DR43" s="92">
        <f>IF(DR$6&gt;=$F43,$I43*Income!DR$79,0)</f>
        <v>9710.1420164998799</v>
      </c>
      <c r="DS43" s="92">
        <f>IF(DS$6&gt;=$F43,$I43*Income!DS$79,0)</f>
        <v>9750.6009415686294</v>
      </c>
      <c r="DT43" s="92">
        <f>IF(DT$6&gt;=$F43,$I43*Income!DT$79,0)</f>
        <v>9791.2284454918336</v>
      </c>
      <c r="DU43" s="92">
        <f>IF(DU$6&gt;=$F43,$I43*Income!DU$79,0)</f>
        <v>9832.0252306813836</v>
      </c>
      <c r="DV43" s="92">
        <f>IF(DV$6&gt;=$F43,$I43*Income!DV$79,0)</f>
        <v>9872.9920024758885</v>
      </c>
      <c r="DW43" s="92">
        <f>IF(DW$6&gt;=$F43,$I43*Income!DW$79,0)</f>
        <v>9914.1294691528692</v>
      </c>
      <c r="DX43" s="92">
        <f>IF(DX$6&gt;=$F43,$I43*Income!DX$79,0)</f>
        <v>9955.4383419410042</v>
      </c>
      <c r="DY43" s="92">
        <f>IF(DY$6&gt;=$F43,$I43*Income!DY$79,0)</f>
        <v>9996.9193350324276</v>
      </c>
      <c r="DZ43" s="92">
        <f>IF(DZ$6&gt;=$F43,$I43*Income!DZ$79,0)</f>
        <v>10038.573165595064</v>
      </c>
      <c r="EA43" s="92">
        <f>IF(EA$6&gt;=$F43,$I43*Income!EA$79,0)</f>
        <v>10080.400553785043</v>
      </c>
      <c r="EB43" s="92">
        <f>IF(EB$6&gt;=$F43,$I43*Income!EB$79,0)</f>
        <v>10122.402222759147</v>
      </c>
      <c r="EC43" s="92">
        <f>IF(EC$6&gt;=$F43,$I43*Income!EC$79,0)</f>
        <v>10164.578898687307</v>
      </c>
      <c r="ED43" s="92">
        <f>IF(ED$6&gt;=$F43,$I43*Income!ED$79,0)</f>
        <v>10206.931310765174</v>
      </c>
      <c r="EE43" s="92">
        <f>IF(EE$6&gt;=$F43,$I43*Income!EE$79,0)</f>
        <v>10249.460191226693</v>
      </c>
      <c r="EF43" s="92">
        <f>IF(EF$6&gt;=$F43,$I43*Income!EF$79,0)</f>
        <v>10292.166275356807</v>
      </c>
      <c r="EG43" s="92">
        <f>IF(EG$6&gt;=$F43,$I43*Income!EG$79,0)</f>
        <v>10335.050301504127</v>
      </c>
      <c r="EH43" s="92">
        <f>IF(EH$6&gt;=$F43,$I43*Income!EH$79,0)</f>
        <v>10378.11301109373</v>
      </c>
      <c r="EI43" s="92">
        <f>IF(EI$6&gt;=$F43,$I43*Income!EI$79,0)</f>
        <v>10421.355148639952</v>
      </c>
      <c r="EJ43" s="92">
        <f>IF(EJ$6&gt;=$F43,$I43*Income!EJ$79,0)</f>
        <v>10464.777461759284</v>
      </c>
      <c r="EK43" s="92">
        <f>IF(EK$6&gt;=$F43,$I43*Income!EK$79,0)</f>
        <v>10508.380701183278</v>
      </c>
      <c r="EL43" s="51" t="s">
        <v>2</v>
      </c>
    </row>
    <row r="44" spans="1:142" x14ac:dyDescent="0.3">
      <c r="B44" s="51" t="s">
        <v>55</v>
      </c>
      <c r="D44" s="110"/>
      <c r="E44" s="101"/>
      <c r="F44" s="56">
        <f>Income!$D$79</f>
        <v>46874</v>
      </c>
      <c r="H44" s="107"/>
      <c r="I44" s="106">
        <v>0.03</v>
      </c>
      <c r="K44" s="51" t="s">
        <v>2</v>
      </c>
      <c r="L44" s="92">
        <f>IF(L$6&gt;=$F44,$I44*Income!L$79,0)</f>
        <v>0</v>
      </c>
      <c r="M44" s="92">
        <f>IF(M$6&gt;=$F44,$I44*Income!M$79,0)</f>
        <v>0</v>
      </c>
      <c r="N44" s="92">
        <f>IF(N$6&gt;=$F44,$I44*Income!N$79,0)</f>
        <v>0</v>
      </c>
      <c r="O44" s="92">
        <f>IF(O$6&gt;=$F44,$I44*Income!O$79,0)</f>
        <v>0</v>
      </c>
      <c r="P44" s="92">
        <f>IF(P$6&gt;=$F44,$I44*Income!P$79,0)</f>
        <v>0</v>
      </c>
      <c r="Q44" s="92">
        <f>IF(Q$6&gt;=$F44,$I44*Income!Q$79,0)</f>
        <v>0</v>
      </c>
      <c r="R44" s="92">
        <f>IF(R$6&gt;=$F44,$I44*Income!R$79,0)</f>
        <v>0</v>
      </c>
      <c r="S44" s="92">
        <f>IF(S$6&gt;=$F44,$I44*Income!S$79,0)</f>
        <v>0</v>
      </c>
      <c r="T44" s="92">
        <f>IF(T$6&gt;=$F44,$I44*Income!T$79,0)</f>
        <v>0</v>
      </c>
      <c r="U44" s="92">
        <f>IF(U$6&gt;=$F44,$I44*Income!U$79,0)</f>
        <v>0</v>
      </c>
      <c r="V44" s="92">
        <f>IF(V$6&gt;=$F44,$I44*Income!V$79,0)</f>
        <v>0</v>
      </c>
      <c r="W44" s="92">
        <f>IF(W$6&gt;=$F44,$I44*Income!W$79,0)</f>
        <v>0</v>
      </c>
      <c r="X44" s="92">
        <f>IF(X$6&gt;=$F44,$I44*Income!X$79,0)</f>
        <v>0</v>
      </c>
      <c r="Y44" s="92">
        <f>IF(Y$6&gt;=$F44,$I44*Income!Y$79,0)</f>
        <v>0</v>
      </c>
      <c r="Z44" s="92">
        <f>IF(Z$6&gt;=$F44,$I44*Income!Z$79,0)</f>
        <v>0</v>
      </c>
      <c r="AA44" s="92">
        <f>IF(AA$6&gt;=$F44,$I44*Income!AA$79,0)</f>
        <v>0</v>
      </c>
      <c r="AB44" s="92">
        <f>IF(AB$6&gt;=$F44,$I44*Income!AB$79,0)</f>
        <v>0</v>
      </c>
      <c r="AC44" s="92">
        <f>IF(AC$6&gt;=$F44,$I44*Income!AC$79,0)</f>
        <v>0</v>
      </c>
      <c r="AD44" s="92">
        <f>IF(AD$6&gt;=$F44,$I44*Income!AD$79,0)</f>
        <v>0</v>
      </c>
      <c r="AE44" s="92">
        <f>IF(AE$6&gt;=$F44,$I44*Income!AE$79,0)</f>
        <v>0</v>
      </c>
      <c r="AF44" s="92">
        <f>IF(AF$6&gt;=$F44,$I44*Income!AF$79,0)</f>
        <v>0</v>
      </c>
      <c r="AG44" s="92">
        <f>IF(AG$6&gt;=$F44,$I44*Income!AG$79,0)</f>
        <v>0</v>
      </c>
      <c r="AH44" s="92">
        <f>IF(AH$6&gt;=$F44,$I44*Income!AH$79,0)</f>
        <v>0</v>
      </c>
      <c r="AI44" s="92">
        <f>IF(AI$6&gt;=$F44,$I44*Income!AI$79,0)</f>
        <v>0</v>
      </c>
      <c r="AJ44" s="92">
        <f>IF(AJ$6&gt;=$F44,$I44*Income!AJ$79,0)</f>
        <v>0</v>
      </c>
      <c r="AK44" s="92">
        <f>IF(AK$6&gt;=$F44,$I44*Income!AK$79,0)</f>
        <v>0</v>
      </c>
      <c r="AL44" s="92">
        <f>IF(AL$6&gt;=$F44,$I44*Income!AL$79,0)</f>
        <v>0</v>
      </c>
      <c r="AM44" s="92">
        <f>IF(AM$6&gt;=$F44,$I44*Income!AM$79,0)</f>
        <v>0</v>
      </c>
      <c r="AN44" s="92">
        <f>IF(AN$6&gt;=$F44,$I44*Income!AN$79,0)</f>
        <v>0</v>
      </c>
      <c r="AO44" s="92">
        <f>IF(AO$6&gt;=$F44,$I44*Income!AO$79,0)</f>
        <v>0</v>
      </c>
      <c r="AP44" s="92">
        <f>IF(AP$6&gt;=$F44,$I44*Income!AP$79,0)</f>
        <v>0</v>
      </c>
      <c r="AQ44" s="92">
        <f>IF(AQ$6&gt;=$F44,$I44*Income!AQ$79,0)</f>
        <v>0</v>
      </c>
      <c r="AR44" s="92">
        <f>IF(AR$6&gt;=$F44,$I44*Income!AR$79,0)</f>
        <v>0</v>
      </c>
      <c r="AS44" s="92">
        <f>IF(AS$6&gt;=$F44,$I44*Income!AS$79,0)</f>
        <v>0</v>
      </c>
      <c r="AT44" s="92">
        <f>IF(AT$6&gt;=$F44,$I44*Income!AT$79,0)</f>
        <v>0</v>
      </c>
      <c r="AU44" s="92">
        <f>IF(AU$6&gt;=$F44,$I44*Income!AU$79,0)</f>
        <v>0</v>
      </c>
      <c r="AV44" s="92">
        <f>IF(AV$6&gt;=$F44,$I44*Income!AV$79,0)</f>
        <v>0</v>
      </c>
      <c r="AW44" s="92">
        <f>IF(AW$6&gt;=$F44,$I44*Income!AW$79,0)</f>
        <v>0</v>
      </c>
      <c r="AX44" s="92">
        <f>IF(AX$6&gt;=$F44,$I44*Income!AX$79,0)</f>
        <v>0</v>
      </c>
      <c r="AY44" s="92">
        <f>IF(AY$6&gt;=$F44,$I44*Income!AY$79,0)</f>
        <v>0</v>
      </c>
      <c r="AZ44" s="92">
        <f>IF(AZ$6&gt;=$F44,$I44*Income!AZ$79,0)</f>
        <v>0</v>
      </c>
      <c r="BA44" s="92">
        <f>IF(BA$6&gt;=$F44,$I44*Income!BA$79,0)</f>
        <v>0</v>
      </c>
      <c r="BB44" s="92">
        <f>IF(BB$6&gt;=$F44,$I44*Income!BB$79,0)</f>
        <v>0</v>
      </c>
      <c r="BC44" s="92">
        <f>IF(BC$6&gt;=$F44,$I44*Income!BC$79,0)</f>
        <v>0</v>
      </c>
      <c r="BD44" s="92">
        <f>IF(BD$6&gt;=$F44,$I44*Income!BD$79,0)</f>
        <v>0</v>
      </c>
      <c r="BE44" s="92">
        <f>IF(BE$6&gt;=$F44,$I44*Income!BE$79,0)</f>
        <v>0</v>
      </c>
      <c r="BF44" s="92">
        <f>IF(BF$6&gt;=$F44,$I44*Income!BF$79,0)</f>
        <v>0</v>
      </c>
      <c r="BG44" s="92">
        <f>IF(BG$6&gt;=$F44,$I44*Income!BG$79,0)</f>
        <v>0</v>
      </c>
      <c r="BH44" s="92">
        <f>IF(BH$6&gt;=$F44,$I44*Income!BH$79,0)</f>
        <v>0</v>
      </c>
      <c r="BI44" s="92">
        <f>IF(BI$6&gt;=$F44,$I44*Income!BI$79,0)</f>
        <v>3229.2</v>
      </c>
      <c r="BJ44" s="92">
        <f>IF(BJ$6&gt;=$F44,$I44*Income!BJ$79,0)</f>
        <v>3242.6549999999993</v>
      </c>
      <c r="BK44" s="92">
        <f>IF(BK$6&gt;=$F44,$I44*Income!BK$79,0)</f>
        <v>3256.1660624999995</v>
      </c>
      <c r="BL44" s="92">
        <f>IF(BL$6&gt;=$F44,$I44*Income!BL$79,0)</f>
        <v>3269.7334210937493</v>
      </c>
      <c r="BM44" s="92">
        <f>IF(BM$6&gt;=$F44,$I44*Income!BM$79,0)</f>
        <v>3283.3573103483077</v>
      </c>
      <c r="BN44" s="92">
        <f>IF(BN$6&gt;=$F44,$I44*Income!BN$79,0)</f>
        <v>3297.0379658080919</v>
      </c>
      <c r="BO44" s="92">
        <f>IF(BO$6&gt;=$F44,$I44*Income!BO$79,0)</f>
        <v>3310.7756239989581</v>
      </c>
      <c r="BP44" s="92">
        <f>IF(BP$6&gt;=$F44,$I44*Income!BP$79,0)</f>
        <v>3324.5705224322874</v>
      </c>
      <c r="BQ44" s="92">
        <f>IF(BQ$6&gt;=$F44,$I44*Income!BQ$79,0)</f>
        <v>3338.4228996090883</v>
      </c>
      <c r="BR44" s="92">
        <f>IF(BR$6&gt;=$F44,$I44*Income!BR$79,0)</f>
        <v>3352.3329950241268</v>
      </c>
      <c r="BS44" s="92">
        <f>IF(BS$6&gt;=$F44,$I44*Income!BS$79,0)</f>
        <v>3366.3010491700602</v>
      </c>
      <c r="BT44" s="92">
        <f>IF(BT$6&gt;=$F44,$I44*Income!BT$79,0)</f>
        <v>3380.3273035416023</v>
      </c>
      <c r="BU44" s="92">
        <f>IF(BU$6&gt;=$F44,$I44*Income!BU$79,0)</f>
        <v>3394.412000639692</v>
      </c>
      <c r="BV44" s="92">
        <f>IF(BV$6&gt;=$F44,$I44*Income!BV$79,0)</f>
        <v>3408.5553839756903</v>
      </c>
      <c r="BW44" s="92">
        <f>IF(BW$6&gt;=$F44,$I44*Income!BW$79,0)</f>
        <v>3422.7576980755889</v>
      </c>
      <c r="BX44" s="92">
        <f>IF(BX$6&gt;=$F44,$I44*Income!BX$79,0)</f>
        <v>3437.019188484237</v>
      </c>
      <c r="BY44" s="92">
        <f>IF(BY$6&gt;=$F44,$I44*Income!BY$79,0)</f>
        <v>3451.3401017695892</v>
      </c>
      <c r="BZ44" s="92">
        <f>IF(BZ$6&gt;=$F44,$I44*Income!BZ$79,0)</f>
        <v>3465.7206855269619</v>
      </c>
      <c r="CA44" s="92">
        <f>IF(CA$6&gt;=$F44,$I44*Income!CA$79,0)</f>
        <v>3480.1611883833243</v>
      </c>
      <c r="CB44" s="92">
        <f>IF(CB$6&gt;=$F44,$I44*Income!CB$79,0)</f>
        <v>3494.6618600015881</v>
      </c>
      <c r="CC44" s="92">
        <f>IF(CC$6&gt;=$F44,$I44*Income!CC$79,0)</f>
        <v>3509.2229510849279</v>
      </c>
      <c r="CD44" s="92">
        <f>IF(CD$6&gt;=$F44,$I44*Income!CD$79,0)</f>
        <v>3523.8447133811142</v>
      </c>
      <c r="CE44" s="92">
        <f>IF(CE$6&gt;=$F44,$I44*Income!CE$79,0)</f>
        <v>3538.5273996868696</v>
      </c>
      <c r="CF44" s="92">
        <f>IF(CF$6&gt;=$F44,$I44*Income!CF$79,0)</f>
        <v>3553.2712638522307</v>
      </c>
      <c r="CG44" s="92">
        <f>IF(CG$6&gt;=$F44,$I44*Income!CG$79,0)</f>
        <v>3568.0765607849485</v>
      </c>
      <c r="CH44" s="92">
        <f>IF(CH$6&gt;=$F44,$I44*Income!CH$79,0)</f>
        <v>3582.9435464548856</v>
      </c>
      <c r="CI44" s="92">
        <f>IF(CI$6&gt;=$F44,$I44*Income!CI$79,0)</f>
        <v>3597.8724778984474</v>
      </c>
      <c r="CJ44" s="92">
        <f>IF(CJ$6&gt;=$F44,$I44*Income!CJ$79,0)</f>
        <v>3612.8636132230245</v>
      </c>
      <c r="CK44" s="92">
        <f>IF(CK$6&gt;=$F44,$I44*Income!CK$79,0)</f>
        <v>3627.9172116114541</v>
      </c>
      <c r="CL44" s="92">
        <f>IF(CL$6&gt;=$F44,$I44*Income!CL$79,0)</f>
        <v>3643.033533326502</v>
      </c>
      <c r="CM44" s="92">
        <f>IF(CM$6&gt;=$F44,$I44*Income!CM$79,0)</f>
        <v>3658.212839715362</v>
      </c>
      <c r="CN44" s="92">
        <f>IF(CN$6&gt;=$F44,$I44*Income!CN$79,0)</f>
        <v>3673.4553932141757</v>
      </c>
      <c r="CO44" s="92">
        <f>IF(CO$6&gt;=$F44,$I44*Income!CO$79,0)</f>
        <v>3688.761457352568</v>
      </c>
      <c r="CP44" s="92">
        <f>IF(CP$6&gt;=$F44,$I44*Income!CP$79,0)</f>
        <v>3704.1312967582035</v>
      </c>
      <c r="CQ44" s="92">
        <f>IF(CQ$6&gt;=$F44,$I44*Income!CQ$79,0)</f>
        <v>3719.5651771613634</v>
      </c>
      <c r="CR44" s="92">
        <f>IF(CR$6&gt;=$F44,$I44*Income!CR$79,0)</f>
        <v>3735.0633653995355</v>
      </c>
      <c r="CS44" s="92">
        <f>IF(CS$6&gt;=$F44,$I44*Income!CS$79,0)</f>
        <v>3750.626129422034</v>
      </c>
      <c r="CT44" s="92">
        <f>IF(CT$6&gt;=$F44,$I44*Income!CT$79,0)</f>
        <v>3766.2537382946252</v>
      </c>
      <c r="CU44" s="92">
        <f>IF(CU$6&gt;=$F44,$I44*Income!CU$79,0)</f>
        <v>3781.9464622041864</v>
      </c>
      <c r="CV44" s="92">
        <f>IF(CV$6&gt;=$F44,$I44*Income!CV$79,0)</f>
        <v>3797.7045724633695</v>
      </c>
      <c r="CW44" s="92">
        <f>IF(CW$6&gt;=$F44,$I44*Income!CW$79,0)</f>
        <v>3813.5283415153003</v>
      </c>
      <c r="CX44" s="92">
        <f>IF(CX$6&gt;=$F44,$I44*Income!CX$79,0)</f>
        <v>3829.4180429382814</v>
      </c>
      <c r="CY44" s="92">
        <f>IF(CY$6&gt;=$F44,$I44*Income!CY$79,0)</f>
        <v>3845.3739514505237</v>
      </c>
      <c r="CZ44" s="92">
        <f>IF(CZ$6&gt;=$F44,$I44*Income!CZ$79,0)</f>
        <v>3861.3963429149007</v>
      </c>
      <c r="DA44" s="92">
        <f>IF(DA$6&gt;=$F44,$I44*Income!DA$79,0)</f>
        <v>3877.4854943437135</v>
      </c>
      <c r="DB44" s="92">
        <f>IF(DB$6&gt;=$F44,$I44*Income!DB$79,0)</f>
        <v>3893.6416839034787</v>
      </c>
      <c r="DC44" s="92">
        <f>IF(DC$6&gt;=$F44,$I44*Income!DC$79,0)</f>
        <v>3909.8651909197429</v>
      </c>
      <c r="DD44" s="92">
        <f>IF(DD$6&gt;=$F44,$I44*Income!DD$79,0)</f>
        <v>3926.1562958819086</v>
      </c>
      <c r="DE44" s="92">
        <f>IF(DE$6&gt;=$F44,$I44*Income!DE$79,0)</f>
        <v>3942.5152804480826</v>
      </c>
      <c r="DF44" s="92">
        <f>IF(DF$6&gt;=$F44,$I44*Income!DF$79,0)</f>
        <v>3958.9424274499506</v>
      </c>
      <c r="DG44" s="92">
        <f>IF(DG$6&gt;=$F44,$I44*Income!DG$79,0)</f>
        <v>3975.4380208976581</v>
      </c>
      <c r="DH44" s="92">
        <f>IF(DH$6&gt;=$F44,$I44*Income!DH$79,0)</f>
        <v>3992.0023459847312</v>
      </c>
      <c r="DI44" s="92">
        <f>IF(DI$6&gt;=$F44,$I44*Income!DI$79,0)</f>
        <v>4008.6356890930006</v>
      </c>
      <c r="DJ44" s="92">
        <f>IF(DJ$6&gt;=$F44,$I44*Income!DJ$79,0)</f>
        <v>4025.3383377975556</v>
      </c>
      <c r="DK44" s="92">
        <f>IF(DK$6&gt;=$F44,$I44*Income!DK$79,0)</f>
        <v>4042.1105808717125</v>
      </c>
      <c r="DL44" s="92">
        <f>IF(DL$6&gt;=$F44,$I44*Income!DL$79,0)</f>
        <v>4058.9527082920108</v>
      </c>
      <c r="DM44" s="92">
        <f>IF(DM$6&gt;=$F44,$I44*Income!DM$79,0)</f>
        <v>4075.8650112432269</v>
      </c>
      <c r="DN44" s="92">
        <f>IF(DN$6&gt;=$F44,$I44*Income!DN$79,0)</f>
        <v>4092.8477821234069</v>
      </c>
      <c r="DO44" s="92">
        <f>IF(DO$6&gt;=$F44,$I44*Income!DO$79,0)</f>
        <v>4109.9013145489216</v>
      </c>
      <c r="DP44" s="92">
        <f>IF(DP$6&gt;=$F44,$I44*Income!DP$79,0)</f>
        <v>4127.0259033595421</v>
      </c>
      <c r="DQ44" s="92">
        <f>IF(DQ$6&gt;=$F44,$I44*Income!DQ$79,0)</f>
        <v>4144.2218446235402</v>
      </c>
      <c r="DR44" s="92">
        <f>IF(DR$6&gt;=$F44,$I44*Income!DR$79,0)</f>
        <v>4161.4894356428049</v>
      </c>
      <c r="DS44" s="92">
        <f>IF(DS$6&gt;=$F44,$I44*Income!DS$79,0)</f>
        <v>4178.8289749579835</v>
      </c>
      <c r="DT44" s="92">
        <f>IF(DT$6&gt;=$F44,$I44*Income!DT$79,0)</f>
        <v>4196.2407623536419</v>
      </c>
      <c r="DU44" s="92">
        <f>IF(DU$6&gt;=$F44,$I44*Income!DU$79,0)</f>
        <v>4213.7250988634496</v>
      </c>
      <c r="DV44" s="92">
        <f>IF(DV$6&gt;=$F44,$I44*Income!DV$79,0)</f>
        <v>4231.2822867753803</v>
      </c>
      <c r="DW44" s="92">
        <f>IF(DW$6&gt;=$F44,$I44*Income!DW$79,0)</f>
        <v>4248.9126296369432</v>
      </c>
      <c r="DX44" s="92">
        <f>IF(DX$6&gt;=$F44,$I44*Income!DX$79,0)</f>
        <v>4266.61643226043</v>
      </c>
      <c r="DY44" s="92">
        <f>IF(DY$6&gt;=$F44,$I44*Income!DY$79,0)</f>
        <v>4284.3940007281826</v>
      </c>
      <c r="DZ44" s="92">
        <f>IF(DZ$6&gt;=$F44,$I44*Income!DZ$79,0)</f>
        <v>4302.2456423978838</v>
      </c>
      <c r="EA44" s="92">
        <f>IF(EA$6&gt;=$F44,$I44*Income!EA$79,0)</f>
        <v>4320.1716659078747</v>
      </c>
      <c r="EB44" s="92">
        <f>IF(EB$6&gt;=$F44,$I44*Income!EB$79,0)</f>
        <v>4338.1723811824913</v>
      </c>
      <c r="EC44" s="92">
        <f>IF(EC$6&gt;=$F44,$I44*Income!EC$79,0)</f>
        <v>4356.2480994374164</v>
      </c>
      <c r="ED44" s="92">
        <f>IF(ED$6&gt;=$F44,$I44*Income!ED$79,0)</f>
        <v>4374.3991331850739</v>
      </c>
      <c r="EE44" s="92">
        <f>IF(EE$6&gt;=$F44,$I44*Income!EE$79,0)</f>
        <v>4392.6257962400114</v>
      </c>
      <c r="EF44" s="92">
        <f>IF(EF$6&gt;=$F44,$I44*Income!EF$79,0)</f>
        <v>4410.9284037243451</v>
      </c>
      <c r="EG44" s="92">
        <f>IF(EG$6&gt;=$F44,$I44*Income!EG$79,0)</f>
        <v>4429.3072720731961</v>
      </c>
      <c r="EH44" s="92">
        <f>IF(EH$6&gt;=$F44,$I44*Income!EH$79,0)</f>
        <v>4447.762719040169</v>
      </c>
      <c r="EI44" s="92">
        <f>IF(EI$6&gt;=$F44,$I44*Income!EI$79,0)</f>
        <v>4466.2950637028362</v>
      </c>
      <c r="EJ44" s="92">
        <f>IF(EJ$6&gt;=$F44,$I44*Income!EJ$79,0)</f>
        <v>4484.9046264682638</v>
      </c>
      <c r="EK44" s="92">
        <f>IF(EK$6&gt;=$F44,$I44*Income!EK$79,0)</f>
        <v>4503.5917290785474</v>
      </c>
      <c r="EL44" s="51" t="s">
        <v>2</v>
      </c>
    </row>
    <row r="45" spans="1:142" x14ac:dyDescent="0.3">
      <c r="K45" s="51" t="s">
        <v>2</v>
      </c>
      <c r="L45" s="92">
        <f>IF(L$6&gt;=$F45,$I45*Income!L$79,0)</f>
        <v>0</v>
      </c>
      <c r="M45" s="92">
        <f>IF(M$6&gt;=$F45,$I45*Income!M$79,0)</f>
        <v>0</v>
      </c>
      <c r="N45" s="92">
        <f>IF(N$6&gt;=$F45,$I45*Income!N$79,0)</f>
        <v>0</v>
      </c>
      <c r="O45" s="92">
        <f>IF(O$6&gt;=$F45,$I45*Income!O$79,0)</f>
        <v>0</v>
      </c>
      <c r="P45" s="92">
        <f>IF(P$6&gt;=$F45,$I45*Income!P$79,0)</f>
        <v>0</v>
      </c>
      <c r="Q45" s="92">
        <f>IF(Q$6&gt;=$F45,$I45*Income!Q$79,0)</f>
        <v>0</v>
      </c>
      <c r="R45" s="92">
        <f>IF(R$6&gt;=$F45,$I45*Income!R$79,0)</f>
        <v>0</v>
      </c>
      <c r="S45" s="92">
        <f>IF(S$6&gt;=$F45,$I45*Income!S$79,0)</f>
        <v>0</v>
      </c>
      <c r="T45" s="92">
        <f>IF(T$6&gt;=$F45,$I45*Income!T$79,0)</f>
        <v>0</v>
      </c>
      <c r="U45" s="92">
        <f>IF(U$6&gt;=$F45,$I45*Income!U$79,0)</f>
        <v>0</v>
      </c>
      <c r="V45" s="92">
        <f>IF(V$6&gt;=$F45,$I45*Income!V$79,0)</f>
        <v>0</v>
      </c>
      <c r="W45" s="92">
        <f>IF(W$6&gt;=$F45,$I45*Income!W$79,0)</f>
        <v>0</v>
      </c>
      <c r="X45" s="92">
        <f>IF(X$6&gt;=$F45,$I45*Income!X$79,0)</f>
        <v>0</v>
      </c>
      <c r="Y45" s="92">
        <f>IF(Y$6&gt;=$F45,$I45*Income!Y$79,0)</f>
        <v>0</v>
      </c>
      <c r="Z45" s="92">
        <f>IF(Z$6&gt;=$F45,$I45*Income!Z$79,0)</f>
        <v>0</v>
      </c>
      <c r="AA45" s="92">
        <f>IF(AA$6&gt;=$F45,$I45*Income!AA$79,0)</f>
        <v>0</v>
      </c>
      <c r="AB45" s="92">
        <f>IF(AB$6&gt;=$F45,$I45*Income!AB$79,0)</f>
        <v>0</v>
      </c>
      <c r="AC45" s="92">
        <f>IF(AC$6&gt;=$F45,$I45*Income!AC$79,0)</f>
        <v>0</v>
      </c>
      <c r="AD45" s="92">
        <f>IF(AD$6&gt;=$F45,$I45*Income!AD$79,0)</f>
        <v>0</v>
      </c>
      <c r="AE45" s="92">
        <f>IF(AE$6&gt;=$F45,$I45*Income!AE$79,0)</f>
        <v>0</v>
      </c>
      <c r="AF45" s="92">
        <f>IF(AF$6&gt;=$F45,$I45*Income!AF$79,0)</f>
        <v>0</v>
      </c>
      <c r="AG45" s="92">
        <f>IF(AG$6&gt;=$F45,$I45*Income!AG$79,0)</f>
        <v>0</v>
      </c>
      <c r="AH45" s="92">
        <f>IF(AH$6&gt;=$F45,$I45*Income!AH$79,0)</f>
        <v>0</v>
      </c>
      <c r="AI45" s="92">
        <f>IF(AI$6&gt;=$F45,$I45*Income!AI$79,0)</f>
        <v>0</v>
      </c>
      <c r="AJ45" s="92">
        <f>IF(AJ$6&gt;=$F45,$I45*Income!AJ$79,0)</f>
        <v>0</v>
      </c>
      <c r="AK45" s="92">
        <f>IF(AK$6&gt;=$F45,$I45*Income!AK$79,0)</f>
        <v>0</v>
      </c>
      <c r="AL45" s="92">
        <f>IF(AL$6&gt;=$F45,$I45*Income!AL$79,0)</f>
        <v>0</v>
      </c>
      <c r="AM45" s="92">
        <f>IF(AM$6&gt;=$F45,$I45*Income!AM$79,0)</f>
        <v>0</v>
      </c>
      <c r="AN45" s="92">
        <f>IF(AN$6&gt;=$F45,$I45*Income!AN$79,0)</f>
        <v>0</v>
      </c>
      <c r="AO45" s="92">
        <f>IF(AO$6&gt;=$F45,$I45*Income!AO$79,0)</f>
        <v>0</v>
      </c>
      <c r="AP45" s="92">
        <f>IF(AP$6&gt;=$F45,$I45*Income!AP$79,0)</f>
        <v>0</v>
      </c>
      <c r="AQ45" s="92">
        <f>IF(AQ$6&gt;=$F45,$I45*Income!AQ$79,0)</f>
        <v>0</v>
      </c>
      <c r="AR45" s="92">
        <f>IF(AR$6&gt;=$F45,$I45*Income!AR$79,0)</f>
        <v>0</v>
      </c>
      <c r="AS45" s="92">
        <f>IF(AS$6&gt;=$F45,$I45*Income!AS$79,0)</f>
        <v>0</v>
      </c>
      <c r="AT45" s="92">
        <f>IF(AT$6&gt;=$F45,$I45*Income!AT$79,0)</f>
        <v>0</v>
      </c>
      <c r="AU45" s="92">
        <f>IF(AU$6&gt;=$F45,$I45*Income!AU$79,0)</f>
        <v>0</v>
      </c>
      <c r="AV45" s="92">
        <f>IF(AV$6&gt;=$F45,$I45*Income!AV$79,0)</f>
        <v>0</v>
      </c>
      <c r="AW45" s="92">
        <f>IF(AW$6&gt;=$F45,$I45*Income!AW$79,0)</f>
        <v>0</v>
      </c>
      <c r="AX45" s="92">
        <f>IF(AX$6&gt;=$F45,$I45*Income!AX$79,0)</f>
        <v>0</v>
      </c>
      <c r="AY45" s="92">
        <f>IF(AY$6&gt;=$F45,$I45*Income!AY$79,0)</f>
        <v>0</v>
      </c>
      <c r="AZ45" s="92">
        <f>IF(AZ$6&gt;=$F45,$I45*Income!AZ$79,0)</f>
        <v>0</v>
      </c>
      <c r="BA45" s="92">
        <f>IF(BA$6&gt;=$F45,$I45*Income!BA$79,0)</f>
        <v>0</v>
      </c>
      <c r="BB45" s="92">
        <f>IF(BB$6&gt;=$F45,$I45*Income!BB$79,0)</f>
        <v>0</v>
      </c>
      <c r="BC45" s="92">
        <f>IF(BC$6&gt;=$F45,$I45*Income!BC$79,0)</f>
        <v>0</v>
      </c>
      <c r="BD45" s="92">
        <f>IF(BD$6&gt;=$F45,$I45*Income!BD$79,0)</f>
        <v>0</v>
      </c>
      <c r="BE45" s="92">
        <f>IF(BE$6&gt;=$F45,$I45*Income!BE$79,0)</f>
        <v>0</v>
      </c>
      <c r="BF45" s="92">
        <f>IF(BF$6&gt;=$F45,$I45*Income!BF$79,0)</f>
        <v>0</v>
      </c>
      <c r="BG45" s="92">
        <f>IF(BG$6&gt;=$F45,$I45*Income!BG$79,0)</f>
        <v>0</v>
      </c>
      <c r="BH45" s="92">
        <f>IF(BH$6&gt;=$F45,$I45*Income!BH$79,0)</f>
        <v>0</v>
      </c>
      <c r="BI45" s="92">
        <f>IF(BI$6&gt;=$F45,$I45*Income!BI$79,0)</f>
        <v>0</v>
      </c>
      <c r="BJ45" s="92">
        <f>IF(BJ$6&gt;=$F45,$I45*Income!BJ$79,0)</f>
        <v>0</v>
      </c>
      <c r="BK45" s="92">
        <f>IF(BK$6&gt;=$F45,$I45*Income!BK$79,0)</f>
        <v>0</v>
      </c>
      <c r="BL45" s="92">
        <f>IF(BL$6&gt;=$F45,$I45*Income!BL$79,0)</f>
        <v>0</v>
      </c>
      <c r="BM45" s="92">
        <f>IF(BM$6&gt;=$F45,$I45*Income!BM$79,0)</f>
        <v>0</v>
      </c>
      <c r="BN45" s="92">
        <f>IF(BN$6&gt;=$F45,$I45*Income!BN$79,0)</f>
        <v>0</v>
      </c>
      <c r="BO45" s="92">
        <f>IF(BO$6&gt;=$F45,$I45*Income!BO$79,0)</f>
        <v>0</v>
      </c>
      <c r="BP45" s="92">
        <f>IF(BP$6&gt;=$F45,$I45*Income!BP$79,0)</f>
        <v>0</v>
      </c>
      <c r="BQ45" s="92">
        <f>IF(BQ$6&gt;=$F45,$I45*Income!BQ$79,0)</f>
        <v>0</v>
      </c>
      <c r="BR45" s="92">
        <f>IF(BR$6&gt;=$F45,$I45*Income!BR$79,0)</f>
        <v>0</v>
      </c>
      <c r="BS45" s="92">
        <f>IF(BS$6&gt;=$F45,$I45*Income!BS$79,0)</f>
        <v>0</v>
      </c>
      <c r="BT45" s="92">
        <f>IF(BT$6&gt;=$F45,$I45*Income!BT$79,0)</f>
        <v>0</v>
      </c>
      <c r="BU45" s="92">
        <f>IF(BU$6&gt;=$F45,$I45*Income!BU$79,0)</f>
        <v>0</v>
      </c>
      <c r="BV45" s="92">
        <f>IF(BV$6&gt;=$F45,$I45*Income!BV$79,0)</f>
        <v>0</v>
      </c>
      <c r="BW45" s="92">
        <f>IF(BW$6&gt;=$F45,$I45*Income!BW$79,0)</f>
        <v>0</v>
      </c>
      <c r="BX45" s="92">
        <f>IF(BX$6&gt;=$F45,$I45*Income!BX$79,0)</f>
        <v>0</v>
      </c>
      <c r="BY45" s="92">
        <f>IF(BY$6&gt;=$F45,$I45*Income!BY$79,0)</f>
        <v>0</v>
      </c>
      <c r="BZ45" s="92">
        <f>IF(BZ$6&gt;=$F45,$I45*Income!BZ$79,0)</f>
        <v>0</v>
      </c>
      <c r="CA45" s="92">
        <f>IF(CA$6&gt;=$F45,$I45*Income!CA$79,0)</f>
        <v>0</v>
      </c>
      <c r="CB45" s="92">
        <f>IF(CB$6&gt;=$F45,$I45*Income!CB$79,0)</f>
        <v>0</v>
      </c>
      <c r="CC45" s="92">
        <f>IF(CC$6&gt;=$F45,$I45*Income!CC$79,0)</f>
        <v>0</v>
      </c>
      <c r="CD45" s="92">
        <f>IF(CD$6&gt;=$F45,$I45*Income!CD$79,0)</f>
        <v>0</v>
      </c>
      <c r="CE45" s="92">
        <f>IF(CE$6&gt;=$F45,$I45*Income!CE$79,0)</f>
        <v>0</v>
      </c>
      <c r="CF45" s="92">
        <f>IF(CF$6&gt;=$F45,$I45*Income!CF$79,0)</f>
        <v>0</v>
      </c>
      <c r="CG45" s="92">
        <f>IF(CG$6&gt;=$F45,$I45*Income!CG$79,0)</f>
        <v>0</v>
      </c>
      <c r="CH45" s="92">
        <f>IF(CH$6&gt;=$F45,$I45*Income!CH$79,0)</f>
        <v>0</v>
      </c>
      <c r="CI45" s="92">
        <f>IF(CI$6&gt;=$F45,$I45*Income!CI$79,0)</f>
        <v>0</v>
      </c>
      <c r="CJ45" s="92">
        <f>IF(CJ$6&gt;=$F45,$I45*Income!CJ$79,0)</f>
        <v>0</v>
      </c>
      <c r="CK45" s="92">
        <f>IF(CK$6&gt;=$F45,$I45*Income!CK$79,0)</f>
        <v>0</v>
      </c>
      <c r="CL45" s="92">
        <f>IF(CL$6&gt;=$F45,$I45*Income!CL$79,0)</f>
        <v>0</v>
      </c>
      <c r="CM45" s="92">
        <f>IF(CM$6&gt;=$F45,$I45*Income!CM$79,0)</f>
        <v>0</v>
      </c>
      <c r="CN45" s="92">
        <f>IF(CN$6&gt;=$F45,$I45*Income!CN$79,0)</f>
        <v>0</v>
      </c>
      <c r="CO45" s="92">
        <f>IF(CO$6&gt;=$F45,$I45*Income!CO$79,0)</f>
        <v>0</v>
      </c>
      <c r="CP45" s="92">
        <f>IF(CP$6&gt;=$F45,$I45*Income!CP$79,0)</f>
        <v>0</v>
      </c>
      <c r="CQ45" s="92">
        <f>IF(CQ$6&gt;=$F45,$I45*Income!CQ$79,0)</f>
        <v>0</v>
      </c>
      <c r="CR45" s="92">
        <f>IF(CR$6&gt;=$F45,$I45*Income!CR$79,0)</f>
        <v>0</v>
      </c>
      <c r="CS45" s="92">
        <f>IF(CS$6&gt;=$F45,$I45*Income!CS$79,0)</f>
        <v>0</v>
      </c>
      <c r="CT45" s="92">
        <f>IF(CT$6&gt;=$F45,$I45*Income!CT$79,0)</f>
        <v>0</v>
      </c>
      <c r="CU45" s="92">
        <f>IF(CU$6&gt;=$F45,$I45*Income!CU$79,0)</f>
        <v>0</v>
      </c>
      <c r="CV45" s="92">
        <f>IF(CV$6&gt;=$F45,$I45*Income!CV$79,0)</f>
        <v>0</v>
      </c>
      <c r="CW45" s="92">
        <f>IF(CW$6&gt;=$F45,$I45*Income!CW$79,0)</f>
        <v>0</v>
      </c>
      <c r="CX45" s="92">
        <f>IF(CX$6&gt;=$F45,$I45*Income!CX$79,0)</f>
        <v>0</v>
      </c>
      <c r="CY45" s="92">
        <f>IF(CY$6&gt;=$F45,$I45*Income!CY$79,0)</f>
        <v>0</v>
      </c>
      <c r="CZ45" s="92">
        <f>IF(CZ$6&gt;=$F45,$I45*Income!CZ$79,0)</f>
        <v>0</v>
      </c>
      <c r="DA45" s="92">
        <f>IF(DA$6&gt;=$F45,$I45*Income!DA$79,0)</f>
        <v>0</v>
      </c>
      <c r="DB45" s="92">
        <f>IF(DB$6&gt;=$F45,$I45*Income!DB$79,0)</f>
        <v>0</v>
      </c>
      <c r="DC45" s="92">
        <f>IF(DC$6&gt;=$F45,$I45*Income!DC$79,0)</f>
        <v>0</v>
      </c>
      <c r="DD45" s="92">
        <f>IF(DD$6&gt;=$F45,$I45*Income!DD$79,0)</f>
        <v>0</v>
      </c>
      <c r="DE45" s="92">
        <f>IF(DE$6&gt;=$F45,$I45*Income!DE$79,0)</f>
        <v>0</v>
      </c>
      <c r="DF45" s="92">
        <f>IF(DF$6&gt;=$F45,$I45*Income!DF$79,0)</f>
        <v>0</v>
      </c>
      <c r="DG45" s="92">
        <f>IF(DG$6&gt;=$F45,$I45*Income!DG$79,0)</f>
        <v>0</v>
      </c>
      <c r="DH45" s="92">
        <f>IF(DH$6&gt;=$F45,$I45*Income!DH$79,0)</f>
        <v>0</v>
      </c>
      <c r="DI45" s="92">
        <f>IF(DI$6&gt;=$F45,$I45*Income!DI$79,0)</f>
        <v>0</v>
      </c>
      <c r="DJ45" s="92">
        <f>IF(DJ$6&gt;=$F45,$I45*Income!DJ$79,0)</f>
        <v>0</v>
      </c>
      <c r="DK45" s="92">
        <f>IF(DK$6&gt;=$F45,$I45*Income!DK$79,0)</f>
        <v>0</v>
      </c>
      <c r="DL45" s="92">
        <f>IF(DL$6&gt;=$F45,$I45*Income!DL$79,0)</f>
        <v>0</v>
      </c>
      <c r="DM45" s="92">
        <f>IF(DM$6&gt;=$F45,$I45*Income!DM$79,0)</f>
        <v>0</v>
      </c>
      <c r="DN45" s="92">
        <f>IF(DN$6&gt;=$F45,$I45*Income!DN$79,0)</f>
        <v>0</v>
      </c>
      <c r="DO45" s="92">
        <f>IF(DO$6&gt;=$F45,$I45*Income!DO$79,0)</f>
        <v>0</v>
      </c>
      <c r="DP45" s="92">
        <f>IF(DP$6&gt;=$F45,$I45*Income!DP$79,0)</f>
        <v>0</v>
      </c>
      <c r="DQ45" s="92">
        <f>IF(DQ$6&gt;=$F45,$I45*Income!DQ$79,0)</f>
        <v>0</v>
      </c>
      <c r="DR45" s="92">
        <f>IF(DR$6&gt;=$F45,$I45*Income!DR$79,0)</f>
        <v>0</v>
      </c>
      <c r="DS45" s="92">
        <f>IF(DS$6&gt;=$F45,$I45*Income!DS$79,0)</f>
        <v>0</v>
      </c>
      <c r="DT45" s="92">
        <f>IF(DT$6&gt;=$F45,$I45*Income!DT$79,0)</f>
        <v>0</v>
      </c>
      <c r="DU45" s="92">
        <f>IF(DU$6&gt;=$F45,$I45*Income!DU$79,0)</f>
        <v>0</v>
      </c>
      <c r="DV45" s="92">
        <f>IF(DV$6&gt;=$F45,$I45*Income!DV$79,0)</f>
        <v>0</v>
      </c>
      <c r="DW45" s="92">
        <f>IF(DW$6&gt;=$F45,$I45*Income!DW$79,0)</f>
        <v>0</v>
      </c>
      <c r="DX45" s="92">
        <f>IF(DX$6&gt;=$F45,$I45*Income!DX$79,0)</f>
        <v>0</v>
      </c>
      <c r="DY45" s="92">
        <f>IF(DY$6&gt;=$F45,$I45*Income!DY$79,0)</f>
        <v>0</v>
      </c>
      <c r="DZ45" s="92">
        <f>IF(DZ$6&gt;=$F45,$I45*Income!DZ$79,0)</f>
        <v>0</v>
      </c>
      <c r="EA45" s="92">
        <f>IF(EA$6&gt;=$F45,$I45*Income!EA$79,0)</f>
        <v>0</v>
      </c>
      <c r="EB45" s="92">
        <f>IF(EB$6&gt;=$F45,$I45*Income!EB$79,0)</f>
        <v>0</v>
      </c>
      <c r="EC45" s="92">
        <f>IF(EC$6&gt;=$F45,$I45*Income!EC$79,0)</f>
        <v>0</v>
      </c>
      <c r="ED45" s="92">
        <f>IF(ED$6&gt;=$F45,$I45*Income!ED$79,0)</f>
        <v>0</v>
      </c>
      <c r="EE45" s="92">
        <f>IF(EE$6&gt;=$F45,$I45*Income!EE$79,0)</f>
        <v>0</v>
      </c>
      <c r="EF45" s="92">
        <f>IF(EF$6&gt;=$F45,$I45*Income!EF$79,0)</f>
        <v>0</v>
      </c>
      <c r="EG45" s="92">
        <f>IF(EG$6&gt;=$F45,$I45*Income!EG$79,0)</f>
        <v>0</v>
      </c>
      <c r="EH45" s="92">
        <f>IF(EH$6&gt;=$F45,$I45*Income!EH$79,0)</f>
        <v>0</v>
      </c>
      <c r="EI45" s="92">
        <f>IF(EI$6&gt;=$F45,$I45*Income!EI$79,0)</f>
        <v>0</v>
      </c>
      <c r="EJ45" s="92">
        <f>IF(EJ$6&gt;=$F45,$I45*Income!EJ$79,0)</f>
        <v>0</v>
      </c>
      <c r="EK45" s="92">
        <f>IF(EK$6&gt;=$F45,$I45*Income!EK$79,0)</f>
        <v>0</v>
      </c>
      <c r="EL45" s="51" t="s">
        <v>2</v>
      </c>
    </row>
    <row r="46" spans="1:142" x14ac:dyDescent="0.3">
      <c r="K46" s="51" t="s">
        <v>2</v>
      </c>
      <c r="EL46" s="51" t="s">
        <v>2</v>
      </c>
    </row>
    <row r="47" spans="1:142" ht="17.25" x14ac:dyDescent="0.35">
      <c r="A47" s="97" t="s">
        <v>65</v>
      </c>
      <c r="B47" s="97"/>
      <c r="C47" s="97"/>
      <c r="D47" s="97"/>
      <c r="E47" s="97"/>
      <c r="F47" s="97"/>
      <c r="G47" s="97"/>
      <c r="H47" s="97"/>
      <c r="I47" s="108">
        <f>SUM(I41:I44)</f>
        <v>0.33000000000000007</v>
      </c>
      <c r="J47" s="97"/>
      <c r="K47" s="97" t="s">
        <v>2</v>
      </c>
      <c r="L47" s="109">
        <f>SUM(L41:L46)</f>
        <v>0</v>
      </c>
      <c r="M47" s="109">
        <f t="shared" ref="M47:BX47" si="24">SUM(M41:M46)</f>
        <v>0</v>
      </c>
      <c r="N47" s="109">
        <f t="shared" si="24"/>
        <v>0</v>
      </c>
      <c r="O47" s="109">
        <f t="shared" si="24"/>
        <v>0</v>
      </c>
      <c r="P47" s="109">
        <f t="shared" si="24"/>
        <v>0</v>
      </c>
      <c r="Q47" s="109">
        <f t="shared" si="24"/>
        <v>0</v>
      </c>
      <c r="R47" s="109">
        <f t="shared" si="24"/>
        <v>0</v>
      </c>
      <c r="S47" s="109">
        <f t="shared" si="24"/>
        <v>0</v>
      </c>
      <c r="T47" s="109">
        <f t="shared" si="24"/>
        <v>0</v>
      </c>
      <c r="U47" s="109">
        <f t="shared" si="24"/>
        <v>0</v>
      </c>
      <c r="V47" s="109">
        <f t="shared" si="24"/>
        <v>0</v>
      </c>
      <c r="W47" s="109">
        <f t="shared" si="24"/>
        <v>0</v>
      </c>
      <c r="X47" s="109">
        <f t="shared" si="24"/>
        <v>0</v>
      </c>
      <c r="Y47" s="109">
        <f t="shared" si="24"/>
        <v>0</v>
      </c>
      <c r="Z47" s="109">
        <f t="shared" si="24"/>
        <v>0</v>
      </c>
      <c r="AA47" s="109">
        <f t="shared" si="24"/>
        <v>0</v>
      </c>
      <c r="AB47" s="109">
        <f t="shared" si="24"/>
        <v>0</v>
      </c>
      <c r="AC47" s="109">
        <f t="shared" si="24"/>
        <v>0</v>
      </c>
      <c r="AD47" s="109">
        <f t="shared" si="24"/>
        <v>0</v>
      </c>
      <c r="AE47" s="109">
        <f t="shared" si="24"/>
        <v>0</v>
      </c>
      <c r="AF47" s="109">
        <f t="shared" si="24"/>
        <v>0</v>
      </c>
      <c r="AG47" s="109">
        <f t="shared" si="24"/>
        <v>0</v>
      </c>
      <c r="AH47" s="109">
        <f t="shared" si="24"/>
        <v>0</v>
      </c>
      <c r="AI47" s="109">
        <f t="shared" si="24"/>
        <v>0</v>
      </c>
      <c r="AJ47" s="109">
        <f t="shared" si="24"/>
        <v>0</v>
      </c>
      <c r="AK47" s="109">
        <f t="shared" si="24"/>
        <v>0</v>
      </c>
      <c r="AL47" s="109">
        <f t="shared" si="24"/>
        <v>0</v>
      </c>
      <c r="AM47" s="109">
        <f t="shared" si="24"/>
        <v>0</v>
      </c>
      <c r="AN47" s="109">
        <f t="shared" si="24"/>
        <v>0</v>
      </c>
      <c r="AO47" s="109">
        <f t="shared" si="24"/>
        <v>0</v>
      </c>
      <c r="AP47" s="109">
        <f t="shared" si="24"/>
        <v>0</v>
      </c>
      <c r="AQ47" s="109">
        <f t="shared" si="24"/>
        <v>0</v>
      </c>
      <c r="AR47" s="109">
        <f t="shared" si="24"/>
        <v>0</v>
      </c>
      <c r="AS47" s="109">
        <f t="shared" si="24"/>
        <v>0</v>
      </c>
      <c r="AT47" s="109">
        <f t="shared" si="24"/>
        <v>0</v>
      </c>
      <c r="AU47" s="109">
        <f t="shared" si="24"/>
        <v>0</v>
      </c>
      <c r="AV47" s="109">
        <f t="shared" si="24"/>
        <v>0</v>
      </c>
      <c r="AW47" s="109">
        <f t="shared" si="24"/>
        <v>0</v>
      </c>
      <c r="AX47" s="109">
        <f t="shared" si="24"/>
        <v>0</v>
      </c>
      <c r="AY47" s="109">
        <f t="shared" si="24"/>
        <v>0</v>
      </c>
      <c r="AZ47" s="109">
        <f t="shared" si="24"/>
        <v>0</v>
      </c>
      <c r="BA47" s="109">
        <f t="shared" si="24"/>
        <v>0</v>
      </c>
      <c r="BB47" s="109">
        <f t="shared" si="24"/>
        <v>0</v>
      </c>
      <c r="BC47" s="109">
        <f t="shared" si="24"/>
        <v>0</v>
      </c>
      <c r="BD47" s="109">
        <f t="shared" si="24"/>
        <v>0</v>
      </c>
      <c r="BE47" s="109">
        <f t="shared" si="24"/>
        <v>0</v>
      </c>
      <c r="BF47" s="109">
        <f t="shared" si="24"/>
        <v>0</v>
      </c>
      <c r="BG47" s="109">
        <f t="shared" si="24"/>
        <v>0</v>
      </c>
      <c r="BH47" s="109">
        <f t="shared" si="24"/>
        <v>0</v>
      </c>
      <c r="BI47" s="109">
        <f t="shared" si="24"/>
        <v>35521.199999999997</v>
      </c>
      <c r="BJ47" s="109">
        <f t="shared" si="24"/>
        <v>35669.204999999994</v>
      </c>
      <c r="BK47" s="109">
        <f t="shared" si="24"/>
        <v>35817.826687499997</v>
      </c>
      <c r="BL47" s="109">
        <f t="shared" si="24"/>
        <v>35967.067632031241</v>
      </c>
      <c r="BM47" s="109">
        <f t="shared" si="24"/>
        <v>36116.930413831382</v>
      </c>
      <c r="BN47" s="109">
        <f t="shared" si="24"/>
        <v>36267.417623889014</v>
      </c>
      <c r="BO47" s="109">
        <f t="shared" si="24"/>
        <v>36418.531863988545</v>
      </c>
      <c r="BP47" s="109">
        <f t="shared" si="24"/>
        <v>36570.275746755164</v>
      </c>
      <c r="BQ47" s="109">
        <f t="shared" si="24"/>
        <v>36722.651895699979</v>
      </c>
      <c r="BR47" s="109">
        <f t="shared" si="24"/>
        <v>36875.662945265394</v>
      </c>
      <c r="BS47" s="109">
        <f t="shared" si="24"/>
        <v>37029.311540870665</v>
      </c>
      <c r="BT47" s="109">
        <f t="shared" si="24"/>
        <v>37183.600338957622</v>
      </c>
      <c r="BU47" s="109">
        <f t="shared" si="24"/>
        <v>37338.532007036614</v>
      </c>
      <c r="BV47" s="109">
        <f t="shared" si="24"/>
        <v>37494.109223732601</v>
      </c>
      <c r="BW47" s="109">
        <f t="shared" si="24"/>
        <v>37650.334678831481</v>
      </c>
      <c r="BX47" s="109">
        <f t="shared" si="24"/>
        <v>37807.211073326609</v>
      </c>
      <c r="BY47" s="109">
        <f t="shared" ref="BY47:EJ47" si="25">SUM(BY41:BY46)</f>
        <v>37964.741119465478</v>
      </c>
      <c r="BZ47" s="109">
        <f t="shared" si="25"/>
        <v>38122.927540796583</v>
      </c>
      <c r="CA47" s="109">
        <f t="shared" si="25"/>
        <v>38281.773072216572</v>
      </c>
      <c r="CB47" s="109">
        <f t="shared" si="25"/>
        <v>38441.280460017471</v>
      </c>
      <c r="CC47" s="109">
        <f t="shared" si="25"/>
        <v>38601.452461934212</v>
      </c>
      <c r="CD47" s="109">
        <f t="shared" si="25"/>
        <v>38762.29184719226</v>
      </c>
      <c r="CE47" s="109">
        <f t="shared" si="25"/>
        <v>38923.801396555566</v>
      </c>
      <c r="CF47" s="109">
        <f t="shared" si="25"/>
        <v>39085.983902374537</v>
      </c>
      <c r="CG47" s="109">
        <f t="shared" si="25"/>
        <v>39248.842168634437</v>
      </c>
      <c r="CH47" s="109">
        <f t="shared" si="25"/>
        <v>39412.379011003752</v>
      </c>
      <c r="CI47" s="109">
        <f t="shared" si="25"/>
        <v>39576.597256882924</v>
      </c>
      <c r="CJ47" s="109">
        <f t="shared" si="25"/>
        <v>39741.499745453271</v>
      </c>
      <c r="CK47" s="109">
        <f t="shared" si="25"/>
        <v>39907.089327726004</v>
      </c>
      <c r="CL47" s="109">
        <f t="shared" si="25"/>
        <v>40073.368866591532</v>
      </c>
      <c r="CM47" s="109">
        <f t="shared" si="25"/>
        <v>40240.341236868982</v>
      </c>
      <c r="CN47" s="109">
        <f t="shared" si="25"/>
        <v>40408.009325355939</v>
      </c>
      <c r="CO47" s="109">
        <f t="shared" si="25"/>
        <v>40576.376030878251</v>
      </c>
      <c r="CP47" s="109">
        <f t="shared" si="25"/>
        <v>40745.444264340244</v>
      </c>
      <c r="CQ47" s="109">
        <f t="shared" si="25"/>
        <v>40915.216948775</v>
      </c>
      <c r="CR47" s="109">
        <f t="shared" si="25"/>
        <v>41085.697019394895</v>
      </c>
      <c r="CS47" s="109">
        <f t="shared" si="25"/>
        <v>41256.887423642373</v>
      </c>
      <c r="CT47" s="109">
        <f t="shared" si="25"/>
        <v>41428.79112124088</v>
      </c>
      <c r="CU47" s="109">
        <f t="shared" si="25"/>
        <v>41601.41108424605</v>
      </c>
      <c r="CV47" s="109">
        <f t="shared" si="25"/>
        <v>41774.750297097067</v>
      </c>
      <c r="CW47" s="109">
        <f t="shared" si="25"/>
        <v>41948.811756668307</v>
      </c>
      <c r="CX47" s="109">
        <f t="shared" si="25"/>
        <v>42123.5984723211</v>
      </c>
      <c r="CY47" s="109">
        <f t="shared" si="25"/>
        <v>42299.113465955765</v>
      </c>
      <c r="CZ47" s="109">
        <f t="shared" si="25"/>
        <v>42475.359772063908</v>
      </c>
      <c r="DA47" s="109">
        <f t="shared" si="25"/>
        <v>42652.340437780855</v>
      </c>
      <c r="DB47" s="109">
        <f t="shared" si="25"/>
        <v>42830.058522938263</v>
      </c>
      <c r="DC47" s="109">
        <f t="shared" si="25"/>
        <v>43008.517100117177</v>
      </c>
      <c r="DD47" s="109">
        <f t="shared" si="25"/>
        <v>43187.719254701005</v>
      </c>
      <c r="DE47" s="109">
        <f t="shared" si="25"/>
        <v>43367.668084928919</v>
      </c>
      <c r="DF47" s="109">
        <f t="shared" si="25"/>
        <v>43548.366701949461</v>
      </c>
      <c r="DG47" s="109">
        <f t="shared" si="25"/>
        <v>43729.818229874239</v>
      </c>
      <c r="DH47" s="109">
        <f t="shared" si="25"/>
        <v>43912.025805832047</v>
      </c>
      <c r="DI47" s="109">
        <f t="shared" si="25"/>
        <v>44094.992580023012</v>
      </c>
      <c r="DJ47" s="109">
        <f t="shared" si="25"/>
        <v>44278.721715773121</v>
      </c>
      <c r="DK47" s="109">
        <f t="shared" si="25"/>
        <v>44463.216389588837</v>
      </c>
      <c r="DL47" s="109">
        <f t="shared" si="25"/>
        <v>44648.479791212128</v>
      </c>
      <c r="DM47" s="109">
        <f t="shared" si="25"/>
        <v>44834.515123675505</v>
      </c>
      <c r="DN47" s="109">
        <f t="shared" si="25"/>
        <v>45021.32560335748</v>
      </c>
      <c r="DO47" s="109">
        <f t="shared" si="25"/>
        <v>45208.914460038133</v>
      </c>
      <c r="DP47" s="109">
        <f t="shared" si="25"/>
        <v>45397.284936954959</v>
      </c>
      <c r="DQ47" s="109">
        <f t="shared" si="25"/>
        <v>45586.44029085894</v>
      </c>
      <c r="DR47" s="109">
        <f t="shared" si="25"/>
        <v>45776.383792070854</v>
      </c>
      <c r="DS47" s="109">
        <f t="shared" si="25"/>
        <v>45967.118724537824</v>
      </c>
      <c r="DT47" s="109">
        <f t="shared" si="25"/>
        <v>46158.648385890068</v>
      </c>
      <c r="DU47" s="109">
        <f t="shared" si="25"/>
        <v>46350.976087497947</v>
      </c>
      <c r="DV47" s="109">
        <f t="shared" si="25"/>
        <v>46544.105154529185</v>
      </c>
      <c r="DW47" s="109">
        <f t="shared" si="25"/>
        <v>46738.038926006375</v>
      </c>
      <c r="DX47" s="109">
        <f t="shared" si="25"/>
        <v>46932.78075486474</v>
      </c>
      <c r="DY47" s="109">
        <f t="shared" si="25"/>
        <v>47128.334008010017</v>
      </c>
      <c r="DZ47" s="109">
        <f t="shared" si="25"/>
        <v>47324.702066376733</v>
      </c>
      <c r="EA47" s="109">
        <f t="shared" si="25"/>
        <v>47521.888324986627</v>
      </c>
      <c r="EB47" s="109">
        <f t="shared" si="25"/>
        <v>47719.896193007407</v>
      </c>
      <c r="EC47" s="109">
        <f t="shared" si="25"/>
        <v>47918.729093811591</v>
      </c>
      <c r="ED47" s="109">
        <f t="shared" si="25"/>
        <v>48118.390465035816</v>
      </c>
      <c r="EE47" s="109">
        <f t="shared" si="25"/>
        <v>48318.883758640128</v>
      </c>
      <c r="EF47" s="109">
        <f t="shared" si="25"/>
        <v>48520.212440967807</v>
      </c>
      <c r="EG47" s="109">
        <f t="shared" si="25"/>
        <v>48722.379992805159</v>
      </c>
      <c r="EH47" s="109">
        <f t="shared" si="25"/>
        <v>48925.389909441867</v>
      </c>
      <c r="EI47" s="109">
        <f t="shared" si="25"/>
        <v>49129.245700731197</v>
      </c>
      <c r="EJ47" s="109">
        <f t="shared" si="25"/>
        <v>49333.950891150911</v>
      </c>
      <c r="EK47" s="109">
        <f t="shared" ref="EK47" si="26">SUM(EK41:EK46)</f>
        <v>49539.509019864025</v>
      </c>
      <c r="EL47" s="51" t="s">
        <v>2</v>
      </c>
    </row>
    <row r="48" spans="1:142" x14ac:dyDescent="0.3">
      <c r="K48" s="51" t="s">
        <v>2</v>
      </c>
      <c r="EL48" s="51" t="s">
        <v>2</v>
      </c>
    </row>
    <row r="49" spans="1:142" ht="17.25" x14ac:dyDescent="0.35">
      <c r="A49" s="102" t="s">
        <v>13</v>
      </c>
      <c r="B49" s="103"/>
      <c r="C49" s="103"/>
      <c r="D49" s="103"/>
      <c r="E49" s="103"/>
      <c r="F49" s="103"/>
      <c r="G49" s="103"/>
      <c r="H49" s="103"/>
      <c r="I49" s="103"/>
      <c r="J49" s="103"/>
      <c r="K49" s="103" t="s">
        <v>2</v>
      </c>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51" t="s">
        <v>2</v>
      </c>
    </row>
    <row r="50" spans="1:142" x14ac:dyDescent="0.3">
      <c r="B50" s="51" t="s">
        <v>51</v>
      </c>
      <c r="D50" s="110"/>
      <c r="E50" s="101"/>
      <c r="F50" s="56">
        <f>Income!$D$84</f>
        <v>46905</v>
      </c>
      <c r="G50" s="111"/>
      <c r="H50" s="107"/>
      <c r="I50" s="107">
        <v>0.2</v>
      </c>
      <c r="K50" s="51" t="s">
        <v>2</v>
      </c>
      <c r="L50" s="92">
        <f>IF(L$6&gt;=$F50,$I50*Income!L$84,0)</f>
        <v>0</v>
      </c>
      <c r="M50" s="92">
        <f>IF(M$6&gt;=$F50,$I50*Income!M$84,0)</f>
        <v>0</v>
      </c>
      <c r="N50" s="92">
        <f>IF(N$6&gt;=$F50,$I50*Income!N$84,0)</f>
        <v>0</v>
      </c>
      <c r="O50" s="92">
        <f>IF(O$6&gt;=$F50,$I50*Income!O$84,0)</f>
        <v>0</v>
      </c>
      <c r="P50" s="92">
        <f>IF(P$6&gt;=$F50,$I50*Income!P$84,0)</f>
        <v>0</v>
      </c>
      <c r="Q50" s="92">
        <f>IF(Q$6&gt;=$F50,$I50*Income!Q$84,0)</f>
        <v>0</v>
      </c>
      <c r="R50" s="92">
        <f>IF(R$6&gt;=$F50,$I50*Income!R$84,0)</f>
        <v>0</v>
      </c>
      <c r="S50" s="92">
        <f>IF(S$6&gt;=$F50,$I50*Income!S$84,0)</f>
        <v>0</v>
      </c>
      <c r="T50" s="92">
        <f>IF(T$6&gt;=$F50,$I50*Income!T$84,0)</f>
        <v>0</v>
      </c>
      <c r="U50" s="92">
        <f>IF(U$6&gt;=$F50,$I50*Income!U$84,0)</f>
        <v>0</v>
      </c>
      <c r="V50" s="92">
        <f>IF(V$6&gt;=$F50,$I50*Income!V$84,0)</f>
        <v>0</v>
      </c>
      <c r="W50" s="92">
        <f>IF(W$6&gt;=$F50,$I50*Income!W$84,0)</f>
        <v>0</v>
      </c>
      <c r="X50" s="92">
        <f>IF(X$6&gt;=$F50,$I50*Income!X$84,0)</f>
        <v>0</v>
      </c>
      <c r="Y50" s="92">
        <f>IF(Y$6&gt;=$F50,$I50*Income!Y$84,0)</f>
        <v>0</v>
      </c>
      <c r="Z50" s="92">
        <f>IF(Z$6&gt;=$F50,$I50*Income!Z$84,0)</f>
        <v>0</v>
      </c>
      <c r="AA50" s="92">
        <f>IF(AA$6&gt;=$F50,$I50*Income!AA$84,0)</f>
        <v>0</v>
      </c>
      <c r="AB50" s="92">
        <f>IF(AB$6&gt;=$F50,$I50*Income!AB$84,0)</f>
        <v>0</v>
      </c>
      <c r="AC50" s="92">
        <f>IF(AC$6&gt;=$F50,$I50*Income!AC$84,0)</f>
        <v>0</v>
      </c>
      <c r="AD50" s="92">
        <f>IF(AD$6&gt;=$F50,$I50*Income!AD$84,0)</f>
        <v>0</v>
      </c>
      <c r="AE50" s="92">
        <f>IF(AE$6&gt;=$F50,$I50*Income!AE$84,0)</f>
        <v>0</v>
      </c>
      <c r="AF50" s="92">
        <f>IF(AF$6&gt;=$F50,$I50*Income!AF$84,0)</f>
        <v>0</v>
      </c>
      <c r="AG50" s="92">
        <f>IF(AG$6&gt;=$F50,$I50*Income!AG$84,0)</f>
        <v>0</v>
      </c>
      <c r="AH50" s="92">
        <f>IF(AH$6&gt;=$F50,$I50*Income!AH$84,0)</f>
        <v>0</v>
      </c>
      <c r="AI50" s="92">
        <f>IF(AI$6&gt;=$F50,$I50*Income!AI$84,0)</f>
        <v>0</v>
      </c>
      <c r="AJ50" s="92">
        <f>IF(AJ$6&gt;=$F50,$I50*Income!AJ$84,0)</f>
        <v>0</v>
      </c>
      <c r="AK50" s="92">
        <f>IF(AK$6&gt;=$F50,$I50*Income!AK$84,0)</f>
        <v>0</v>
      </c>
      <c r="AL50" s="92">
        <f>IF(AL$6&gt;=$F50,$I50*Income!AL$84,0)</f>
        <v>0</v>
      </c>
      <c r="AM50" s="92">
        <f>IF(AM$6&gt;=$F50,$I50*Income!AM$84,0)</f>
        <v>0</v>
      </c>
      <c r="AN50" s="92">
        <f>IF(AN$6&gt;=$F50,$I50*Income!AN$84,0)</f>
        <v>0</v>
      </c>
      <c r="AO50" s="92">
        <f>IF(AO$6&gt;=$F50,$I50*Income!AO$84,0)</f>
        <v>0</v>
      </c>
      <c r="AP50" s="92">
        <f>IF(AP$6&gt;=$F50,$I50*Income!AP$84,0)</f>
        <v>0</v>
      </c>
      <c r="AQ50" s="92">
        <f>IF(AQ$6&gt;=$F50,$I50*Income!AQ$84,0)</f>
        <v>0</v>
      </c>
      <c r="AR50" s="92">
        <f>IF(AR$6&gt;=$F50,$I50*Income!AR$84,0)</f>
        <v>0</v>
      </c>
      <c r="AS50" s="92">
        <f>IF(AS$6&gt;=$F50,$I50*Income!AS$84,0)</f>
        <v>0</v>
      </c>
      <c r="AT50" s="92">
        <f>IF(AT$6&gt;=$F50,$I50*Income!AT$84,0)</f>
        <v>0</v>
      </c>
      <c r="AU50" s="92">
        <f>IF(AU$6&gt;=$F50,$I50*Income!AU$84,0)</f>
        <v>0</v>
      </c>
      <c r="AV50" s="92">
        <f>IF(AV$6&gt;=$F50,$I50*Income!AV$84,0)</f>
        <v>0</v>
      </c>
      <c r="AW50" s="92">
        <f>IF(AW$6&gt;=$F50,$I50*Income!AW$84,0)</f>
        <v>0</v>
      </c>
      <c r="AX50" s="92">
        <f>IF(AX$6&gt;=$F50,$I50*Income!AX$84,0)</f>
        <v>0</v>
      </c>
      <c r="AY50" s="92">
        <f>IF(AY$6&gt;=$F50,$I50*Income!AY$84,0)</f>
        <v>0</v>
      </c>
      <c r="AZ50" s="92">
        <f>IF(AZ$6&gt;=$F50,$I50*Income!AZ$84,0)</f>
        <v>0</v>
      </c>
      <c r="BA50" s="92">
        <f>IF(BA$6&gt;=$F50,$I50*Income!BA$84,0)</f>
        <v>0</v>
      </c>
      <c r="BB50" s="92">
        <f>IF(BB$6&gt;=$F50,$I50*Income!BB$84,0)</f>
        <v>0</v>
      </c>
      <c r="BC50" s="92">
        <f>IF(BC$6&gt;=$F50,$I50*Income!BC$84,0)</f>
        <v>0</v>
      </c>
      <c r="BD50" s="92">
        <f>IF(BD$6&gt;=$F50,$I50*Income!BD$84,0)</f>
        <v>0</v>
      </c>
      <c r="BE50" s="92">
        <f>IF(BE$6&gt;=$F50,$I50*Income!BE$84,0)</f>
        <v>0</v>
      </c>
      <c r="BF50" s="92">
        <f>IF(BF$6&gt;=$F50,$I50*Income!BF$84,0)</f>
        <v>0</v>
      </c>
      <c r="BG50" s="92">
        <f>IF(BG$6&gt;=$F50,$I50*Income!BG$84,0)</f>
        <v>0</v>
      </c>
      <c r="BH50" s="92">
        <f>IF(BH$6&gt;=$F50,$I50*Income!BH$84,0)</f>
        <v>0</v>
      </c>
      <c r="BI50" s="92">
        <f>IF(BI$6&gt;=$F50,$I50*Income!BI$84,0)</f>
        <v>0</v>
      </c>
      <c r="BJ50" s="92">
        <f>IF(BJ$6&gt;=$F50,$I50*Income!BJ$84,0)</f>
        <v>9360</v>
      </c>
      <c r="BK50" s="92">
        <f>IF(BK$6&gt;=$F50,$I50*Income!BK$84,0)</f>
        <v>9399</v>
      </c>
      <c r="BL50" s="92">
        <f>IF(BL$6&gt;=$F50,$I50*Income!BL$84,0)</f>
        <v>9438.1625000000004</v>
      </c>
      <c r="BM50" s="92">
        <f>IF(BM$6&gt;=$F50,$I50*Income!BM$84,0)</f>
        <v>9477.4881770833344</v>
      </c>
      <c r="BN50" s="92">
        <f>IF(BN$6&gt;=$F50,$I50*Income!BN$84,0)</f>
        <v>9516.9777111545154</v>
      </c>
      <c r="BO50" s="92">
        <f>IF(BO$6&gt;=$F50,$I50*Income!BO$84,0)</f>
        <v>9556.6317849509924</v>
      </c>
      <c r="BP50" s="92">
        <f>IF(BP$6&gt;=$F50,$I50*Income!BP$84,0)</f>
        <v>9596.4510840549538</v>
      </c>
      <c r="BQ50" s="92">
        <f>IF(BQ$6&gt;=$F50,$I50*Income!BQ$84,0)</f>
        <v>9636.4362969051836</v>
      </c>
      <c r="BR50" s="92">
        <f>IF(BR$6&gt;=$F50,$I50*Income!BR$84,0)</f>
        <v>9676.5881148089538</v>
      </c>
      <c r="BS50" s="92">
        <f>IF(BS$6&gt;=$F50,$I50*Income!BS$84,0)</f>
        <v>9716.90723195399</v>
      </c>
      <c r="BT50" s="92">
        <f>IF(BT$6&gt;=$F50,$I50*Income!BT$84,0)</f>
        <v>9757.3943454204655</v>
      </c>
      <c r="BU50" s="92">
        <f>IF(BU$6&gt;=$F50,$I50*Income!BU$84,0)</f>
        <v>9798.0501551930502</v>
      </c>
      <c r="BV50" s="92">
        <f>IF(BV$6&gt;=$F50,$I50*Income!BV$84,0)</f>
        <v>9838.8753641730218</v>
      </c>
      <c r="BW50" s="92">
        <f>IF(BW$6&gt;=$F50,$I50*Income!BW$84,0)</f>
        <v>9879.8706781904093</v>
      </c>
      <c r="BX50" s="92">
        <f>IF(BX$6&gt;=$F50,$I50*Income!BX$84,0)</f>
        <v>9921.0368060162018</v>
      </c>
      <c r="BY50" s="92">
        <f>IF(BY$6&gt;=$F50,$I50*Income!BY$84,0)</f>
        <v>9962.3744593746014</v>
      </c>
      <c r="BZ50" s="92">
        <f>IF(BZ$6&gt;=$F50,$I50*Income!BZ$84,0)</f>
        <v>10003.884352955329</v>
      </c>
      <c r="CA50" s="92">
        <f>IF(CA$6&gt;=$F50,$I50*Income!CA$84,0)</f>
        <v>10045.567204425977</v>
      </c>
      <c r="CB50" s="92">
        <f>IF(CB$6&gt;=$F50,$I50*Income!CB$84,0)</f>
        <v>10087.423734444419</v>
      </c>
      <c r="CC50" s="92">
        <f>IF(CC$6&gt;=$F50,$I50*Income!CC$84,0)</f>
        <v>10129.45466667127</v>
      </c>
      <c r="CD50" s="92">
        <f>IF(CD$6&gt;=$F50,$I50*Income!CD$84,0)</f>
        <v>10171.6607277824</v>
      </c>
      <c r="CE50" s="92">
        <f>IF(CE$6&gt;=$F50,$I50*Income!CE$84,0)</f>
        <v>10214.042647481494</v>
      </c>
      <c r="CF50" s="92">
        <f>IF(CF$6&gt;=$F50,$I50*Income!CF$84,0)</f>
        <v>10256.601158512667</v>
      </c>
      <c r="CG50" s="92">
        <f>IF(CG$6&gt;=$F50,$I50*Income!CG$84,0)</f>
        <v>10299.336996673135</v>
      </c>
      <c r="CH50" s="92">
        <f>IF(CH$6&gt;=$F50,$I50*Income!CH$84,0)</f>
        <v>10342.25090082594</v>
      </c>
      <c r="CI50" s="92">
        <f>IF(CI$6&gt;=$F50,$I50*Income!CI$84,0)</f>
        <v>10385.343612912715</v>
      </c>
      <c r="CJ50" s="92">
        <f>IF(CJ$6&gt;=$F50,$I50*Income!CJ$84,0)</f>
        <v>10428.615877966518</v>
      </c>
      <c r="CK50" s="92">
        <f>IF(CK$6&gt;=$F50,$I50*Income!CK$84,0)</f>
        <v>10472.068444124712</v>
      </c>
      <c r="CL50" s="92">
        <f>IF(CL$6&gt;=$F50,$I50*Income!CL$84,0)</f>
        <v>10515.702062641898</v>
      </c>
      <c r="CM50" s="92">
        <f>IF(CM$6&gt;=$F50,$I50*Income!CM$84,0)</f>
        <v>10559.517487902907</v>
      </c>
      <c r="CN50" s="92">
        <f>IF(CN$6&gt;=$F50,$I50*Income!CN$84,0)</f>
        <v>10603.515477435836</v>
      </c>
      <c r="CO50" s="92">
        <f>IF(CO$6&gt;=$F50,$I50*Income!CO$84,0)</f>
        <v>10647.696791925151</v>
      </c>
      <c r="CP50" s="92">
        <f>IF(CP$6&gt;=$F50,$I50*Income!CP$84,0)</f>
        <v>10692.06219522484</v>
      </c>
      <c r="CQ50" s="92">
        <f>IF(CQ$6&gt;=$F50,$I50*Income!CQ$84,0)</f>
        <v>10736.612454371609</v>
      </c>
      <c r="CR50" s="92">
        <f>IF(CR$6&gt;=$F50,$I50*Income!CR$84,0)</f>
        <v>10781.348339598157</v>
      </c>
      <c r="CS50" s="92">
        <f>IF(CS$6&gt;=$F50,$I50*Income!CS$84,0)</f>
        <v>10826.270624346482</v>
      </c>
      <c r="CT50" s="92">
        <f>IF(CT$6&gt;=$F50,$I50*Income!CT$84,0)</f>
        <v>10871.380085281258</v>
      </c>
      <c r="CU50" s="92">
        <f>IF(CU$6&gt;=$F50,$I50*Income!CU$84,0)</f>
        <v>10916.677502303264</v>
      </c>
      <c r="CV50" s="92">
        <f>IF(CV$6&gt;=$F50,$I50*Income!CV$84,0)</f>
        <v>10962.16365856286</v>
      </c>
      <c r="CW50" s="92">
        <f>IF(CW$6&gt;=$F50,$I50*Income!CW$84,0)</f>
        <v>11007.83934047354</v>
      </c>
      <c r="CX50" s="92">
        <f>IF(CX$6&gt;=$F50,$I50*Income!CX$84,0)</f>
        <v>11053.705337725512</v>
      </c>
      <c r="CY50" s="92">
        <f>IF(CY$6&gt;=$F50,$I50*Income!CY$84,0)</f>
        <v>11099.762443299369</v>
      </c>
      <c r="CZ50" s="92">
        <f>IF(CZ$6&gt;=$F50,$I50*Income!CZ$84,0)</f>
        <v>11146.011453479783</v>
      </c>
      <c r="DA50" s="92">
        <f>IF(DA$6&gt;=$F50,$I50*Income!DA$84,0)</f>
        <v>11192.45316786928</v>
      </c>
      <c r="DB50" s="92">
        <f>IF(DB$6&gt;=$F50,$I50*Income!DB$84,0)</f>
        <v>11239.08838940207</v>
      </c>
      <c r="DC50" s="92">
        <f>IF(DC$6&gt;=$F50,$I50*Income!DC$84,0)</f>
        <v>11285.917924357913</v>
      </c>
      <c r="DD50" s="92">
        <f>IF(DD$6&gt;=$F50,$I50*Income!DD$84,0)</f>
        <v>11332.94258237607</v>
      </c>
      <c r="DE50" s="92">
        <f>IF(DE$6&gt;=$F50,$I50*Income!DE$84,0)</f>
        <v>11380.163176469305</v>
      </c>
      <c r="DF50" s="92">
        <f>IF(DF$6&gt;=$F50,$I50*Income!DF$84,0)</f>
        <v>11427.580523037926</v>
      </c>
      <c r="DG50" s="92">
        <f>IF(DG$6&gt;=$F50,$I50*Income!DG$84,0)</f>
        <v>11475.195441883918</v>
      </c>
      <c r="DH50" s="92">
        <f>IF(DH$6&gt;=$F50,$I50*Income!DH$84,0)</f>
        <v>11523.008756225101</v>
      </c>
      <c r="DI50" s="92">
        <f>IF(DI$6&gt;=$F50,$I50*Income!DI$84,0)</f>
        <v>11571.021292709373</v>
      </c>
      <c r="DJ50" s="92">
        <f>IF(DJ$6&gt;=$F50,$I50*Income!DJ$84,0)</f>
        <v>11619.233881428994</v>
      </c>
      <c r="DK50" s="92">
        <f>IF(DK$6&gt;=$F50,$I50*Income!DK$84,0)</f>
        <v>11667.647355934947</v>
      </c>
      <c r="DL50" s="92">
        <f>IF(DL$6&gt;=$F50,$I50*Income!DL$84,0)</f>
        <v>11716.262553251343</v>
      </c>
      <c r="DM50" s="92">
        <f>IF(DM$6&gt;=$F50,$I50*Income!DM$84,0)</f>
        <v>11765.080313889892</v>
      </c>
      <c r="DN50" s="92">
        <f>IF(DN$6&gt;=$F50,$I50*Income!DN$84,0)</f>
        <v>11814.101481864433</v>
      </c>
      <c r="DO50" s="92">
        <f>IF(DO$6&gt;=$F50,$I50*Income!DO$84,0)</f>
        <v>11863.326904705533</v>
      </c>
      <c r="DP50" s="92">
        <f>IF(DP$6&gt;=$F50,$I50*Income!DP$84,0)</f>
        <v>11912.757433475139</v>
      </c>
      <c r="DQ50" s="92">
        <f>IF(DQ$6&gt;=$F50,$I50*Income!DQ$84,0)</f>
        <v>11962.393922781284</v>
      </c>
      <c r="DR50" s="92">
        <f>IF(DR$6&gt;=$F50,$I50*Income!DR$84,0)</f>
        <v>12012.237230792873</v>
      </c>
      <c r="DS50" s="92">
        <f>IF(DS$6&gt;=$F50,$I50*Income!DS$84,0)</f>
        <v>12062.288219254509</v>
      </c>
      <c r="DT50" s="92">
        <f>IF(DT$6&gt;=$F50,$I50*Income!DT$84,0)</f>
        <v>12112.547753501403</v>
      </c>
      <c r="DU50" s="92">
        <f>IF(DU$6&gt;=$F50,$I50*Income!DU$84,0)</f>
        <v>12163.016702474326</v>
      </c>
      <c r="DV50" s="92">
        <f>IF(DV$6&gt;=$F50,$I50*Income!DV$84,0)</f>
        <v>12213.695938734636</v>
      </c>
      <c r="DW50" s="92">
        <f>IF(DW$6&gt;=$F50,$I50*Income!DW$84,0)</f>
        <v>12264.586338479363</v>
      </c>
      <c r="DX50" s="92">
        <f>IF(DX$6&gt;=$F50,$I50*Income!DX$84,0)</f>
        <v>12315.68878155636</v>
      </c>
      <c r="DY50" s="92">
        <f>IF(DY$6&gt;=$F50,$I50*Income!DY$84,0)</f>
        <v>12367.00415147951</v>
      </c>
      <c r="DZ50" s="92">
        <f>IF(DZ$6&gt;=$F50,$I50*Income!DZ$84,0)</f>
        <v>12418.533335444008</v>
      </c>
      <c r="EA50" s="92">
        <f>IF(EA$6&gt;=$F50,$I50*Income!EA$84,0)</f>
        <v>12470.277224341691</v>
      </c>
      <c r="EB50" s="92">
        <f>IF(EB$6&gt;=$F50,$I50*Income!EB$84,0)</f>
        <v>12522.236712776448</v>
      </c>
      <c r="EC50" s="92">
        <f>IF(EC$6&gt;=$F50,$I50*Income!EC$84,0)</f>
        <v>12574.412699079683</v>
      </c>
      <c r="ED50" s="92">
        <f>IF(ED$6&gt;=$F50,$I50*Income!ED$84,0)</f>
        <v>12626.806085325848</v>
      </c>
      <c r="EE50" s="92">
        <f>IF(EE$6&gt;=$F50,$I50*Income!EE$84,0)</f>
        <v>12679.417777348039</v>
      </c>
      <c r="EF50" s="92">
        <f>IF(EF$6&gt;=$F50,$I50*Income!EF$84,0)</f>
        <v>12732.248684753655</v>
      </c>
      <c r="EG50" s="92">
        <f>IF(EG$6&gt;=$F50,$I50*Income!EG$84,0)</f>
        <v>12785.299720940129</v>
      </c>
      <c r="EH50" s="92">
        <f>IF(EH$6&gt;=$F50,$I50*Income!EH$84,0)</f>
        <v>12838.571803110712</v>
      </c>
      <c r="EI50" s="92">
        <f>IF(EI$6&gt;=$F50,$I50*Income!EI$84,0)</f>
        <v>12892.06585229034</v>
      </c>
      <c r="EJ50" s="92">
        <f>IF(EJ$6&gt;=$F50,$I50*Income!EJ$84,0)</f>
        <v>12945.78279334155</v>
      </c>
      <c r="EK50" s="92">
        <f>IF(EK$6&gt;=$F50,$I50*Income!EK$84,0)</f>
        <v>12999.723554980474</v>
      </c>
      <c r="EL50" s="51" t="s">
        <v>2</v>
      </c>
    </row>
    <row r="51" spans="1:142" x14ac:dyDescent="0.3">
      <c r="B51" s="51" t="s">
        <v>52</v>
      </c>
      <c r="D51" s="110"/>
      <c r="E51" s="101"/>
      <c r="F51" s="56">
        <f>Income!$D$84</f>
        <v>46905</v>
      </c>
      <c r="G51" s="111"/>
      <c r="H51" s="107"/>
      <c r="I51" s="107">
        <v>7.0000000000000007E-2</v>
      </c>
      <c r="K51" s="51" t="s">
        <v>2</v>
      </c>
      <c r="L51" s="92">
        <f>IF(L$6&gt;=$F51,$I51*Income!L$84,0)</f>
        <v>0</v>
      </c>
      <c r="M51" s="92">
        <f>IF(M$6&gt;=$F51,$I51*Income!M$84,0)</f>
        <v>0</v>
      </c>
      <c r="N51" s="92">
        <f>IF(N$6&gt;=$F51,$I51*Income!N$84,0)</f>
        <v>0</v>
      </c>
      <c r="O51" s="92">
        <f>IF(O$6&gt;=$F51,$I51*Income!O$84,0)</f>
        <v>0</v>
      </c>
      <c r="P51" s="92">
        <f>IF(P$6&gt;=$F51,$I51*Income!P$84,0)</f>
        <v>0</v>
      </c>
      <c r="Q51" s="92">
        <f>IF(Q$6&gt;=$F51,$I51*Income!Q$84,0)</f>
        <v>0</v>
      </c>
      <c r="R51" s="92">
        <f>IF(R$6&gt;=$F51,$I51*Income!R$84,0)</f>
        <v>0</v>
      </c>
      <c r="S51" s="92">
        <f>IF(S$6&gt;=$F51,$I51*Income!S$84,0)</f>
        <v>0</v>
      </c>
      <c r="T51" s="92">
        <f>IF(T$6&gt;=$F51,$I51*Income!T$84,0)</f>
        <v>0</v>
      </c>
      <c r="U51" s="92">
        <f>IF(U$6&gt;=$F51,$I51*Income!U$84,0)</f>
        <v>0</v>
      </c>
      <c r="V51" s="92">
        <f>IF(V$6&gt;=$F51,$I51*Income!V$84,0)</f>
        <v>0</v>
      </c>
      <c r="W51" s="92">
        <f>IF(W$6&gt;=$F51,$I51*Income!W$84,0)</f>
        <v>0</v>
      </c>
      <c r="X51" s="92">
        <f>IF(X$6&gt;=$F51,$I51*Income!X$84,0)</f>
        <v>0</v>
      </c>
      <c r="Y51" s="92">
        <f>IF(Y$6&gt;=$F51,$I51*Income!Y$84,0)</f>
        <v>0</v>
      </c>
      <c r="Z51" s="92">
        <f>IF(Z$6&gt;=$F51,$I51*Income!Z$84,0)</f>
        <v>0</v>
      </c>
      <c r="AA51" s="92">
        <f>IF(AA$6&gt;=$F51,$I51*Income!AA$84,0)</f>
        <v>0</v>
      </c>
      <c r="AB51" s="92">
        <f>IF(AB$6&gt;=$F51,$I51*Income!AB$84,0)</f>
        <v>0</v>
      </c>
      <c r="AC51" s="92">
        <f>IF(AC$6&gt;=$F51,$I51*Income!AC$84,0)</f>
        <v>0</v>
      </c>
      <c r="AD51" s="92">
        <f>IF(AD$6&gt;=$F51,$I51*Income!AD$84,0)</f>
        <v>0</v>
      </c>
      <c r="AE51" s="92">
        <f>IF(AE$6&gt;=$F51,$I51*Income!AE$84,0)</f>
        <v>0</v>
      </c>
      <c r="AF51" s="92">
        <f>IF(AF$6&gt;=$F51,$I51*Income!AF$84,0)</f>
        <v>0</v>
      </c>
      <c r="AG51" s="92">
        <f>IF(AG$6&gt;=$F51,$I51*Income!AG$84,0)</f>
        <v>0</v>
      </c>
      <c r="AH51" s="92">
        <f>IF(AH$6&gt;=$F51,$I51*Income!AH$84,0)</f>
        <v>0</v>
      </c>
      <c r="AI51" s="92">
        <f>IF(AI$6&gt;=$F51,$I51*Income!AI$84,0)</f>
        <v>0</v>
      </c>
      <c r="AJ51" s="92">
        <f>IF(AJ$6&gt;=$F51,$I51*Income!AJ$84,0)</f>
        <v>0</v>
      </c>
      <c r="AK51" s="92">
        <f>IF(AK$6&gt;=$F51,$I51*Income!AK$84,0)</f>
        <v>0</v>
      </c>
      <c r="AL51" s="92">
        <f>IF(AL$6&gt;=$F51,$I51*Income!AL$84,0)</f>
        <v>0</v>
      </c>
      <c r="AM51" s="92">
        <f>IF(AM$6&gt;=$F51,$I51*Income!AM$84,0)</f>
        <v>0</v>
      </c>
      <c r="AN51" s="92">
        <f>IF(AN$6&gt;=$F51,$I51*Income!AN$84,0)</f>
        <v>0</v>
      </c>
      <c r="AO51" s="92">
        <f>IF(AO$6&gt;=$F51,$I51*Income!AO$84,0)</f>
        <v>0</v>
      </c>
      <c r="AP51" s="92">
        <f>IF(AP$6&gt;=$F51,$I51*Income!AP$84,0)</f>
        <v>0</v>
      </c>
      <c r="AQ51" s="92">
        <f>IF(AQ$6&gt;=$F51,$I51*Income!AQ$84,0)</f>
        <v>0</v>
      </c>
      <c r="AR51" s="92">
        <f>IF(AR$6&gt;=$F51,$I51*Income!AR$84,0)</f>
        <v>0</v>
      </c>
      <c r="AS51" s="92">
        <f>IF(AS$6&gt;=$F51,$I51*Income!AS$84,0)</f>
        <v>0</v>
      </c>
      <c r="AT51" s="92">
        <f>IF(AT$6&gt;=$F51,$I51*Income!AT$84,0)</f>
        <v>0</v>
      </c>
      <c r="AU51" s="92">
        <f>IF(AU$6&gt;=$F51,$I51*Income!AU$84,0)</f>
        <v>0</v>
      </c>
      <c r="AV51" s="92">
        <f>IF(AV$6&gt;=$F51,$I51*Income!AV$84,0)</f>
        <v>0</v>
      </c>
      <c r="AW51" s="92">
        <f>IF(AW$6&gt;=$F51,$I51*Income!AW$84,0)</f>
        <v>0</v>
      </c>
      <c r="AX51" s="92">
        <f>IF(AX$6&gt;=$F51,$I51*Income!AX$84,0)</f>
        <v>0</v>
      </c>
      <c r="AY51" s="92">
        <f>IF(AY$6&gt;=$F51,$I51*Income!AY$84,0)</f>
        <v>0</v>
      </c>
      <c r="AZ51" s="92">
        <f>IF(AZ$6&gt;=$F51,$I51*Income!AZ$84,0)</f>
        <v>0</v>
      </c>
      <c r="BA51" s="92">
        <f>IF(BA$6&gt;=$F51,$I51*Income!BA$84,0)</f>
        <v>0</v>
      </c>
      <c r="BB51" s="92">
        <f>IF(BB$6&gt;=$F51,$I51*Income!BB$84,0)</f>
        <v>0</v>
      </c>
      <c r="BC51" s="92">
        <f>IF(BC$6&gt;=$F51,$I51*Income!BC$84,0)</f>
        <v>0</v>
      </c>
      <c r="BD51" s="92">
        <f>IF(BD$6&gt;=$F51,$I51*Income!BD$84,0)</f>
        <v>0</v>
      </c>
      <c r="BE51" s="92">
        <f>IF(BE$6&gt;=$F51,$I51*Income!BE$84,0)</f>
        <v>0</v>
      </c>
      <c r="BF51" s="92">
        <f>IF(BF$6&gt;=$F51,$I51*Income!BF$84,0)</f>
        <v>0</v>
      </c>
      <c r="BG51" s="92">
        <f>IF(BG$6&gt;=$F51,$I51*Income!BG$84,0)</f>
        <v>0</v>
      </c>
      <c r="BH51" s="92">
        <f>IF(BH$6&gt;=$F51,$I51*Income!BH$84,0)</f>
        <v>0</v>
      </c>
      <c r="BI51" s="92">
        <f>IF(BI$6&gt;=$F51,$I51*Income!BI$84,0)</f>
        <v>0</v>
      </c>
      <c r="BJ51" s="92">
        <f>IF(BJ$6&gt;=$F51,$I51*Income!BJ$84,0)</f>
        <v>3276.0000000000005</v>
      </c>
      <c r="BK51" s="92">
        <f>IF(BK$6&gt;=$F51,$I51*Income!BK$84,0)</f>
        <v>3289.65</v>
      </c>
      <c r="BL51" s="92">
        <f>IF(BL$6&gt;=$F51,$I51*Income!BL$84,0)</f>
        <v>3303.3568750000004</v>
      </c>
      <c r="BM51" s="92">
        <f>IF(BM$6&gt;=$F51,$I51*Income!BM$84,0)</f>
        <v>3317.1208619791673</v>
      </c>
      <c r="BN51" s="92">
        <f>IF(BN$6&gt;=$F51,$I51*Income!BN$84,0)</f>
        <v>3330.9421989040807</v>
      </c>
      <c r="BO51" s="92">
        <f>IF(BO$6&gt;=$F51,$I51*Income!BO$84,0)</f>
        <v>3344.8211247328472</v>
      </c>
      <c r="BP51" s="92">
        <f>IF(BP$6&gt;=$F51,$I51*Income!BP$84,0)</f>
        <v>3358.7578794192341</v>
      </c>
      <c r="BQ51" s="92">
        <f>IF(BQ$6&gt;=$F51,$I51*Income!BQ$84,0)</f>
        <v>3372.7527039168144</v>
      </c>
      <c r="BR51" s="92">
        <f>IF(BR$6&gt;=$F51,$I51*Income!BR$84,0)</f>
        <v>3386.805840183134</v>
      </c>
      <c r="BS51" s="92">
        <f>IF(BS$6&gt;=$F51,$I51*Income!BS$84,0)</f>
        <v>3400.9175311838972</v>
      </c>
      <c r="BT51" s="92">
        <f>IF(BT$6&gt;=$F51,$I51*Income!BT$84,0)</f>
        <v>3415.088020897163</v>
      </c>
      <c r="BU51" s="92">
        <f>IF(BU$6&gt;=$F51,$I51*Income!BU$84,0)</f>
        <v>3429.317554317568</v>
      </c>
      <c r="BV51" s="92">
        <f>IF(BV$6&gt;=$F51,$I51*Income!BV$84,0)</f>
        <v>3443.6063774605573</v>
      </c>
      <c r="BW51" s="92">
        <f>IF(BW$6&gt;=$F51,$I51*Income!BW$84,0)</f>
        <v>3457.9547373666433</v>
      </c>
      <c r="BX51" s="92">
        <f>IF(BX$6&gt;=$F51,$I51*Income!BX$84,0)</f>
        <v>3472.3628821056709</v>
      </c>
      <c r="BY51" s="92">
        <f>IF(BY$6&gt;=$F51,$I51*Income!BY$84,0)</f>
        <v>3486.8310607811109</v>
      </c>
      <c r="BZ51" s="92">
        <f>IF(BZ$6&gt;=$F51,$I51*Income!BZ$84,0)</f>
        <v>3501.3595235343651</v>
      </c>
      <c r="CA51" s="92">
        <f>IF(CA$6&gt;=$F51,$I51*Income!CA$84,0)</f>
        <v>3515.9485215490918</v>
      </c>
      <c r="CB51" s="92">
        <f>IF(CB$6&gt;=$F51,$I51*Income!CB$84,0)</f>
        <v>3530.5983070555467</v>
      </c>
      <c r="CC51" s="92">
        <f>IF(CC$6&gt;=$F51,$I51*Income!CC$84,0)</f>
        <v>3545.3091333349444</v>
      </c>
      <c r="CD51" s="92">
        <f>IF(CD$6&gt;=$F51,$I51*Income!CD$84,0)</f>
        <v>3560.0812547238402</v>
      </c>
      <c r="CE51" s="92">
        <f>IF(CE$6&gt;=$F51,$I51*Income!CE$84,0)</f>
        <v>3574.9149266185227</v>
      </c>
      <c r="CF51" s="92">
        <f>IF(CF$6&gt;=$F51,$I51*Income!CF$84,0)</f>
        <v>3589.8104054794335</v>
      </c>
      <c r="CG51" s="92">
        <f>IF(CG$6&gt;=$F51,$I51*Income!CG$84,0)</f>
        <v>3604.7679488355975</v>
      </c>
      <c r="CH51" s="92">
        <f>IF(CH$6&gt;=$F51,$I51*Income!CH$84,0)</f>
        <v>3619.7878152890794</v>
      </c>
      <c r="CI51" s="92">
        <f>IF(CI$6&gt;=$F51,$I51*Income!CI$84,0)</f>
        <v>3634.8702645194508</v>
      </c>
      <c r="CJ51" s="92">
        <f>IF(CJ$6&gt;=$F51,$I51*Income!CJ$84,0)</f>
        <v>3650.0155572882813</v>
      </c>
      <c r="CK51" s="92">
        <f>IF(CK$6&gt;=$F51,$I51*Income!CK$84,0)</f>
        <v>3665.2239554436492</v>
      </c>
      <c r="CL51" s="92">
        <f>IF(CL$6&gt;=$F51,$I51*Income!CL$84,0)</f>
        <v>3680.4957219246644</v>
      </c>
      <c r="CM51" s="92">
        <f>IF(CM$6&gt;=$F51,$I51*Income!CM$84,0)</f>
        <v>3695.8311207660172</v>
      </c>
      <c r="CN51" s="92">
        <f>IF(CN$6&gt;=$F51,$I51*Income!CN$84,0)</f>
        <v>3711.2304171025426</v>
      </c>
      <c r="CO51" s="92">
        <f>IF(CO$6&gt;=$F51,$I51*Income!CO$84,0)</f>
        <v>3726.6938771738028</v>
      </c>
      <c r="CP51" s="92">
        <f>IF(CP$6&gt;=$F51,$I51*Income!CP$84,0)</f>
        <v>3742.221768328694</v>
      </c>
      <c r="CQ51" s="92">
        <f>IF(CQ$6&gt;=$F51,$I51*Income!CQ$84,0)</f>
        <v>3757.8143590300633</v>
      </c>
      <c r="CR51" s="92">
        <f>IF(CR$6&gt;=$F51,$I51*Income!CR$84,0)</f>
        <v>3773.4719188593549</v>
      </c>
      <c r="CS51" s="92">
        <f>IF(CS$6&gt;=$F51,$I51*Income!CS$84,0)</f>
        <v>3789.1947185212689</v>
      </c>
      <c r="CT51" s="92">
        <f>IF(CT$6&gt;=$F51,$I51*Income!CT$84,0)</f>
        <v>3804.9830298484408</v>
      </c>
      <c r="CU51" s="92">
        <f>IF(CU$6&gt;=$F51,$I51*Income!CU$84,0)</f>
        <v>3820.8371258061425</v>
      </c>
      <c r="CV51" s="92">
        <f>IF(CV$6&gt;=$F51,$I51*Income!CV$84,0)</f>
        <v>3836.7572804970014</v>
      </c>
      <c r="CW51" s="92">
        <f>IF(CW$6&gt;=$F51,$I51*Income!CW$84,0)</f>
        <v>3852.7437691657387</v>
      </c>
      <c r="CX51" s="92">
        <f>IF(CX$6&gt;=$F51,$I51*Income!CX$84,0)</f>
        <v>3868.7968682039295</v>
      </c>
      <c r="CY51" s="92">
        <f>IF(CY$6&gt;=$F51,$I51*Income!CY$84,0)</f>
        <v>3884.9168551547791</v>
      </c>
      <c r="CZ51" s="92">
        <f>IF(CZ$6&gt;=$F51,$I51*Income!CZ$84,0)</f>
        <v>3901.104008717924</v>
      </c>
      <c r="DA51" s="92">
        <f>IF(DA$6&gt;=$F51,$I51*Income!DA$84,0)</f>
        <v>3917.3586087542485</v>
      </c>
      <c r="DB51" s="92">
        <f>IF(DB$6&gt;=$F51,$I51*Income!DB$84,0)</f>
        <v>3933.6809362907247</v>
      </c>
      <c r="DC51" s="92">
        <f>IF(DC$6&gt;=$F51,$I51*Income!DC$84,0)</f>
        <v>3950.0712735252696</v>
      </c>
      <c r="DD51" s="92">
        <f>IF(DD$6&gt;=$F51,$I51*Income!DD$84,0)</f>
        <v>3966.5299038316248</v>
      </c>
      <c r="DE51" s="92">
        <f>IF(DE$6&gt;=$F51,$I51*Income!DE$84,0)</f>
        <v>3983.0571117642567</v>
      </c>
      <c r="DF51" s="92">
        <f>IF(DF$6&gt;=$F51,$I51*Income!DF$84,0)</f>
        <v>3999.6531830632748</v>
      </c>
      <c r="DG51" s="92">
        <f>IF(DG$6&gt;=$F51,$I51*Income!DG$84,0)</f>
        <v>4016.3184046593715</v>
      </c>
      <c r="DH51" s="92">
        <f>IF(DH$6&gt;=$F51,$I51*Income!DH$84,0)</f>
        <v>4033.0530646787856</v>
      </c>
      <c r="DI51" s="92">
        <f>IF(DI$6&gt;=$F51,$I51*Income!DI$84,0)</f>
        <v>4049.8574524482806</v>
      </c>
      <c r="DJ51" s="92">
        <f>IF(DJ$6&gt;=$F51,$I51*Income!DJ$84,0)</f>
        <v>4066.7318585001481</v>
      </c>
      <c r="DK51" s="92">
        <f>IF(DK$6&gt;=$F51,$I51*Income!DK$84,0)</f>
        <v>4083.6765745772318</v>
      </c>
      <c r="DL51" s="92">
        <f>IF(DL$6&gt;=$F51,$I51*Income!DL$84,0)</f>
        <v>4100.6918936379707</v>
      </c>
      <c r="DM51" s="92">
        <f>IF(DM$6&gt;=$F51,$I51*Income!DM$84,0)</f>
        <v>4117.7781098614623</v>
      </c>
      <c r="DN51" s="92">
        <f>IF(DN$6&gt;=$F51,$I51*Income!DN$84,0)</f>
        <v>4134.9355186525509</v>
      </c>
      <c r="DO51" s="92">
        <f>IF(DO$6&gt;=$F51,$I51*Income!DO$84,0)</f>
        <v>4152.1644166469368</v>
      </c>
      <c r="DP51" s="92">
        <f>IF(DP$6&gt;=$F51,$I51*Income!DP$84,0)</f>
        <v>4169.4651017162987</v>
      </c>
      <c r="DQ51" s="92">
        <f>IF(DQ$6&gt;=$F51,$I51*Income!DQ$84,0)</f>
        <v>4186.8378729734495</v>
      </c>
      <c r="DR51" s="92">
        <f>IF(DR$6&gt;=$F51,$I51*Income!DR$84,0)</f>
        <v>4204.2830307775057</v>
      </c>
      <c r="DS51" s="92">
        <f>IF(DS$6&gt;=$F51,$I51*Income!DS$84,0)</f>
        <v>4221.8008767390784</v>
      </c>
      <c r="DT51" s="92">
        <f>IF(DT$6&gt;=$F51,$I51*Income!DT$84,0)</f>
        <v>4239.3917137254912</v>
      </c>
      <c r="DU51" s="92">
        <f>IF(DU$6&gt;=$F51,$I51*Income!DU$84,0)</f>
        <v>4257.0558458660144</v>
      </c>
      <c r="DV51" s="92">
        <f>IF(DV$6&gt;=$F51,$I51*Income!DV$84,0)</f>
        <v>4274.7935785571226</v>
      </c>
      <c r="DW51" s="92">
        <f>IF(DW$6&gt;=$F51,$I51*Income!DW$84,0)</f>
        <v>4292.6052184677765</v>
      </c>
      <c r="DX51" s="92">
        <f>IF(DX$6&gt;=$F51,$I51*Income!DX$84,0)</f>
        <v>4310.4910735447256</v>
      </c>
      <c r="DY51" s="92">
        <f>IF(DY$6&gt;=$F51,$I51*Income!DY$84,0)</f>
        <v>4328.4514530178285</v>
      </c>
      <c r="DZ51" s="92">
        <f>IF(DZ$6&gt;=$F51,$I51*Income!DZ$84,0)</f>
        <v>4346.4866674054028</v>
      </c>
      <c r="EA51" s="92">
        <f>IF(EA$6&gt;=$F51,$I51*Income!EA$84,0)</f>
        <v>4364.5970285195926</v>
      </c>
      <c r="EB51" s="92">
        <f>IF(EB$6&gt;=$F51,$I51*Income!EB$84,0)</f>
        <v>4382.7828494717569</v>
      </c>
      <c r="EC51" s="92">
        <f>IF(EC$6&gt;=$F51,$I51*Income!EC$84,0)</f>
        <v>4401.0444446778893</v>
      </c>
      <c r="ED51" s="92">
        <f>IF(ED$6&gt;=$F51,$I51*Income!ED$84,0)</f>
        <v>4419.3821298640469</v>
      </c>
      <c r="EE51" s="92">
        <f>IF(EE$6&gt;=$F51,$I51*Income!EE$84,0)</f>
        <v>4437.7962220718136</v>
      </c>
      <c r="EF51" s="92">
        <f>IF(EF$6&gt;=$F51,$I51*Income!EF$84,0)</f>
        <v>4456.2870396637791</v>
      </c>
      <c r="EG51" s="92">
        <f>IF(EG$6&gt;=$F51,$I51*Income!EG$84,0)</f>
        <v>4474.8549023290452</v>
      </c>
      <c r="EH51" s="92">
        <f>IF(EH$6&gt;=$F51,$I51*Income!EH$84,0)</f>
        <v>4493.5001310887492</v>
      </c>
      <c r="EI51" s="92">
        <f>IF(EI$6&gt;=$F51,$I51*Income!EI$84,0)</f>
        <v>4512.2230483016192</v>
      </c>
      <c r="EJ51" s="92">
        <f>IF(EJ$6&gt;=$F51,$I51*Income!EJ$84,0)</f>
        <v>4531.0239776695425</v>
      </c>
      <c r="EK51" s="92">
        <f>IF(EK$6&gt;=$F51,$I51*Income!EK$84,0)</f>
        <v>4549.9032442431662</v>
      </c>
      <c r="EL51" s="51" t="s">
        <v>2</v>
      </c>
    </row>
    <row r="52" spans="1:142" x14ac:dyDescent="0.3">
      <c r="B52" s="51" t="s">
        <v>53</v>
      </c>
      <c r="D52" s="110"/>
      <c r="E52" s="101"/>
      <c r="F52" s="56">
        <f>Income!$D$84</f>
        <v>46905</v>
      </c>
      <c r="G52" s="111"/>
      <c r="H52" s="107"/>
      <c r="I52" s="107">
        <v>0.03</v>
      </c>
      <c r="K52" s="51" t="s">
        <v>2</v>
      </c>
      <c r="L52" s="92">
        <f>IF(L$6&gt;=$F52,$I52*Income!L$84,0)</f>
        <v>0</v>
      </c>
      <c r="M52" s="92">
        <f>IF(M$6&gt;=$F52,$I52*Income!M$84,0)</f>
        <v>0</v>
      </c>
      <c r="N52" s="92">
        <f>IF(N$6&gt;=$F52,$I52*Income!N$84,0)</f>
        <v>0</v>
      </c>
      <c r="O52" s="92">
        <f>IF(O$6&gt;=$F52,$I52*Income!O$84,0)</f>
        <v>0</v>
      </c>
      <c r="P52" s="92">
        <f>IF(P$6&gt;=$F52,$I52*Income!P$84,0)</f>
        <v>0</v>
      </c>
      <c r="Q52" s="92">
        <f>IF(Q$6&gt;=$F52,$I52*Income!Q$84,0)</f>
        <v>0</v>
      </c>
      <c r="R52" s="92">
        <f>IF(R$6&gt;=$F52,$I52*Income!R$84,0)</f>
        <v>0</v>
      </c>
      <c r="S52" s="92">
        <f>IF(S$6&gt;=$F52,$I52*Income!S$84,0)</f>
        <v>0</v>
      </c>
      <c r="T52" s="92">
        <f>IF(T$6&gt;=$F52,$I52*Income!T$84,0)</f>
        <v>0</v>
      </c>
      <c r="U52" s="92">
        <f>IF(U$6&gt;=$F52,$I52*Income!U$84,0)</f>
        <v>0</v>
      </c>
      <c r="V52" s="92">
        <f>IF(V$6&gt;=$F52,$I52*Income!V$84,0)</f>
        <v>0</v>
      </c>
      <c r="W52" s="92">
        <f>IF(W$6&gt;=$F52,$I52*Income!W$84,0)</f>
        <v>0</v>
      </c>
      <c r="X52" s="92">
        <f>IF(X$6&gt;=$F52,$I52*Income!X$84,0)</f>
        <v>0</v>
      </c>
      <c r="Y52" s="92">
        <f>IF(Y$6&gt;=$F52,$I52*Income!Y$84,0)</f>
        <v>0</v>
      </c>
      <c r="Z52" s="92">
        <f>IF(Z$6&gt;=$F52,$I52*Income!Z$84,0)</f>
        <v>0</v>
      </c>
      <c r="AA52" s="92">
        <f>IF(AA$6&gt;=$F52,$I52*Income!AA$84,0)</f>
        <v>0</v>
      </c>
      <c r="AB52" s="92">
        <f>IF(AB$6&gt;=$F52,$I52*Income!AB$84,0)</f>
        <v>0</v>
      </c>
      <c r="AC52" s="92">
        <f>IF(AC$6&gt;=$F52,$I52*Income!AC$84,0)</f>
        <v>0</v>
      </c>
      <c r="AD52" s="92">
        <f>IF(AD$6&gt;=$F52,$I52*Income!AD$84,0)</f>
        <v>0</v>
      </c>
      <c r="AE52" s="92">
        <f>IF(AE$6&gt;=$F52,$I52*Income!AE$84,0)</f>
        <v>0</v>
      </c>
      <c r="AF52" s="92">
        <f>IF(AF$6&gt;=$F52,$I52*Income!AF$84,0)</f>
        <v>0</v>
      </c>
      <c r="AG52" s="92">
        <f>IF(AG$6&gt;=$F52,$I52*Income!AG$84,0)</f>
        <v>0</v>
      </c>
      <c r="AH52" s="92">
        <f>IF(AH$6&gt;=$F52,$I52*Income!AH$84,0)</f>
        <v>0</v>
      </c>
      <c r="AI52" s="92">
        <f>IF(AI$6&gt;=$F52,$I52*Income!AI$84,0)</f>
        <v>0</v>
      </c>
      <c r="AJ52" s="92">
        <f>IF(AJ$6&gt;=$F52,$I52*Income!AJ$84,0)</f>
        <v>0</v>
      </c>
      <c r="AK52" s="92">
        <f>IF(AK$6&gt;=$F52,$I52*Income!AK$84,0)</f>
        <v>0</v>
      </c>
      <c r="AL52" s="92">
        <f>IF(AL$6&gt;=$F52,$I52*Income!AL$84,0)</f>
        <v>0</v>
      </c>
      <c r="AM52" s="92">
        <f>IF(AM$6&gt;=$F52,$I52*Income!AM$84,0)</f>
        <v>0</v>
      </c>
      <c r="AN52" s="92">
        <f>IF(AN$6&gt;=$F52,$I52*Income!AN$84,0)</f>
        <v>0</v>
      </c>
      <c r="AO52" s="92">
        <f>IF(AO$6&gt;=$F52,$I52*Income!AO$84,0)</f>
        <v>0</v>
      </c>
      <c r="AP52" s="92">
        <f>IF(AP$6&gt;=$F52,$I52*Income!AP$84,0)</f>
        <v>0</v>
      </c>
      <c r="AQ52" s="92">
        <f>IF(AQ$6&gt;=$F52,$I52*Income!AQ$84,0)</f>
        <v>0</v>
      </c>
      <c r="AR52" s="92">
        <f>IF(AR$6&gt;=$F52,$I52*Income!AR$84,0)</f>
        <v>0</v>
      </c>
      <c r="AS52" s="92">
        <f>IF(AS$6&gt;=$F52,$I52*Income!AS$84,0)</f>
        <v>0</v>
      </c>
      <c r="AT52" s="92">
        <f>IF(AT$6&gt;=$F52,$I52*Income!AT$84,0)</f>
        <v>0</v>
      </c>
      <c r="AU52" s="92">
        <f>IF(AU$6&gt;=$F52,$I52*Income!AU$84,0)</f>
        <v>0</v>
      </c>
      <c r="AV52" s="92">
        <f>IF(AV$6&gt;=$F52,$I52*Income!AV$84,0)</f>
        <v>0</v>
      </c>
      <c r="AW52" s="92">
        <f>IF(AW$6&gt;=$F52,$I52*Income!AW$84,0)</f>
        <v>0</v>
      </c>
      <c r="AX52" s="92">
        <f>IF(AX$6&gt;=$F52,$I52*Income!AX$84,0)</f>
        <v>0</v>
      </c>
      <c r="AY52" s="92">
        <f>IF(AY$6&gt;=$F52,$I52*Income!AY$84,0)</f>
        <v>0</v>
      </c>
      <c r="AZ52" s="92">
        <f>IF(AZ$6&gt;=$F52,$I52*Income!AZ$84,0)</f>
        <v>0</v>
      </c>
      <c r="BA52" s="92">
        <f>IF(BA$6&gt;=$F52,$I52*Income!BA$84,0)</f>
        <v>0</v>
      </c>
      <c r="BB52" s="92">
        <f>IF(BB$6&gt;=$F52,$I52*Income!BB$84,0)</f>
        <v>0</v>
      </c>
      <c r="BC52" s="92">
        <f>IF(BC$6&gt;=$F52,$I52*Income!BC$84,0)</f>
        <v>0</v>
      </c>
      <c r="BD52" s="92">
        <f>IF(BD$6&gt;=$F52,$I52*Income!BD$84,0)</f>
        <v>0</v>
      </c>
      <c r="BE52" s="92">
        <f>IF(BE$6&gt;=$F52,$I52*Income!BE$84,0)</f>
        <v>0</v>
      </c>
      <c r="BF52" s="92">
        <f>IF(BF$6&gt;=$F52,$I52*Income!BF$84,0)</f>
        <v>0</v>
      </c>
      <c r="BG52" s="92">
        <f>IF(BG$6&gt;=$F52,$I52*Income!BG$84,0)</f>
        <v>0</v>
      </c>
      <c r="BH52" s="92">
        <f>IF(BH$6&gt;=$F52,$I52*Income!BH$84,0)</f>
        <v>0</v>
      </c>
      <c r="BI52" s="92">
        <f>IF(BI$6&gt;=$F52,$I52*Income!BI$84,0)</f>
        <v>0</v>
      </c>
      <c r="BJ52" s="92">
        <f>IF(BJ$6&gt;=$F52,$I52*Income!BJ$84,0)</f>
        <v>1404</v>
      </c>
      <c r="BK52" s="92">
        <f>IF(BK$6&gt;=$F52,$I52*Income!BK$84,0)</f>
        <v>1409.85</v>
      </c>
      <c r="BL52" s="92">
        <f>IF(BL$6&gt;=$F52,$I52*Income!BL$84,0)</f>
        <v>1415.724375</v>
      </c>
      <c r="BM52" s="92">
        <f>IF(BM$6&gt;=$F52,$I52*Income!BM$84,0)</f>
        <v>1421.6232265624999</v>
      </c>
      <c r="BN52" s="92">
        <f>IF(BN$6&gt;=$F52,$I52*Income!BN$84,0)</f>
        <v>1427.546656673177</v>
      </c>
      <c r="BO52" s="92">
        <f>IF(BO$6&gt;=$F52,$I52*Income!BO$84,0)</f>
        <v>1433.4947677426487</v>
      </c>
      <c r="BP52" s="92">
        <f>IF(BP$6&gt;=$F52,$I52*Income!BP$84,0)</f>
        <v>1439.467662608243</v>
      </c>
      <c r="BQ52" s="92">
        <f>IF(BQ$6&gt;=$F52,$I52*Income!BQ$84,0)</f>
        <v>1445.4654445357774</v>
      </c>
      <c r="BR52" s="92">
        <f>IF(BR$6&gt;=$F52,$I52*Income!BR$84,0)</f>
        <v>1451.4882172213431</v>
      </c>
      <c r="BS52" s="92">
        <f>IF(BS$6&gt;=$F52,$I52*Income!BS$84,0)</f>
        <v>1457.5360847930986</v>
      </c>
      <c r="BT52" s="92">
        <f>IF(BT$6&gt;=$F52,$I52*Income!BT$84,0)</f>
        <v>1463.6091518130697</v>
      </c>
      <c r="BU52" s="92">
        <f>IF(BU$6&gt;=$F52,$I52*Income!BU$84,0)</f>
        <v>1469.7075232789575</v>
      </c>
      <c r="BV52" s="92">
        <f>IF(BV$6&gt;=$F52,$I52*Income!BV$84,0)</f>
        <v>1475.831304625953</v>
      </c>
      <c r="BW52" s="92">
        <f>IF(BW$6&gt;=$F52,$I52*Income!BW$84,0)</f>
        <v>1481.9806017285612</v>
      </c>
      <c r="BX52" s="92">
        <f>IF(BX$6&gt;=$F52,$I52*Income!BX$84,0)</f>
        <v>1488.1555209024302</v>
      </c>
      <c r="BY52" s="92">
        <f>IF(BY$6&gt;=$F52,$I52*Income!BY$84,0)</f>
        <v>1494.3561689061901</v>
      </c>
      <c r="BZ52" s="92">
        <f>IF(BZ$6&gt;=$F52,$I52*Income!BZ$84,0)</f>
        <v>1500.5826529432993</v>
      </c>
      <c r="CA52" s="92">
        <f>IF(CA$6&gt;=$F52,$I52*Income!CA$84,0)</f>
        <v>1506.8350806638964</v>
      </c>
      <c r="CB52" s="92">
        <f>IF(CB$6&gt;=$F52,$I52*Income!CB$84,0)</f>
        <v>1513.1135601666626</v>
      </c>
      <c r="CC52" s="92">
        <f>IF(CC$6&gt;=$F52,$I52*Income!CC$84,0)</f>
        <v>1519.4182000006904</v>
      </c>
      <c r="CD52" s="92">
        <f>IF(CD$6&gt;=$F52,$I52*Income!CD$84,0)</f>
        <v>1525.7491091673598</v>
      </c>
      <c r="CE52" s="92">
        <f>IF(CE$6&gt;=$F52,$I52*Income!CE$84,0)</f>
        <v>1532.1063971222238</v>
      </c>
      <c r="CF52" s="92">
        <f>IF(CF$6&gt;=$F52,$I52*Income!CF$84,0)</f>
        <v>1538.4901737768998</v>
      </c>
      <c r="CG52" s="92">
        <f>IF(CG$6&gt;=$F52,$I52*Income!CG$84,0)</f>
        <v>1544.9005495009701</v>
      </c>
      <c r="CH52" s="92">
        <f>IF(CH$6&gt;=$F52,$I52*Income!CH$84,0)</f>
        <v>1551.3376351238908</v>
      </c>
      <c r="CI52" s="92">
        <f>IF(CI$6&gt;=$F52,$I52*Income!CI$84,0)</f>
        <v>1557.8015419369071</v>
      </c>
      <c r="CJ52" s="92">
        <f>IF(CJ$6&gt;=$F52,$I52*Income!CJ$84,0)</f>
        <v>1564.2923816949776</v>
      </c>
      <c r="CK52" s="92">
        <f>IF(CK$6&gt;=$F52,$I52*Income!CK$84,0)</f>
        <v>1570.8102666187067</v>
      </c>
      <c r="CL52" s="92">
        <f>IF(CL$6&gt;=$F52,$I52*Income!CL$84,0)</f>
        <v>1577.3553093962846</v>
      </c>
      <c r="CM52" s="92">
        <f>IF(CM$6&gt;=$F52,$I52*Income!CM$84,0)</f>
        <v>1583.9276231854358</v>
      </c>
      <c r="CN52" s="92">
        <f>IF(CN$6&gt;=$F52,$I52*Income!CN$84,0)</f>
        <v>1590.5273216153753</v>
      </c>
      <c r="CO52" s="92">
        <f>IF(CO$6&gt;=$F52,$I52*Income!CO$84,0)</f>
        <v>1597.1545187887725</v>
      </c>
      <c r="CP52" s="92">
        <f>IF(CP$6&gt;=$F52,$I52*Income!CP$84,0)</f>
        <v>1603.8093292837257</v>
      </c>
      <c r="CQ52" s="92">
        <f>IF(CQ$6&gt;=$F52,$I52*Income!CQ$84,0)</f>
        <v>1610.4918681557413</v>
      </c>
      <c r="CR52" s="92">
        <f>IF(CR$6&gt;=$F52,$I52*Income!CR$84,0)</f>
        <v>1617.2022509397234</v>
      </c>
      <c r="CS52" s="92">
        <f>IF(CS$6&gt;=$F52,$I52*Income!CS$84,0)</f>
        <v>1623.940593651972</v>
      </c>
      <c r="CT52" s="92">
        <f>IF(CT$6&gt;=$F52,$I52*Income!CT$84,0)</f>
        <v>1630.7070127921886</v>
      </c>
      <c r="CU52" s="92">
        <f>IF(CU$6&gt;=$F52,$I52*Income!CU$84,0)</f>
        <v>1637.5016253454894</v>
      </c>
      <c r="CV52" s="92">
        <f>IF(CV$6&gt;=$F52,$I52*Income!CV$84,0)</f>
        <v>1644.324548784429</v>
      </c>
      <c r="CW52" s="92">
        <f>IF(CW$6&gt;=$F52,$I52*Income!CW$84,0)</f>
        <v>1651.1759010710307</v>
      </c>
      <c r="CX52" s="92">
        <f>IF(CX$6&gt;=$F52,$I52*Income!CX$84,0)</f>
        <v>1658.0558006588267</v>
      </c>
      <c r="CY52" s="92">
        <f>IF(CY$6&gt;=$F52,$I52*Income!CY$84,0)</f>
        <v>1664.9643664949051</v>
      </c>
      <c r="CZ52" s="92">
        <f>IF(CZ$6&gt;=$F52,$I52*Income!CZ$84,0)</f>
        <v>1671.9017180219671</v>
      </c>
      <c r="DA52" s="92">
        <f>IF(DA$6&gt;=$F52,$I52*Income!DA$84,0)</f>
        <v>1678.867975180392</v>
      </c>
      <c r="DB52" s="92">
        <f>IF(DB$6&gt;=$F52,$I52*Income!DB$84,0)</f>
        <v>1685.8632584103102</v>
      </c>
      <c r="DC52" s="92">
        <f>IF(DC$6&gt;=$F52,$I52*Income!DC$84,0)</f>
        <v>1692.8876886536866</v>
      </c>
      <c r="DD52" s="92">
        <f>IF(DD$6&gt;=$F52,$I52*Income!DD$84,0)</f>
        <v>1699.9413873564104</v>
      </c>
      <c r="DE52" s="92">
        <f>IF(DE$6&gt;=$F52,$I52*Income!DE$84,0)</f>
        <v>1707.0244764703955</v>
      </c>
      <c r="DF52" s="92">
        <f>IF(DF$6&gt;=$F52,$I52*Income!DF$84,0)</f>
        <v>1714.1370784556889</v>
      </c>
      <c r="DG52" s="92">
        <f>IF(DG$6&gt;=$F52,$I52*Income!DG$84,0)</f>
        <v>1721.2793162825876</v>
      </c>
      <c r="DH52" s="92">
        <f>IF(DH$6&gt;=$F52,$I52*Income!DH$84,0)</f>
        <v>1728.4513134337651</v>
      </c>
      <c r="DI52" s="92">
        <f>IF(DI$6&gt;=$F52,$I52*Income!DI$84,0)</f>
        <v>1735.6531939064057</v>
      </c>
      <c r="DJ52" s="92">
        <f>IF(DJ$6&gt;=$F52,$I52*Income!DJ$84,0)</f>
        <v>1742.885082214349</v>
      </c>
      <c r="DK52" s="92">
        <f>IF(DK$6&gt;=$F52,$I52*Income!DK$84,0)</f>
        <v>1750.1471033902419</v>
      </c>
      <c r="DL52" s="92">
        <f>IF(DL$6&gt;=$F52,$I52*Income!DL$84,0)</f>
        <v>1757.4393829877013</v>
      </c>
      <c r="DM52" s="92">
        <f>IF(DM$6&gt;=$F52,$I52*Income!DM$84,0)</f>
        <v>1764.7620470834836</v>
      </c>
      <c r="DN52" s="92">
        <f>IF(DN$6&gt;=$F52,$I52*Income!DN$84,0)</f>
        <v>1772.1152222796645</v>
      </c>
      <c r="DO52" s="92">
        <f>IF(DO$6&gt;=$F52,$I52*Income!DO$84,0)</f>
        <v>1779.4990357058298</v>
      </c>
      <c r="DP52" s="92">
        <f>IF(DP$6&gt;=$F52,$I52*Income!DP$84,0)</f>
        <v>1786.9136150212705</v>
      </c>
      <c r="DQ52" s="92">
        <f>IF(DQ$6&gt;=$F52,$I52*Income!DQ$84,0)</f>
        <v>1794.3590884171924</v>
      </c>
      <c r="DR52" s="92">
        <f>IF(DR$6&gt;=$F52,$I52*Income!DR$84,0)</f>
        <v>1801.8355846189306</v>
      </c>
      <c r="DS52" s="92">
        <f>IF(DS$6&gt;=$F52,$I52*Income!DS$84,0)</f>
        <v>1809.3432328881763</v>
      </c>
      <c r="DT52" s="92">
        <f>IF(DT$6&gt;=$F52,$I52*Income!DT$84,0)</f>
        <v>1816.8821630252103</v>
      </c>
      <c r="DU52" s="92">
        <f>IF(DU$6&gt;=$F52,$I52*Income!DU$84,0)</f>
        <v>1824.4525053711486</v>
      </c>
      <c r="DV52" s="92">
        <f>IF(DV$6&gt;=$F52,$I52*Income!DV$84,0)</f>
        <v>1832.0543908101952</v>
      </c>
      <c r="DW52" s="92">
        <f>IF(DW$6&gt;=$F52,$I52*Income!DW$84,0)</f>
        <v>1839.6879507719041</v>
      </c>
      <c r="DX52" s="92">
        <f>IF(DX$6&gt;=$F52,$I52*Income!DX$84,0)</f>
        <v>1847.3533172334537</v>
      </c>
      <c r="DY52" s="92">
        <f>IF(DY$6&gt;=$F52,$I52*Income!DY$84,0)</f>
        <v>1855.0506227219264</v>
      </c>
      <c r="DZ52" s="92">
        <f>IF(DZ$6&gt;=$F52,$I52*Income!DZ$84,0)</f>
        <v>1862.7800003166012</v>
      </c>
      <c r="EA52" s="92">
        <f>IF(EA$6&gt;=$F52,$I52*Income!EA$84,0)</f>
        <v>1870.5415836512536</v>
      </c>
      <c r="EB52" s="92">
        <f>IF(EB$6&gt;=$F52,$I52*Income!EB$84,0)</f>
        <v>1878.335506916467</v>
      </c>
      <c r="EC52" s="92">
        <f>IF(EC$6&gt;=$F52,$I52*Income!EC$84,0)</f>
        <v>1886.1619048619523</v>
      </c>
      <c r="ED52" s="92">
        <f>IF(ED$6&gt;=$F52,$I52*Income!ED$84,0)</f>
        <v>1894.0209127988771</v>
      </c>
      <c r="EE52" s="92">
        <f>IF(EE$6&gt;=$F52,$I52*Income!EE$84,0)</f>
        <v>1901.9126666022055</v>
      </c>
      <c r="EF52" s="92">
        <f>IF(EF$6&gt;=$F52,$I52*Income!EF$84,0)</f>
        <v>1909.8373027130481</v>
      </c>
      <c r="EG52" s="92">
        <f>IF(EG$6&gt;=$F52,$I52*Income!EG$84,0)</f>
        <v>1917.7949581410192</v>
      </c>
      <c r="EH52" s="92">
        <f>IF(EH$6&gt;=$F52,$I52*Income!EH$84,0)</f>
        <v>1925.7857704666067</v>
      </c>
      <c r="EI52" s="92">
        <f>IF(EI$6&gt;=$F52,$I52*Income!EI$84,0)</f>
        <v>1933.8098778435508</v>
      </c>
      <c r="EJ52" s="92">
        <f>IF(EJ$6&gt;=$F52,$I52*Income!EJ$84,0)</f>
        <v>1941.8674190012323</v>
      </c>
      <c r="EK52" s="92">
        <f>IF(EK$6&gt;=$F52,$I52*Income!EK$84,0)</f>
        <v>1949.9585332470708</v>
      </c>
      <c r="EL52" s="51" t="s">
        <v>2</v>
      </c>
    </row>
    <row r="53" spans="1:142" x14ac:dyDescent="0.3">
      <c r="B53" s="51" t="s">
        <v>55</v>
      </c>
      <c r="F53" s="56">
        <f>Income!$D$84</f>
        <v>46905</v>
      </c>
      <c r="G53" s="111"/>
      <c r="H53" s="107"/>
      <c r="I53" s="107">
        <v>0.03</v>
      </c>
      <c r="K53" s="51" t="s">
        <v>2</v>
      </c>
      <c r="EL53" s="51" t="s">
        <v>2</v>
      </c>
    </row>
    <row r="54" spans="1:142" ht="17.25" x14ac:dyDescent="0.35">
      <c r="A54" s="97" t="s">
        <v>66</v>
      </c>
      <c r="B54" s="97"/>
      <c r="C54" s="97"/>
      <c r="D54" s="97"/>
      <c r="E54" s="97"/>
      <c r="F54" s="97"/>
      <c r="G54" s="97"/>
      <c r="H54" s="97"/>
      <c r="I54" s="112">
        <f>SUM(I50:I53)</f>
        <v>0.33000000000000007</v>
      </c>
      <c r="J54" s="97"/>
      <c r="K54" s="97" t="s">
        <v>2</v>
      </c>
      <c r="L54" s="109">
        <f>SUM(L50:L53)</f>
        <v>0</v>
      </c>
      <c r="M54" s="109">
        <f t="shared" ref="M54:BX54" si="27">SUM(M50:M53)</f>
        <v>0</v>
      </c>
      <c r="N54" s="109">
        <f t="shared" si="27"/>
        <v>0</v>
      </c>
      <c r="O54" s="109">
        <f t="shared" si="27"/>
        <v>0</v>
      </c>
      <c r="P54" s="109">
        <f t="shared" si="27"/>
        <v>0</v>
      </c>
      <c r="Q54" s="109">
        <f t="shared" si="27"/>
        <v>0</v>
      </c>
      <c r="R54" s="109">
        <f t="shared" si="27"/>
        <v>0</v>
      </c>
      <c r="S54" s="109">
        <f t="shared" si="27"/>
        <v>0</v>
      </c>
      <c r="T54" s="109">
        <f t="shared" si="27"/>
        <v>0</v>
      </c>
      <c r="U54" s="109">
        <f t="shared" si="27"/>
        <v>0</v>
      </c>
      <c r="V54" s="109">
        <f t="shared" si="27"/>
        <v>0</v>
      </c>
      <c r="W54" s="109">
        <f t="shared" si="27"/>
        <v>0</v>
      </c>
      <c r="X54" s="109">
        <f t="shared" si="27"/>
        <v>0</v>
      </c>
      <c r="Y54" s="109">
        <f t="shared" si="27"/>
        <v>0</v>
      </c>
      <c r="Z54" s="109">
        <f t="shared" si="27"/>
        <v>0</v>
      </c>
      <c r="AA54" s="109">
        <f t="shared" si="27"/>
        <v>0</v>
      </c>
      <c r="AB54" s="109">
        <f t="shared" si="27"/>
        <v>0</v>
      </c>
      <c r="AC54" s="109">
        <f t="shared" si="27"/>
        <v>0</v>
      </c>
      <c r="AD54" s="109">
        <f t="shared" si="27"/>
        <v>0</v>
      </c>
      <c r="AE54" s="109">
        <f t="shared" si="27"/>
        <v>0</v>
      </c>
      <c r="AF54" s="109">
        <f t="shared" si="27"/>
        <v>0</v>
      </c>
      <c r="AG54" s="109">
        <f t="shared" si="27"/>
        <v>0</v>
      </c>
      <c r="AH54" s="109">
        <f t="shared" si="27"/>
        <v>0</v>
      </c>
      <c r="AI54" s="109">
        <f t="shared" si="27"/>
        <v>0</v>
      </c>
      <c r="AJ54" s="109">
        <f t="shared" si="27"/>
        <v>0</v>
      </c>
      <c r="AK54" s="109">
        <f t="shared" si="27"/>
        <v>0</v>
      </c>
      <c r="AL54" s="109">
        <f t="shared" si="27"/>
        <v>0</v>
      </c>
      <c r="AM54" s="109">
        <f t="shared" si="27"/>
        <v>0</v>
      </c>
      <c r="AN54" s="109">
        <f t="shared" si="27"/>
        <v>0</v>
      </c>
      <c r="AO54" s="109">
        <f t="shared" si="27"/>
        <v>0</v>
      </c>
      <c r="AP54" s="109">
        <f t="shared" si="27"/>
        <v>0</v>
      </c>
      <c r="AQ54" s="109">
        <f t="shared" si="27"/>
        <v>0</v>
      </c>
      <c r="AR54" s="109">
        <f t="shared" si="27"/>
        <v>0</v>
      </c>
      <c r="AS54" s="109">
        <f t="shared" si="27"/>
        <v>0</v>
      </c>
      <c r="AT54" s="109">
        <f t="shared" si="27"/>
        <v>0</v>
      </c>
      <c r="AU54" s="109">
        <f t="shared" si="27"/>
        <v>0</v>
      </c>
      <c r="AV54" s="109">
        <f t="shared" si="27"/>
        <v>0</v>
      </c>
      <c r="AW54" s="109">
        <f t="shared" si="27"/>
        <v>0</v>
      </c>
      <c r="AX54" s="109">
        <f t="shared" si="27"/>
        <v>0</v>
      </c>
      <c r="AY54" s="109">
        <f t="shared" si="27"/>
        <v>0</v>
      </c>
      <c r="AZ54" s="109">
        <f t="shared" si="27"/>
        <v>0</v>
      </c>
      <c r="BA54" s="109">
        <f t="shared" si="27"/>
        <v>0</v>
      </c>
      <c r="BB54" s="109">
        <f t="shared" si="27"/>
        <v>0</v>
      </c>
      <c r="BC54" s="109">
        <f t="shared" si="27"/>
        <v>0</v>
      </c>
      <c r="BD54" s="109">
        <f t="shared" si="27"/>
        <v>0</v>
      </c>
      <c r="BE54" s="109">
        <f t="shared" si="27"/>
        <v>0</v>
      </c>
      <c r="BF54" s="109">
        <f t="shared" si="27"/>
        <v>0</v>
      </c>
      <c r="BG54" s="109">
        <f t="shared" si="27"/>
        <v>0</v>
      </c>
      <c r="BH54" s="109">
        <f t="shared" si="27"/>
        <v>0</v>
      </c>
      <c r="BI54" s="109">
        <f t="shared" si="27"/>
        <v>0</v>
      </c>
      <c r="BJ54" s="109">
        <f t="shared" si="27"/>
        <v>14040</v>
      </c>
      <c r="BK54" s="109">
        <f t="shared" si="27"/>
        <v>14098.5</v>
      </c>
      <c r="BL54" s="109">
        <f t="shared" si="27"/>
        <v>14157.24375</v>
      </c>
      <c r="BM54" s="109">
        <f t="shared" si="27"/>
        <v>14216.232265625002</v>
      </c>
      <c r="BN54" s="109">
        <f t="shared" si="27"/>
        <v>14275.466566731773</v>
      </c>
      <c r="BO54" s="109">
        <f t="shared" si="27"/>
        <v>14334.947677426488</v>
      </c>
      <c r="BP54" s="109">
        <f t="shared" si="27"/>
        <v>14394.676626082432</v>
      </c>
      <c r="BQ54" s="109">
        <f t="shared" si="27"/>
        <v>14454.654445357775</v>
      </c>
      <c r="BR54" s="109">
        <f t="shared" si="27"/>
        <v>14514.882172213431</v>
      </c>
      <c r="BS54" s="109">
        <f t="shared" si="27"/>
        <v>14575.360847930986</v>
      </c>
      <c r="BT54" s="109">
        <f t="shared" si="27"/>
        <v>14636.091518130699</v>
      </c>
      <c r="BU54" s="109">
        <f t="shared" si="27"/>
        <v>14697.075232789575</v>
      </c>
      <c r="BV54" s="109">
        <f t="shared" si="27"/>
        <v>14758.313046259533</v>
      </c>
      <c r="BW54" s="109">
        <f t="shared" si="27"/>
        <v>14819.806017285613</v>
      </c>
      <c r="BX54" s="109">
        <f t="shared" si="27"/>
        <v>14881.555209024304</v>
      </c>
      <c r="BY54" s="109">
        <f t="shared" ref="BY54:EJ54" si="28">SUM(BY50:BY53)</f>
        <v>14943.561689061902</v>
      </c>
      <c r="BZ54" s="109">
        <f t="shared" si="28"/>
        <v>15005.826529432994</v>
      </c>
      <c r="CA54" s="109">
        <f t="shared" si="28"/>
        <v>15068.350806638966</v>
      </c>
      <c r="CB54" s="109">
        <f t="shared" si="28"/>
        <v>15131.135601666629</v>
      </c>
      <c r="CC54" s="109">
        <f t="shared" si="28"/>
        <v>15194.182000006906</v>
      </c>
      <c r="CD54" s="109">
        <f t="shared" si="28"/>
        <v>15257.491091673601</v>
      </c>
      <c r="CE54" s="109">
        <f t="shared" si="28"/>
        <v>15321.06397122224</v>
      </c>
      <c r="CF54" s="109">
        <f t="shared" si="28"/>
        <v>15384.901737769</v>
      </c>
      <c r="CG54" s="109">
        <f t="shared" si="28"/>
        <v>15449.005495009702</v>
      </c>
      <c r="CH54" s="109">
        <f t="shared" si="28"/>
        <v>15513.376351238911</v>
      </c>
      <c r="CI54" s="109">
        <f t="shared" si="28"/>
        <v>15578.015419369072</v>
      </c>
      <c r="CJ54" s="109">
        <f t="shared" si="28"/>
        <v>15642.923816949777</v>
      </c>
      <c r="CK54" s="109">
        <f t="shared" si="28"/>
        <v>15708.102666187067</v>
      </c>
      <c r="CL54" s="109">
        <f t="shared" si="28"/>
        <v>15773.553093962848</v>
      </c>
      <c r="CM54" s="109">
        <f t="shared" si="28"/>
        <v>15839.276231854361</v>
      </c>
      <c r="CN54" s="109">
        <f t="shared" si="28"/>
        <v>15905.273216153753</v>
      </c>
      <c r="CO54" s="109">
        <f t="shared" si="28"/>
        <v>15971.545187887727</v>
      </c>
      <c r="CP54" s="109">
        <f t="shared" si="28"/>
        <v>16038.09329283726</v>
      </c>
      <c r="CQ54" s="109">
        <f t="shared" si="28"/>
        <v>16104.918681557412</v>
      </c>
      <c r="CR54" s="109">
        <f t="shared" si="28"/>
        <v>16172.022509397235</v>
      </c>
      <c r="CS54" s="109">
        <f t="shared" si="28"/>
        <v>16239.405936519723</v>
      </c>
      <c r="CT54" s="109">
        <f t="shared" si="28"/>
        <v>16307.070127921888</v>
      </c>
      <c r="CU54" s="109">
        <f t="shared" si="28"/>
        <v>16375.016253454894</v>
      </c>
      <c r="CV54" s="109">
        <f t="shared" si="28"/>
        <v>16443.245487844291</v>
      </c>
      <c r="CW54" s="109">
        <f t="shared" si="28"/>
        <v>16511.75901071031</v>
      </c>
      <c r="CX54" s="109">
        <f t="shared" si="28"/>
        <v>16580.558006588268</v>
      </c>
      <c r="CY54" s="109">
        <f t="shared" si="28"/>
        <v>16649.643664949053</v>
      </c>
      <c r="CZ54" s="109">
        <f t="shared" si="28"/>
        <v>16719.017180219675</v>
      </c>
      <c r="DA54" s="109">
        <f t="shared" si="28"/>
        <v>16788.67975180392</v>
      </c>
      <c r="DB54" s="109">
        <f t="shared" si="28"/>
        <v>16858.632584103103</v>
      </c>
      <c r="DC54" s="109">
        <f t="shared" si="28"/>
        <v>16928.876886536869</v>
      </c>
      <c r="DD54" s="109">
        <f t="shared" si="28"/>
        <v>16999.413873564106</v>
      </c>
      <c r="DE54" s="109">
        <f t="shared" si="28"/>
        <v>17070.244764703959</v>
      </c>
      <c r="DF54" s="109">
        <f t="shared" si="28"/>
        <v>17141.37078455689</v>
      </c>
      <c r="DG54" s="109">
        <f t="shared" si="28"/>
        <v>17212.793162825878</v>
      </c>
      <c r="DH54" s="109">
        <f t="shared" si="28"/>
        <v>17284.513134337652</v>
      </c>
      <c r="DI54" s="109">
        <f t="shared" si="28"/>
        <v>17356.531939064058</v>
      </c>
      <c r="DJ54" s="109">
        <f t="shared" si="28"/>
        <v>17428.850822143493</v>
      </c>
      <c r="DK54" s="109">
        <f t="shared" si="28"/>
        <v>17501.47103390242</v>
      </c>
      <c r="DL54" s="109">
        <f t="shared" si="28"/>
        <v>17574.393829877015</v>
      </c>
      <c r="DM54" s="109">
        <f t="shared" si="28"/>
        <v>17647.620470834838</v>
      </c>
      <c r="DN54" s="109">
        <f t="shared" si="28"/>
        <v>17721.152222796649</v>
      </c>
      <c r="DO54" s="109">
        <f t="shared" si="28"/>
        <v>17794.990357058301</v>
      </c>
      <c r="DP54" s="109">
        <f t="shared" si="28"/>
        <v>17869.136150212707</v>
      </c>
      <c r="DQ54" s="109">
        <f t="shared" si="28"/>
        <v>17943.590884171928</v>
      </c>
      <c r="DR54" s="109">
        <f t="shared" si="28"/>
        <v>18018.355846189308</v>
      </c>
      <c r="DS54" s="109">
        <f t="shared" si="28"/>
        <v>18093.432328881765</v>
      </c>
      <c r="DT54" s="109">
        <f t="shared" si="28"/>
        <v>18168.821630252103</v>
      </c>
      <c r="DU54" s="109">
        <f t="shared" si="28"/>
        <v>18244.525053711488</v>
      </c>
      <c r="DV54" s="109">
        <f t="shared" si="28"/>
        <v>18320.543908101954</v>
      </c>
      <c r="DW54" s="109">
        <f t="shared" si="28"/>
        <v>18396.879507719044</v>
      </c>
      <c r="DX54" s="109">
        <f t="shared" si="28"/>
        <v>18473.533172334541</v>
      </c>
      <c r="DY54" s="109">
        <f t="shared" si="28"/>
        <v>18550.506227219266</v>
      </c>
      <c r="DZ54" s="109">
        <f t="shared" si="28"/>
        <v>18627.800003166012</v>
      </c>
      <c r="EA54" s="109">
        <f t="shared" si="28"/>
        <v>18705.41583651254</v>
      </c>
      <c r="EB54" s="109">
        <f t="shared" si="28"/>
        <v>18783.355069164674</v>
      </c>
      <c r="EC54" s="109">
        <f t="shared" si="28"/>
        <v>18861.619048619526</v>
      </c>
      <c r="ED54" s="109">
        <f t="shared" si="28"/>
        <v>18940.209127988775</v>
      </c>
      <c r="EE54" s="109">
        <f t="shared" si="28"/>
        <v>19019.126666022057</v>
      </c>
      <c r="EF54" s="109">
        <f t="shared" si="28"/>
        <v>19098.373027130481</v>
      </c>
      <c r="EG54" s="109">
        <f t="shared" si="28"/>
        <v>19177.949581410194</v>
      </c>
      <c r="EH54" s="109">
        <f t="shared" si="28"/>
        <v>19257.857704666068</v>
      </c>
      <c r="EI54" s="109">
        <f t="shared" si="28"/>
        <v>19338.098778435509</v>
      </c>
      <c r="EJ54" s="109">
        <f t="shared" si="28"/>
        <v>19418.674190012323</v>
      </c>
      <c r="EK54" s="109">
        <f t="shared" ref="EK54" si="29">SUM(EK50:EK53)</f>
        <v>19499.58533247071</v>
      </c>
      <c r="EL54" s="51" t="s">
        <v>2</v>
      </c>
    </row>
    <row r="55" spans="1:142" x14ac:dyDescent="0.3">
      <c r="K55" s="51" t="s">
        <v>2</v>
      </c>
      <c r="EL55" s="51" t="s">
        <v>2</v>
      </c>
    </row>
    <row r="56" spans="1:142" x14ac:dyDescent="0.3">
      <c r="K56" s="51" t="s">
        <v>2</v>
      </c>
      <c r="EL56" s="51" t="s">
        <v>2</v>
      </c>
    </row>
    <row r="57" spans="1:142" ht="17.25" x14ac:dyDescent="0.35">
      <c r="A57" s="102" t="s">
        <v>14</v>
      </c>
      <c r="B57" s="103"/>
      <c r="C57" s="103"/>
      <c r="D57" s="103"/>
      <c r="E57" s="103"/>
      <c r="F57" s="103"/>
      <c r="G57" s="103"/>
      <c r="H57" s="103"/>
      <c r="I57" s="103"/>
      <c r="J57" s="103"/>
      <c r="K57" s="103" t="s">
        <v>2</v>
      </c>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51" t="s">
        <v>2</v>
      </c>
    </row>
    <row r="58" spans="1:142" x14ac:dyDescent="0.3">
      <c r="B58" s="51" t="s">
        <v>51</v>
      </c>
      <c r="D58" s="110"/>
      <c r="E58" s="101"/>
      <c r="F58" s="56">
        <f>Income!$D$89</f>
        <v>46905</v>
      </c>
      <c r="G58" s="111"/>
      <c r="H58" s="107"/>
      <c r="I58" s="107">
        <v>0.23</v>
      </c>
      <c r="K58" s="51" t="s">
        <v>2</v>
      </c>
      <c r="L58" s="92">
        <f>IF(L$6&gt;=$F58,$I58*Income!L$89,0)</f>
        <v>0</v>
      </c>
      <c r="M58" s="92">
        <f>IF(M$6&gt;=$F58,$I58*Income!M$89,0)</f>
        <v>0</v>
      </c>
      <c r="N58" s="92">
        <f>IF(N$6&gt;=$F58,$I58*Income!N$89,0)</f>
        <v>0</v>
      </c>
      <c r="O58" s="92">
        <f>IF(O$6&gt;=$F58,$I58*Income!O$89,0)</f>
        <v>0</v>
      </c>
      <c r="P58" s="92">
        <f>IF(P$6&gt;=$F58,$I58*Income!P$89,0)</f>
        <v>0</v>
      </c>
      <c r="Q58" s="92">
        <f>IF(Q$6&gt;=$F58,$I58*Income!Q$89,0)</f>
        <v>0</v>
      </c>
      <c r="R58" s="92">
        <f>IF(R$6&gt;=$F58,$I58*Income!R$89,0)</f>
        <v>0</v>
      </c>
      <c r="S58" s="92">
        <f>IF(S$6&gt;=$F58,$I58*Income!S$89,0)</f>
        <v>0</v>
      </c>
      <c r="T58" s="92">
        <f>IF(T$6&gt;=$F58,$I58*Income!T$89,0)</f>
        <v>0</v>
      </c>
      <c r="U58" s="92">
        <f>IF(U$6&gt;=$F58,$I58*Income!U$89,0)</f>
        <v>0</v>
      </c>
      <c r="V58" s="92">
        <f>IF(V$6&gt;=$F58,$I58*Income!V$89,0)</f>
        <v>0</v>
      </c>
      <c r="W58" s="92">
        <f>IF(W$6&gt;=$F58,$I58*Income!W$89,0)</f>
        <v>0</v>
      </c>
      <c r="X58" s="92">
        <f>IF(X$6&gt;=$F58,$I58*Income!X$89,0)</f>
        <v>0</v>
      </c>
      <c r="Y58" s="92">
        <f>IF(Y$6&gt;=$F58,$I58*Income!Y$89,0)</f>
        <v>0</v>
      </c>
      <c r="Z58" s="92">
        <f>IF(Z$6&gt;=$F58,$I58*Income!Z$89,0)</f>
        <v>0</v>
      </c>
      <c r="AA58" s="92">
        <f>IF(AA$6&gt;=$F58,$I58*Income!AA$89,0)</f>
        <v>0</v>
      </c>
      <c r="AB58" s="92">
        <f>IF(AB$6&gt;=$F58,$I58*Income!AB$89,0)</f>
        <v>0</v>
      </c>
      <c r="AC58" s="92">
        <f>IF(AC$6&gt;=$F58,$I58*Income!AC$89,0)</f>
        <v>0</v>
      </c>
      <c r="AD58" s="92">
        <f>IF(AD$6&gt;=$F58,$I58*Income!AD$89,0)</f>
        <v>0</v>
      </c>
      <c r="AE58" s="92">
        <f>IF(AE$6&gt;=$F58,$I58*Income!AE$89,0)</f>
        <v>0</v>
      </c>
      <c r="AF58" s="92">
        <f>IF(AF$6&gt;=$F58,$I58*Income!AF$89,0)</f>
        <v>0</v>
      </c>
      <c r="AG58" s="92">
        <f>IF(AG$6&gt;=$F58,$I58*Income!AG$89,0)</f>
        <v>0</v>
      </c>
      <c r="AH58" s="92">
        <f>IF(AH$6&gt;=$F58,$I58*Income!AH$89,0)</f>
        <v>0</v>
      </c>
      <c r="AI58" s="92">
        <f>IF(AI$6&gt;=$F58,$I58*Income!AI$89,0)</f>
        <v>0</v>
      </c>
      <c r="AJ58" s="92">
        <f>IF(AJ$6&gt;=$F58,$I58*Income!AJ$89,0)</f>
        <v>0</v>
      </c>
      <c r="AK58" s="92">
        <f>IF(AK$6&gt;=$F58,$I58*Income!AK$89,0)</f>
        <v>0</v>
      </c>
      <c r="AL58" s="92">
        <f>IF(AL$6&gt;=$F58,$I58*Income!AL$89,0)</f>
        <v>0</v>
      </c>
      <c r="AM58" s="92">
        <f>IF(AM$6&gt;=$F58,$I58*Income!AM$89,0)</f>
        <v>0</v>
      </c>
      <c r="AN58" s="92">
        <f>IF(AN$6&gt;=$F58,$I58*Income!AN$89,0)</f>
        <v>0</v>
      </c>
      <c r="AO58" s="92">
        <f>IF(AO$6&gt;=$F58,$I58*Income!AO$89,0)</f>
        <v>0</v>
      </c>
      <c r="AP58" s="92">
        <f>IF(AP$6&gt;=$F58,$I58*Income!AP$89,0)</f>
        <v>0</v>
      </c>
      <c r="AQ58" s="92">
        <f>IF(AQ$6&gt;=$F58,$I58*Income!AQ$89,0)</f>
        <v>0</v>
      </c>
      <c r="AR58" s="92">
        <f>IF(AR$6&gt;=$F58,$I58*Income!AR$89,0)</f>
        <v>0</v>
      </c>
      <c r="AS58" s="92">
        <f>IF(AS$6&gt;=$F58,$I58*Income!AS$89,0)</f>
        <v>0</v>
      </c>
      <c r="AT58" s="92">
        <f>IF(AT$6&gt;=$F58,$I58*Income!AT$89,0)</f>
        <v>0</v>
      </c>
      <c r="AU58" s="92">
        <f>IF(AU$6&gt;=$F58,$I58*Income!AU$89,0)</f>
        <v>0</v>
      </c>
      <c r="AV58" s="92">
        <f>IF(AV$6&gt;=$F58,$I58*Income!AV$89,0)</f>
        <v>0</v>
      </c>
      <c r="AW58" s="92">
        <f>IF(AW$6&gt;=$F58,$I58*Income!AW$89,0)</f>
        <v>0</v>
      </c>
      <c r="AX58" s="92">
        <f>IF(AX$6&gt;=$F58,$I58*Income!AX$89,0)</f>
        <v>0</v>
      </c>
      <c r="AY58" s="92">
        <f>IF(AY$6&gt;=$F58,$I58*Income!AY$89,0)</f>
        <v>0</v>
      </c>
      <c r="AZ58" s="92">
        <f>IF(AZ$6&gt;=$F58,$I58*Income!AZ$89,0)</f>
        <v>0</v>
      </c>
      <c r="BA58" s="92">
        <f>IF(BA$6&gt;=$F58,$I58*Income!BA$89,0)</f>
        <v>0</v>
      </c>
      <c r="BB58" s="92">
        <f>IF(BB$6&gt;=$F58,$I58*Income!BB$89,0)</f>
        <v>0</v>
      </c>
      <c r="BC58" s="92">
        <f>IF(BC$6&gt;=$F58,$I58*Income!BC$89,0)</f>
        <v>0</v>
      </c>
      <c r="BD58" s="92">
        <f>IF(BD$6&gt;=$F58,$I58*Income!BD$89,0)</f>
        <v>0</v>
      </c>
      <c r="BE58" s="92">
        <f>IF(BE$6&gt;=$F58,$I58*Income!BE$89,0)</f>
        <v>0</v>
      </c>
      <c r="BF58" s="92">
        <f>IF(BF$6&gt;=$F58,$I58*Income!BF$89,0)</f>
        <v>0</v>
      </c>
      <c r="BG58" s="92">
        <f>IF(BG$6&gt;=$F58,$I58*Income!BG$89,0)</f>
        <v>0</v>
      </c>
      <c r="BH58" s="92">
        <f>IF(BH$6&gt;=$F58,$I58*Income!BH$89,0)</f>
        <v>0</v>
      </c>
      <c r="BI58" s="92">
        <f>IF(BI$6&gt;=$F58,$I58*Income!BI$89,0)</f>
        <v>0</v>
      </c>
      <c r="BJ58" s="92">
        <f>IF(BJ$6&gt;=$F58,$I58*Income!BJ$89,0)</f>
        <v>10225.800000000001</v>
      </c>
      <c r="BK58" s="92">
        <f>IF(BK$6&gt;=$F58,$I58*Income!BK$89,0)</f>
        <v>10268.407500000001</v>
      </c>
      <c r="BL58" s="92">
        <f>IF(BL$6&gt;=$F58,$I58*Income!BL$89,0)</f>
        <v>10311.192531250001</v>
      </c>
      <c r="BM58" s="92">
        <f>IF(BM$6&gt;=$F58,$I58*Income!BM$89,0)</f>
        <v>10354.155833463541</v>
      </c>
      <c r="BN58" s="92">
        <f>IF(BN$6&gt;=$F58,$I58*Income!BN$89,0)</f>
        <v>10397.298149436307</v>
      </c>
      <c r="BO58" s="92">
        <f>IF(BO$6&gt;=$F58,$I58*Income!BO$89,0)</f>
        <v>10440.620225058958</v>
      </c>
      <c r="BP58" s="92">
        <f>IF(BP$6&gt;=$F58,$I58*Income!BP$89,0)</f>
        <v>10484.122809330036</v>
      </c>
      <c r="BQ58" s="92">
        <f>IF(BQ$6&gt;=$F58,$I58*Income!BQ$89,0)</f>
        <v>10527.806654368911</v>
      </c>
      <c r="BR58" s="92">
        <f>IF(BR$6&gt;=$F58,$I58*Income!BR$89,0)</f>
        <v>10571.672515428781</v>
      </c>
      <c r="BS58" s="92">
        <f>IF(BS$6&gt;=$F58,$I58*Income!BS$89,0)</f>
        <v>10615.721150909734</v>
      </c>
      <c r="BT58" s="92">
        <f>IF(BT$6&gt;=$F58,$I58*Income!BT$89,0)</f>
        <v>10659.953322371857</v>
      </c>
      <c r="BU58" s="92">
        <f>IF(BU$6&gt;=$F58,$I58*Income!BU$89,0)</f>
        <v>10704.369794548405</v>
      </c>
      <c r="BV58" s="92">
        <f>IF(BV$6&gt;=$F58,$I58*Income!BV$89,0)</f>
        <v>10748.971335359025</v>
      </c>
      <c r="BW58" s="92">
        <f>IF(BW$6&gt;=$F58,$I58*Income!BW$89,0)</f>
        <v>10793.758715923021</v>
      </c>
      <c r="BX58" s="92">
        <f>IF(BX$6&gt;=$F58,$I58*Income!BX$89,0)</f>
        <v>10838.732710572698</v>
      </c>
      <c r="BY58" s="92">
        <f>IF(BY$6&gt;=$F58,$I58*Income!BY$89,0)</f>
        <v>10883.894096866752</v>
      </c>
      <c r="BZ58" s="92">
        <f>IF(BZ$6&gt;=$F58,$I58*Income!BZ$89,0)</f>
        <v>10929.243655603697</v>
      </c>
      <c r="CA58" s="92">
        <f>IF(CA$6&gt;=$F58,$I58*Income!CA$89,0)</f>
        <v>10974.782170835379</v>
      </c>
      <c r="CB58" s="92">
        <f>IF(CB$6&gt;=$F58,$I58*Income!CB$89,0)</f>
        <v>11020.510429880525</v>
      </c>
      <c r="CC58" s="92">
        <f>IF(CC$6&gt;=$F58,$I58*Income!CC$89,0)</f>
        <v>11066.42922333836</v>
      </c>
      <c r="CD58" s="92">
        <f>IF(CD$6&gt;=$F58,$I58*Income!CD$89,0)</f>
        <v>11112.53934510227</v>
      </c>
      <c r="CE58" s="92">
        <f>IF(CE$6&gt;=$F58,$I58*Income!CE$89,0)</f>
        <v>11158.84159237353</v>
      </c>
      <c r="CF58" s="92">
        <f>IF(CF$6&gt;=$F58,$I58*Income!CF$89,0)</f>
        <v>11205.336765675087</v>
      </c>
      <c r="CG58" s="92">
        <f>IF(CG$6&gt;=$F58,$I58*Income!CG$89,0)</f>
        <v>11252.025668865399</v>
      </c>
      <c r="CH58" s="92">
        <f>IF(CH$6&gt;=$F58,$I58*Income!CH$89,0)</f>
        <v>11298.909109152337</v>
      </c>
      <c r="CI58" s="92">
        <f>IF(CI$6&gt;=$F58,$I58*Income!CI$89,0)</f>
        <v>11345.987897107138</v>
      </c>
      <c r="CJ58" s="92">
        <f>IF(CJ$6&gt;=$F58,$I58*Income!CJ$89,0)</f>
        <v>11393.262846678417</v>
      </c>
      <c r="CK58" s="92">
        <f>IF(CK$6&gt;=$F58,$I58*Income!CK$89,0)</f>
        <v>11440.734775206243</v>
      </c>
      <c r="CL58" s="92">
        <f>IF(CL$6&gt;=$F58,$I58*Income!CL$89,0)</f>
        <v>11488.40450343627</v>
      </c>
      <c r="CM58" s="92">
        <f>IF(CM$6&gt;=$F58,$I58*Income!CM$89,0)</f>
        <v>11536.272855533922</v>
      </c>
      <c r="CN58" s="92">
        <f>IF(CN$6&gt;=$F58,$I58*Income!CN$89,0)</f>
        <v>11584.340659098645</v>
      </c>
      <c r="CO58" s="92">
        <f>IF(CO$6&gt;=$F58,$I58*Income!CO$89,0)</f>
        <v>11632.608745178222</v>
      </c>
      <c r="CP58" s="92">
        <f>IF(CP$6&gt;=$F58,$I58*Income!CP$89,0)</f>
        <v>11681.077948283133</v>
      </c>
      <c r="CQ58" s="92">
        <f>IF(CQ$6&gt;=$F58,$I58*Income!CQ$89,0)</f>
        <v>11729.749106400979</v>
      </c>
      <c r="CR58" s="92">
        <f>IF(CR$6&gt;=$F58,$I58*Income!CR$89,0)</f>
        <v>11778.623061010981</v>
      </c>
      <c r="CS58" s="92">
        <f>IF(CS$6&gt;=$F58,$I58*Income!CS$89,0)</f>
        <v>11827.700657098529</v>
      </c>
      <c r="CT58" s="92">
        <f>IF(CT$6&gt;=$F58,$I58*Income!CT$89,0)</f>
        <v>11876.982743169772</v>
      </c>
      <c r="CU58" s="92">
        <f>IF(CU$6&gt;=$F58,$I58*Income!CU$89,0)</f>
        <v>11926.470171266312</v>
      </c>
      <c r="CV58" s="92">
        <f>IF(CV$6&gt;=$F58,$I58*Income!CV$89,0)</f>
        <v>11976.163796979921</v>
      </c>
      <c r="CW58" s="92">
        <f>IF(CW$6&gt;=$F58,$I58*Income!CW$89,0)</f>
        <v>12026.064479467337</v>
      </c>
      <c r="CX58" s="92">
        <f>IF(CX$6&gt;=$F58,$I58*Income!CX$89,0)</f>
        <v>12076.173081465118</v>
      </c>
      <c r="CY58" s="92">
        <f>IF(CY$6&gt;=$F58,$I58*Income!CY$89,0)</f>
        <v>12126.490469304556</v>
      </c>
      <c r="CZ58" s="92">
        <f>IF(CZ$6&gt;=$F58,$I58*Income!CZ$89,0)</f>
        <v>12177.017512926657</v>
      </c>
      <c r="DA58" s="92">
        <f>IF(DA$6&gt;=$F58,$I58*Income!DA$89,0)</f>
        <v>12227.755085897186</v>
      </c>
      <c r="DB58" s="92">
        <f>IF(DB$6&gt;=$F58,$I58*Income!DB$89,0)</f>
        <v>12278.704065421756</v>
      </c>
      <c r="DC58" s="92">
        <f>IF(DC$6&gt;=$F58,$I58*Income!DC$89,0)</f>
        <v>12329.865332361014</v>
      </c>
      <c r="DD58" s="92">
        <f>IF(DD$6&gt;=$F58,$I58*Income!DD$89,0)</f>
        <v>12381.239771245851</v>
      </c>
      <c r="DE58" s="92">
        <f>IF(DE$6&gt;=$F58,$I58*Income!DE$89,0)</f>
        <v>12432.82827029271</v>
      </c>
      <c r="DF58" s="92">
        <f>IF(DF$6&gt;=$F58,$I58*Income!DF$89,0)</f>
        <v>12484.631721418929</v>
      </c>
      <c r="DG58" s="92">
        <f>IF(DG$6&gt;=$F58,$I58*Income!DG$89,0)</f>
        <v>12536.651020258174</v>
      </c>
      <c r="DH58" s="92">
        <f>IF(DH$6&gt;=$F58,$I58*Income!DH$89,0)</f>
        <v>12588.887066175917</v>
      </c>
      <c r="DI58" s="92">
        <f>IF(DI$6&gt;=$F58,$I58*Income!DI$89,0)</f>
        <v>12641.340762284985</v>
      </c>
      <c r="DJ58" s="92">
        <f>IF(DJ$6&gt;=$F58,$I58*Income!DJ$89,0)</f>
        <v>12694.013015461171</v>
      </c>
      <c r="DK58" s="92">
        <f>IF(DK$6&gt;=$F58,$I58*Income!DK$89,0)</f>
        <v>12746.904736358927</v>
      </c>
      <c r="DL58" s="92">
        <f>IF(DL$6&gt;=$F58,$I58*Income!DL$89,0)</f>
        <v>12800.01683942709</v>
      </c>
      <c r="DM58" s="92">
        <f>IF(DM$6&gt;=$F58,$I58*Income!DM$89,0)</f>
        <v>12853.3502429247</v>
      </c>
      <c r="DN58" s="92">
        <f>IF(DN$6&gt;=$F58,$I58*Income!DN$89,0)</f>
        <v>12906.905868936887</v>
      </c>
      <c r="DO58" s="92">
        <f>IF(DO$6&gt;=$F58,$I58*Income!DO$89,0)</f>
        <v>12960.68464339079</v>
      </c>
      <c r="DP58" s="92">
        <f>IF(DP$6&gt;=$F58,$I58*Income!DP$89,0)</f>
        <v>13014.687496071585</v>
      </c>
      <c r="DQ58" s="92">
        <f>IF(DQ$6&gt;=$F58,$I58*Income!DQ$89,0)</f>
        <v>13068.91536063855</v>
      </c>
      <c r="DR58" s="92">
        <f>IF(DR$6&gt;=$F58,$I58*Income!DR$89,0)</f>
        <v>13123.369174641211</v>
      </c>
      <c r="DS58" s="92">
        <f>IF(DS$6&gt;=$F58,$I58*Income!DS$89,0)</f>
        <v>13178.049879535549</v>
      </c>
      <c r="DT58" s="92">
        <f>IF(DT$6&gt;=$F58,$I58*Income!DT$89,0)</f>
        <v>13232.958420700281</v>
      </c>
      <c r="DU58" s="92">
        <f>IF(DU$6&gt;=$F58,$I58*Income!DU$89,0)</f>
        <v>13288.095747453199</v>
      </c>
      <c r="DV58" s="92">
        <f>IF(DV$6&gt;=$F58,$I58*Income!DV$89,0)</f>
        <v>13343.462813067588</v>
      </c>
      <c r="DW58" s="92">
        <f>IF(DW$6&gt;=$F58,$I58*Income!DW$89,0)</f>
        <v>13399.060574788702</v>
      </c>
      <c r="DX58" s="92">
        <f>IF(DX$6&gt;=$F58,$I58*Income!DX$89,0)</f>
        <v>13454.889993850322</v>
      </c>
      <c r="DY58" s="92">
        <f>IF(DY$6&gt;=$F58,$I58*Income!DY$89,0)</f>
        <v>13510.952035491366</v>
      </c>
      <c r="DZ58" s="92">
        <f>IF(DZ$6&gt;=$F58,$I58*Income!DZ$89,0)</f>
        <v>13567.247668972579</v>
      </c>
      <c r="EA58" s="92">
        <f>IF(EA$6&gt;=$F58,$I58*Income!EA$89,0)</f>
        <v>13623.777867593299</v>
      </c>
      <c r="EB58" s="92">
        <f>IF(EB$6&gt;=$F58,$I58*Income!EB$89,0)</f>
        <v>13680.543608708269</v>
      </c>
      <c r="EC58" s="92">
        <f>IF(EC$6&gt;=$F58,$I58*Income!EC$89,0)</f>
        <v>13737.545873744555</v>
      </c>
      <c r="ED58" s="92">
        <f>IF(ED$6&gt;=$F58,$I58*Income!ED$89,0)</f>
        <v>13794.785648218489</v>
      </c>
      <c r="EE58" s="92">
        <f>IF(EE$6&gt;=$F58,$I58*Income!EE$89,0)</f>
        <v>13852.263921752732</v>
      </c>
      <c r="EF58" s="92">
        <f>IF(EF$6&gt;=$F58,$I58*Income!EF$89,0)</f>
        <v>13909.981688093369</v>
      </c>
      <c r="EG58" s="92">
        <f>IF(EG$6&gt;=$F58,$I58*Income!EG$89,0)</f>
        <v>13967.939945127091</v>
      </c>
      <c r="EH58" s="92">
        <f>IF(EH$6&gt;=$F58,$I58*Income!EH$89,0)</f>
        <v>14026.139694898453</v>
      </c>
      <c r="EI58" s="92">
        <f>IF(EI$6&gt;=$F58,$I58*Income!EI$89,0)</f>
        <v>14084.581943627196</v>
      </c>
      <c r="EJ58" s="92">
        <f>IF(EJ$6&gt;=$F58,$I58*Income!EJ$89,0)</f>
        <v>14143.267701725643</v>
      </c>
      <c r="EK58" s="92">
        <f>IF(EK$6&gt;=$F58,$I58*Income!EK$89,0)</f>
        <v>14202.197983816166</v>
      </c>
      <c r="EL58" s="51" t="s">
        <v>2</v>
      </c>
    </row>
    <row r="59" spans="1:142" x14ac:dyDescent="0.3">
      <c r="B59" s="51" t="s">
        <v>52</v>
      </c>
      <c r="D59" s="110"/>
      <c r="E59" s="101"/>
      <c r="F59" s="56">
        <f>Income!$D$89</f>
        <v>46905</v>
      </c>
      <c r="G59" s="111"/>
      <c r="H59" s="107"/>
      <c r="I59" s="107">
        <v>0.04</v>
      </c>
      <c r="K59" s="51" t="s">
        <v>2</v>
      </c>
      <c r="L59" s="92">
        <f>IF(L$6&gt;=$F59,$I59*Income!L$89,0)</f>
        <v>0</v>
      </c>
      <c r="M59" s="92">
        <f>IF(M$6&gt;=$F59,$I59*Income!M$89,0)</f>
        <v>0</v>
      </c>
      <c r="N59" s="92">
        <f>IF(N$6&gt;=$F59,$I59*Income!N$89,0)</f>
        <v>0</v>
      </c>
      <c r="O59" s="92">
        <f>IF(O$6&gt;=$F59,$I59*Income!O$89,0)</f>
        <v>0</v>
      </c>
      <c r="P59" s="92">
        <f>IF(P$6&gt;=$F59,$I59*Income!P$89,0)</f>
        <v>0</v>
      </c>
      <c r="Q59" s="92">
        <f>IF(Q$6&gt;=$F59,$I59*Income!Q$89,0)</f>
        <v>0</v>
      </c>
      <c r="R59" s="92">
        <f>IF(R$6&gt;=$F59,$I59*Income!R$89,0)</f>
        <v>0</v>
      </c>
      <c r="S59" s="92">
        <f>IF(S$6&gt;=$F59,$I59*Income!S$89,0)</f>
        <v>0</v>
      </c>
      <c r="T59" s="92">
        <f>IF(T$6&gt;=$F59,$I59*Income!T$89,0)</f>
        <v>0</v>
      </c>
      <c r="U59" s="92">
        <f>IF(U$6&gt;=$F59,$I59*Income!U$89,0)</f>
        <v>0</v>
      </c>
      <c r="V59" s="92">
        <f>IF(V$6&gt;=$F59,$I59*Income!V$89,0)</f>
        <v>0</v>
      </c>
      <c r="W59" s="92">
        <f>IF(W$6&gt;=$F59,$I59*Income!W$89,0)</f>
        <v>0</v>
      </c>
      <c r="X59" s="92">
        <f>IF(X$6&gt;=$F59,$I59*Income!X$89,0)</f>
        <v>0</v>
      </c>
      <c r="Y59" s="92">
        <f>IF(Y$6&gt;=$F59,$I59*Income!Y$89,0)</f>
        <v>0</v>
      </c>
      <c r="Z59" s="92">
        <f>IF(Z$6&gt;=$F59,$I59*Income!Z$89,0)</f>
        <v>0</v>
      </c>
      <c r="AA59" s="92">
        <f>IF(AA$6&gt;=$F59,$I59*Income!AA$89,0)</f>
        <v>0</v>
      </c>
      <c r="AB59" s="92">
        <f>IF(AB$6&gt;=$F59,$I59*Income!AB$89,0)</f>
        <v>0</v>
      </c>
      <c r="AC59" s="92">
        <f>IF(AC$6&gt;=$F59,$I59*Income!AC$89,0)</f>
        <v>0</v>
      </c>
      <c r="AD59" s="92">
        <f>IF(AD$6&gt;=$F59,$I59*Income!AD$89,0)</f>
        <v>0</v>
      </c>
      <c r="AE59" s="92">
        <f>IF(AE$6&gt;=$F59,$I59*Income!AE$89,0)</f>
        <v>0</v>
      </c>
      <c r="AF59" s="92">
        <f>IF(AF$6&gt;=$F59,$I59*Income!AF$89,0)</f>
        <v>0</v>
      </c>
      <c r="AG59" s="92">
        <f>IF(AG$6&gt;=$F59,$I59*Income!AG$89,0)</f>
        <v>0</v>
      </c>
      <c r="AH59" s="92">
        <f>IF(AH$6&gt;=$F59,$I59*Income!AH$89,0)</f>
        <v>0</v>
      </c>
      <c r="AI59" s="92">
        <f>IF(AI$6&gt;=$F59,$I59*Income!AI$89,0)</f>
        <v>0</v>
      </c>
      <c r="AJ59" s="92">
        <f>IF(AJ$6&gt;=$F59,$I59*Income!AJ$89,0)</f>
        <v>0</v>
      </c>
      <c r="AK59" s="92">
        <f>IF(AK$6&gt;=$F59,$I59*Income!AK$89,0)</f>
        <v>0</v>
      </c>
      <c r="AL59" s="92">
        <f>IF(AL$6&gt;=$F59,$I59*Income!AL$89,0)</f>
        <v>0</v>
      </c>
      <c r="AM59" s="92">
        <f>IF(AM$6&gt;=$F59,$I59*Income!AM$89,0)</f>
        <v>0</v>
      </c>
      <c r="AN59" s="92">
        <f>IF(AN$6&gt;=$F59,$I59*Income!AN$89,0)</f>
        <v>0</v>
      </c>
      <c r="AO59" s="92">
        <f>IF(AO$6&gt;=$F59,$I59*Income!AO$89,0)</f>
        <v>0</v>
      </c>
      <c r="AP59" s="92">
        <f>IF(AP$6&gt;=$F59,$I59*Income!AP$89,0)</f>
        <v>0</v>
      </c>
      <c r="AQ59" s="92">
        <f>IF(AQ$6&gt;=$F59,$I59*Income!AQ$89,0)</f>
        <v>0</v>
      </c>
      <c r="AR59" s="92">
        <f>IF(AR$6&gt;=$F59,$I59*Income!AR$89,0)</f>
        <v>0</v>
      </c>
      <c r="AS59" s="92">
        <f>IF(AS$6&gt;=$F59,$I59*Income!AS$89,0)</f>
        <v>0</v>
      </c>
      <c r="AT59" s="92">
        <f>IF(AT$6&gt;=$F59,$I59*Income!AT$89,0)</f>
        <v>0</v>
      </c>
      <c r="AU59" s="92">
        <f>IF(AU$6&gt;=$F59,$I59*Income!AU$89,0)</f>
        <v>0</v>
      </c>
      <c r="AV59" s="92">
        <f>IF(AV$6&gt;=$F59,$I59*Income!AV$89,0)</f>
        <v>0</v>
      </c>
      <c r="AW59" s="92">
        <f>IF(AW$6&gt;=$F59,$I59*Income!AW$89,0)</f>
        <v>0</v>
      </c>
      <c r="AX59" s="92">
        <f>IF(AX$6&gt;=$F59,$I59*Income!AX$89,0)</f>
        <v>0</v>
      </c>
      <c r="AY59" s="92">
        <f>IF(AY$6&gt;=$F59,$I59*Income!AY$89,0)</f>
        <v>0</v>
      </c>
      <c r="AZ59" s="92">
        <f>IF(AZ$6&gt;=$F59,$I59*Income!AZ$89,0)</f>
        <v>0</v>
      </c>
      <c r="BA59" s="92">
        <f>IF(BA$6&gt;=$F59,$I59*Income!BA$89,0)</f>
        <v>0</v>
      </c>
      <c r="BB59" s="92">
        <f>IF(BB$6&gt;=$F59,$I59*Income!BB$89,0)</f>
        <v>0</v>
      </c>
      <c r="BC59" s="92">
        <f>IF(BC$6&gt;=$F59,$I59*Income!BC$89,0)</f>
        <v>0</v>
      </c>
      <c r="BD59" s="92">
        <f>IF(BD$6&gt;=$F59,$I59*Income!BD$89,0)</f>
        <v>0</v>
      </c>
      <c r="BE59" s="92">
        <f>IF(BE$6&gt;=$F59,$I59*Income!BE$89,0)</f>
        <v>0</v>
      </c>
      <c r="BF59" s="92">
        <f>IF(BF$6&gt;=$F59,$I59*Income!BF$89,0)</f>
        <v>0</v>
      </c>
      <c r="BG59" s="92">
        <f>IF(BG$6&gt;=$F59,$I59*Income!BG$89,0)</f>
        <v>0</v>
      </c>
      <c r="BH59" s="92">
        <f>IF(BH$6&gt;=$F59,$I59*Income!BH$89,0)</f>
        <v>0</v>
      </c>
      <c r="BI59" s="92">
        <f>IF(BI$6&gt;=$F59,$I59*Income!BI$89,0)</f>
        <v>0</v>
      </c>
      <c r="BJ59" s="92">
        <f>IF(BJ$6&gt;=$F59,$I59*Income!BJ$89,0)</f>
        <v>1778.4</v>
      </c>
      <c r="BK59" s="92">
        <f>IF(BK$6&gt;=$F59,$I59*Income!BK$89,0)</f>
        <v>1785.81</v>
      </c>
      <c r="BL59" s="92">
        <f>IF(BL$6&gt;=$F59,$I59*Income!BL$89,0)</f>
        <v>1793.250875</v>
      </c>
      <c r="BM59" s="92">
        <f>IF(BM$6&gt;=$F59,$I59*Income!BM$89,0)</f>
        <v>1800.7227536458333</v>
      </c>
      <c r="BN59" s="92">
        <f>IF(BN$6&gt;=$F59,$I59*Income!BN$89,0)</f>
        <v>1808.2257651193577</v>
      </c>
      <c r="BO59" s="92">
        <f>IF(BO$6&gt;=$F59,$I59*Income!BO$89,0)</f>
        <v>1815.7600391406884</v>
      </c>
      <c r="BP59" s="92">
        <f>IF(BP$6&gt;=$F59,$I59*Income!BP$89,0)</f>
        <v>1823.325705970441</v>
      </c>
      <c r="BQ59" s="92">
        <f>IF(BQ$6&gt;=$F59,$I59*Income!BQ$89,0)</f>
        <v>1830.9228964119845</v>
      </c>
      <c r="BR59" s="92">
        <f>IF(BR$6&gt;=$F59,$I59*Income!BR$89,0)</f>
        <v>1838.551741813701</v>
      </c>
      <c r="BS59" s="92">
        <f>IF(BS$6&gt;=$F59,$I59*Income!BS$89,0)</f>
        <v>1846.212374071258</v>
      </c>
      <c r="BT59" s="92">
        <f>IF(BT$6&gt;=$F59,$I59*Income!BT$89,0)</f>
        <v>1853.9049256298881</v>
      </c>
      <c r="BU59" s="92">
        <f>IF(BU$6&gt;=$F59,$I59*Income!BU$89,0)</f>
        <v>1861.6295294866793</v>
      </c>
      <c r="BV59" s="92">
        <f>IF(BV$6&gt;=$F59,$I59*Income!BV$89,0)</f>
        <v>1869.3863191928738</v>
      </c>
      <c r="BW59" s="92">
        <f>IF(BW$6&gt;=$F59,$I59*Income!BW$89,0)</f>
        <v>1877.1754288561774</v>
      </c>
      <c r="BX59" s="92">
        <f>IF(BX$6&gt;=$F59,$I59*Income!BX$89,0)</f>
        <v>1884.996993143078</v>
      </c>
      <c r="BY59" s="92">
        <f>IF(BY$6&gt;=$F59,$I59*Income!BY$89,0)</f>
        <v>1892.8511472811742</v>
      </c>
      <c r="BZ59" s="92">
        <f>IF(BZ$6&gt;=$F59,$I59*Income!BZ$89,0)</f>
        <v>1900.7380270615124</v>
      </c>
      <c r="CA59" s="92">
        <f>IF(CA$6&gt;=$F59,$I59*Income!CA$89,0)</f>
        <v>1908.6577688409354</v>
      </c>
      <c r="CB59" s="92">
        <f>IF(CB$6&gt;=$F59,$I59*Income!CB$89,0)</f>
        <v>1916.6105095444393</v>
      </c>
      <c r="CC59" s="92">
        <f>IF(CC$6&gt;=$F59,$I59*Income!CC$89,0)</f>
        <v>1924.5963866675411</v>
      </c>
      <c r="CD59" s="92">
        <f>IF(CD$6&gt;=$F59,$I59*Income!CD$89,0)</f>
        <v>1932.6155382786558</v>
      </c>
      <c r="CE59" s="92">
        <f>IF(CE$6&gt;=$F59,$I59*Income!CE$89,0)</f>
        <v>1940.6681030214834</v>
      </c>
      <c r="CF59" s="92">
        <f>IF(CF$6&gt;=$F59,$I59*Income!CF$89,0)</f>
        <v>1948.7542201174062</v>
      </c>
      <c r="CG59" s="92">
        <f>IF(CG$6&gt;=$F59,$I59*Income!CG$89,0)</f>
        <v>1956.8740293678952</v>
      </c>
      <c r="CH59" s="92">
        <f>IF(CH$6&gt;=$F59,$I59*Income!CH$89,0)</f>
        <v>1965.0276711569281</v>
      </c>
      <c r="CI59" s="92">
        <f>IF(CI$6&gt;=$F59,$I59*Income!CI$89,0)</f>
        <v>1973.2152864534153</v>
      </c>
      <c r="CJ59" s="92">
        <f>IF(CJ$6&gt;=$F59,$I59*Income!CJ$89,0)</f>
        <v>1981.4370168136377</v>
      </c>
      <c r="CK59" s="92">
        <f>IF(CK$6&gt;=$F59,$I59*Income!CK$89,0)</f>
        <v>1989.6930043836946</v>
      </c>
      <c r="CL59" s="92">
        <f>IF(CL$6&gt;=$F59,$I59*Income!CL$89,0)</f>
        <v>1997.98339190196</v>
      </c>
      <c r="CM59" s="92">
        <f>IF(CM$6&gt;=$F59,$I59*Income!CM$89,0)</f>
        <v>2006.3083227015513</v>
      </c>
      <c r="CN59" s="92">
        <f>IF(CN$6&gt;=$F59,$I59*Income!CN$89,0)</f>
        <v>2014.6679407128079</v>
      </c>
      <c r="CO59" s="92">
        <f>IF(CO$6&gt;=$F59,$I59*Income!CO$89,0)</f>
        <v>2023.0623904657778</v>
      </c>
      <c r="CP59" s="92">
        <f>IF(CP$6&gt;=$F59,$I59*Income!CP$89,0)</f>
        <v>2031.4918170927185</v>
      </c>
      <c r="CQ59" s="92">
        <f>IF(CQ$6&gt;=$F59,$I59*Income!CQ$89,0)</f>
        <v>2039.9563663306051</v>
      </c>
      <c r="CR59" s="92">
        <f>IF(CR$6&gt;=$F59,$I59*Income!CR$89,0)</f>
        <v>2048.456184523649</v>
      </c>
      <c r="CS59" s="92">
        <f>IF(CS$6&gt;=$F59,$I59*Income!CS$89,0)</f>
        <v>2056.9914186258311</v>
      </c>
      <c r="CT59" s="92">
        <f>IF(CT$6&gt;=$F59,$I59*Income!CT$89,0)</f>
        <v>2065.5622162034388</v>
      </c>
      <c r="CU59" s="92">
        <f>IF(CU$6&gt;=$F59,$I59*Income!CU$89,0)</f>
        <v>2074.1687254376193</v>
      </c>
      <c r="CV59" s="92">
        <f>IF(CV$6&gt;=$F59,$I59*Income!CV$89,0)</f>
        <v>2082.8110951269427</v>
      </c>
      <c r="CW59" s="92">
        <f>IF(CW$6&gt;=$F59,$I59*Income!CW$89,0)</f>
        <v>2091.4894746899718</v>
      </c>
      <c r="CX59" s="92">
        <f>IF(CX$6&gt;=$F59,$I59*Income!CX$89,0)</f>
        <v>2100.2040141678467</v>
      </c>
      <c r="CY59" s="92">
        <f>IF(CY$6&gt;=$F59,$I59*Income!CY$89,0)</f>
        <v>2108.9548642268792</v>
      </c>
      <c r="CZ59" s="92">
        <f>IF(CZ$6&gt;=$F59,$I59*Income!CZ$89,0)</f>
        <v>2117.7421761611577</v>
      </c>
      <c r="DA59" s="92">
        <f>IF(DA$6&gt;=$F59,$I59*Income!DA$89,0)</f>
        <v>2126.5661018951628</v>
      </c>
      <c r="DB59" s="92">
        <f>IF(DB$6&gt;=$F59,$I59*Income!DB$89,0)</f>
        <v>2135.4267939863926</v>
      </c>
      <c r="DC59" s="92">
        <f>IF(DC$6&gt;=$F59,$I59*Income!DC$89,0)</f>
        <v>2144.3244056280023</v>
      </c>
      <c r="DD59" s="92">
        <f>IF(DD$6&gt;=$F59,$I59*Income!DD$89,0)</f>
        <v>2153.2590906514524</v>
      </c>
      <c r="DE59" s="92">
        <f>IF(DE$6&gt;=$F59,$I59*Income!DE$89,0)</f>
        <v>2162.2310035291671</v>
      </c>
      <c r="DF59" s="92">
        <f>IF(DF$6&gt;=$F59,$I59*Income!DF$89,0)</f>
        <v>2171.2402993772052</v>
      </c>
      <c r="DG59" s="92">
        <f>IF(DG$6&gt;=$F59,$I59*Income!DG$89,0)</f>
        <v>2180.2871339579433</v>
      </c>
      <c r="DH59" s="92">
        <f>IF(DH$6&gt;=$F59,$I59*Income!DH$89,0)</f>
        <v>2189.371663682768</v>
      </c>
      <c r="DI59" s="92">
        <f>IF(DI$6&gt;=$F59,$I59*Income!DI$89,0)</f>
        <v>2198.4940456147797</v>
      </c>
      <c r="DJ59" s="92">
        <f>IF(DJ$6&gt;=$F59,$I59*Income!DJ$89,0)</f>
        <v>2207.6544374715081</v>
      </c>
      <c r="DK59" s="92">
        <f>IF(DK$6&gt;=$F59,$I59*Income!DK$89,0)</f>
        <v>2216.8529976276395</v>
      </c>
      <c r="DL59" s="92">
        <f>IF(DL$6&gt;=$F59,$I59*Income!DL$89,0)</f>
        <v>2226.0898851177544</v>
      </c>
      <c r="DM59" s="92">
        <f>IF(DM$6&gt;=$F59,$I59*Income!DM$89,0)</f>
        <v>2235.3652596390784</v>
      </c>
      <c r="DN59" s="92">
        <f>IF(DN$6&gt;=$F59,$I59*Income!DN$89,0)</f>
        <v>2244.6792815542412</v>
      </c>
      <c r="DO59" s="92">
        <f>IF(DO$6&gt;=$F59,$I59*Income!DO$89,0)</f>
        <v>2254.0321118940506</v>
      </c>
      <c r="DP59" s="92">
        <f>IF(DP$6&gt;=$F59,$I59*Income!DP$89,0)</f>
        <v>2263.4239123602756</v>
      </c>
      <c r="DQ59" s="92">
        <f>IF(DQ$6&gt;=$F59,$I59*Income!DQ$89,0)</f>
        <v>2272.8548453284434</v>
      </c>
      <c r="DR59" s="92">
        <f>IF(DR$6&gt;=$F59,$I59*Income!DR$89,0)</f>
        <v>2282.3250738506454</v>
      </c>
      <c r="DS59" s="92">
        <f>IF(DS$6&gt;=$F59,$I59*Income!DS$89,0)</f>
        <v>2291.8347616583565</v>
      </c>
      <c r="DT59" s="92">
        <f>IF(DT$6&gt;=$F59,$I59*Income!DT$89,0)</f>
        <v>2301.3840731652663</v>
      </c>
      <c r="DU59" s="92">
        <f>IF(DU$6&gt;=$F59,$I59*Income!DU$89,0)</f>
        <v>2310.9731734701213</v>
      </c>
      <c r="DV59" s="92">
        <f>IF(DV$6&gt;=$F59,$I59*Income!DV$89,0)</f>
        <v>2320.6022283595803</v>
      </c>
      <c r="DW59" s="92">
        <f>IF(DW$6&gt;=$F59,$I59*Income!DW$89,0)</f>
        <v>2330.2714043110786</v>
      </c>
      <c r="DX59" s="92">
        <f>IF(DX$6&gt;=$F59,$I59*Income!DX$89,0)</f>
        <v>2339.9808684957079</v>
      </c>
      <c r="DY59" s="92">
        <f>IF(DY$6&gt;=$F59,$I59*Income!DY$89,0)</f>
        <v>2349.7307887811071</v>
      </c>
      <c r="DZ59" s="92">
        <f>IF(DZ$6&gt;=$F59,$I59*Income!DZ$89,0)</f>
        <v>2359.5213337343616</v>
      </c>
      <c r="EA59" s="92">
        <f>IF(EA$6&gt;=$F59,$I59*Income!EA$89,0)</f>
        <v>2369.3526726249215</v>
      </c>
      <c r="EB59" s="92">
        <f>IF(EB$6&gt;=$F59,$I59*Income!EB$89,0)</f>
        <v>2379.2249754275249</v>
      </c>
      <c r="EC59" s="92">
        <f>IF(EC$6&gt;=$F59,$I59*Income!EC$89,0)</f>
        <v>2389.1384128251398</v>
      </c>
      <c r="ED59" s="92">
        <f>IF(ED$6&gt;=$F59,$I59*Income!ED$89,0)</f>
        <v>2399.0931562119113</v>
      </c>
      <c r="EE59" s="92">
        <f>IF(EE$6&gt;=$F59,$I59*Income!EE$89,0)</f>
        <v>2409.0893776961275</v>
      </c>
      <c r="EF59" s="92">
        <f>IF(EF$6&gt;=$F59,$I59*Income!EF$89,0)</f>
        <v>2419.1272501031945</v>
      </c>
      <c r="EG59" s="92">
        <f>IF(EG$6&gt;=$F59,$I59*Income!EG$89,0)</f>
        <v>2429.2069469786243</v>
      </c>
      <c r="EH59" s="92">
        <f>IF(EH$6&gt;=$F59,$I59*Income!EH$89,0)</f>
        <v>2439.3286425910351</v>
      </c>
      <c r="EI59" s="92">
        <f>IF(EI$6&gt;=$F59,$I59*Income!EI$89,0)</f>
        <v>2449.4925119351647</v>
      </c>
      <c r="EJ59" s="92">
        <f>IF(EJ$6&gt;=$F59,$I59*Income!EJ$89,0)</f>
        <v>2459.6987307348945</v>
      </c>
      <c r="EK59" s="92">
        <f>IF(EK$6&gt;=$F59,$I59*Income!EK$89,0)</f>
        <v>2469.9474754462899</v>
      </c>
      <c r="EL59" s="51" t="s">
        <v>2</v>
      </c>
    </row>
    <row r="60" spans="1:142" x14ac:dyDescent="0.3">
      <c r="B60" s="51" t="s">
        <v>53</v>
      </c>
      <c r="D60" s="110"/>
      <c r="E60" s="101"/>
      <c r="F60" s="56">
        <f>Income!$D$89</f>
        <v>46905</v>
      </c>
      <c r="G60" s="111"/>
      <c r="H60" s="107"/>
      <c r="I60" s="107">
        <v>0.03</v>
      </c>
      <c r="K60" s="51" t="s">
        <v>2</v>
      </c>
      <c r="L60" s="92">
        <f>IF(L$6&gt;=$F60,$I60*Income!L$89,0)</f>
        <v>0</v>
      </c>
      <c r="M60" s="92">
        <f>IF(M$6&gt;=$F60,$I60*Income!M$89,0)</f>
        <v>0</v>
      </c>
      <c r="N60" s="92">
        <f>IF(N$6&gt;=$F60,$I60*Income!N$89,0)</f>
        <v>0</v>
      </c>
      <c r="O60" s="92">
        <f>IF(O$6&gt;=$F60,$I60*Income!O$89,0)</f>
        <v>0</v>
      </c>
      <c r="P60" s="92">
        <f>IF(P$6&gt;=$F60,$I60*Income!P$89,0)</f>
        <v>0</v>
      </c>
      <c r="Q60" s="92">
        <f>IF(Q$6&gt;=$F60,$I60*Income!Q$89,0)</f>
        <v>0</v>
      </c>
      <c r="R60" s="92">
        <f>IF(R$6&gt;=$F60,$I60*Income!R$89,0)</f>
        <v>0</v>
      </c>
      <c r="S60" s="92">
        <f>IF(S$6&gt;=$F60,$I60*Income!S$89,0)</f>
        <v>0</v>
      </c>
      <c r="T60" s="92">
        <f>IF(T$6&gt;=$F60,$I60*Income!T$89,0)</f>
        <v>0</v>
      </c>
      <c r="U60" s="92">
        <f>IF(U$6&gt;=$F60,$I60*Income!U$89,0)</f>
        <v>0</v>
      </c>
      <c r="V60" s="92">
        <f>IF(V$6&gt;=$F60,$I60*Income!V$89,0)</f>
        <v>0</v>
      </c>
      <c r="W60" s="92">
        <f>IF(W$6&gt;=$F60,$I60*Income!W$89,0)</f>
        <v>0</v>
      </c>
      <c r="X60" s="92">
        <f>IF(X$6&gt;=$F60,$I60*Income!X$89,0)</f>
        <v>0</v>
      </c>
      <c r="Y60" s="92">
        <f>IF(Y$6&gt;=$F60,$I60*Income!Y$89,0)</f>
        <v>0</v>
      </c>
      <c r="Z60" s="92">
        <f>IF(Z$6&gt;=$F60,$I60*Income!Z$89,0)</f>
        <v>0</v>
      </c>
      <c r="AA60" s="92">
        <f>IF(AA$6&gt;=$F60,$I60*Income!AA$89,0)</f>
        <v>0</v>
      </c>
      <c r="AB60" s="92">
        <f>IF(AB$6&gt;=$F60,$I60*Income!AB$89,0)</f>
        <v>0</v>
      </c>
      <c r="AC60" s="92">
        <f>IF(AC$6&gt;=$F60,$I60*Income!AC$89,0)</f>
        <v>0</v>
      </c>
      <c r="AD60" s="92">
        <f>IF(AD$6&gt;=$F60,$I60*Income!AD$89,0)</f>
        <v>0</v>
      </c>
      <c r="AE60" s="92">
        <f>IF(AE$6&gt;=$F60,$I60*Income!AE$89,0)</f>
        <v>0</v>
      </c>
      <c r="AF60" s="92">
        <f>IF(AF$6&gt;=$F60,$I60*Income!AF$89,0)</f>
        <v>0</v>
      </c>
      <c r="AG60" s="92">
        <f>IF(AG$6&gt;=$F60,$I60*Income!AG$89,0)</f>
        <v>0</v>
      </c>
      <c r="AH60" s="92">
        <f>IF(AH$6&gt;=$F60,$I60*Income!AH$89,0)</f>
        <v>0</v>
      </c>
      <c r="AI60" s="92">
        <f>IF(AI$6&gt;=$F60,$I60*Income!AI$89,0)</f>
        <v>0</v>
      </c>
      <c r="AJ60" s="92">
        <f>IF(AJ$6&gt;=$F60,$I60*Income!AJ$89,0)</f>
        <v>0</v>
      </c>
      <c r="AK60" s="92">
        <f>IF(AK$6&gt;=$F60,$I60*Income!AK$89,0)</f>
        <v>0</v>
      </c>
      <c r="AL60" s="92">
        <f>IF(AL$6&gt;=$F60,$I60*Income!AL$89,0)</f>
        <v>0</v>
      </c>
      <c r="AM60" s="92">
        <f>IF(AM$6&gt;=$F60,$I60*Income!AM$89,0)</f>
        <v>0</v>
      </c>
      <c r="AN60" s="92">
        <f>IF(AN$6&gt;=$F60,$I60*Income!AN$89,0)</f>
        <v>0</v>
      </c>
      <c r="AO60" s="92">
        <f>IF(AO$6&gt;=$F60,$I60*Income!AO$89,0)</f>
        <v>0</v>
      </c>
      <c r="AP60" s="92">
        <f>IF(AP$6&gt;=$F60,$I60*Income!AP$89,0)</f>
        <v>0</v>
      </c>
      <c r="AQ60" s="92">
        <f>IF(AQ$6&gt;=$F60,$I60*Income!AQ$89,0)</f>
        <v>0</v>
      </c>
      <c r="AR60" s="92">
        <f>IF(AR$6&gt;=$F60,$I60*Income!AR$89,0)</f>
        <v>0</v>
      </c>
      <c r="AS60" s="92">
        <f>IF(AS$6&gt;=$F60,$I60*Income!AS$89,0)</f>
        <v>0</v>
      </c>
      <c r="AT60" s="92">
        <f>IF(AT$6&gt;=$F60,$I60*Income!AT$89,0)</f>
        <v>0</v>
      </c>
      <c r="AU60" s="92">
        <f>IF(AU$6&gt;=$F60,$I60*Income!AU$89,0)</f>
        <v>0</v>
      </c>
      <c r="AV60" s="92">
        <f>IF(AV$6&gt;=$F60,$I60*Income!AV$89,0)</f>
        <v>0</v>
      </c>
      <c r="AW60" s="92">
        <f>IF(AW$6&gt;=$F60,$I60*Income!AW$89,0)</f>
        <v>0</v>
      </c>
      <c r="AX60" s="92">
        <f>IF(AX$6&gt;=$F60,$I60*Income!AX$89,0)</f>
        <v>0</v>
      </c>
      <c r="AY60" s="92">
        <f>IF(AY$6&gt;=$F60,$I60*Income!AY$89,0)</f>
        <v>0</v>
      </c>
      <c r="AZ60" s="92">
        <f>IF(AZ$6&gt;=$F60,$I60*Income!AZ$89,0)</f>
        <v>0</v>
      </c>
      <c r="BA60" s="92">
        <f>IF(BA$6&gt;=$F60,$I60*Income!BA$89,0)</f>
        <v>0</v>
      </c>
      <c r="BB60" s="92">
        <f>IF(BB$6&gt;=$F60,$I60*Income!BB$89,0)</f>
        <v>0</v>
      </c>
      <c r="BC60" s="92">
        <f>IF(BC$6&gt;=$F60,$I60*Income!BC$89,0)</f>
        <v>0</v>
      </c>
      <c r="BD60" s="92">
        <f>IF(BD$6&gt;=$F60,$I60*Income!BD$89,0)</f>
        <v>0</v>
      </c>
      <c r="BE60" s="92">
        <f>IF(BE$6&gt;=$F60,$I60*Income!BE$89,0)</f>
        <v>0</v>
      </c>
      <c r="BF60" s="92">
        <f>IF(BF$6&gt;=$F60,$I60*Income!BF$89,0)</f>
        <v>0</v>
      </c>
      <c r="BG60" s="92">
        <f>IF(BG$6&gt;=$F60,$I60*Income!BG$89,0)</f>
        <v>0</v>
      </c>
      <c r="BH60" s="92">
        <f>IF(BH$6&gt;=$F60,$I60*Income!BH$89,0)</f>
        <v>0</v>
      </c>
      <c r="BI60" s="92">
        <f>IF(BI$6&gt;=$F60,$I60*Income!BI$89,0)</f>
        <v>0</v>
      </c>
      <c r="BJ60" s="92">
        <f>IF(BJ$6&gt;=$F60,$I60*Income!BJ$89,0)</f>
        <v>1333.8</v>
      </c>
      <c r="BK60" s="92">
        <f>IF(BK$6&gt;=$F60,$I60*Income!BK$89,0)</f>
        <v>1339.3574999999998</v>
      </c>
      <c r="BL60" s="92">
        <f>IF(BL$6&gt;=$F60,$I60*Income!BL$89,0)</f>
        <v>1344.93815625</v>
      </c>
      <c r="BM60" s="92">
        <f>IF(BM$6&gt;=$F60,$I60*Income!BM$89,0)</f>
        <v>1350.5420652343748</v>
      </c>
      <c r="BN60" s="92">
        <f>IF(BN$6&gt;=$F60,$I60*Income!BN$89,0)</f>
        <v>1356.1693238395183</v>
      </c>
      <c r="BO60" s="92">
        <f>IF(BO$6&gt;=$F60,$I60*Income!BO$89,0)</f>
        <v>1361.8200293555162</v>
      </c>
      <c r="BP60" s="92">
        <f>IF(BP$6&gt;=$F60,$I60*Income!BP$89,0)</f>
        <v>1367.4942794778308</v>
      </c>
      <c r="BQ60" s="92">
        <f>IF(BQ$6&gt;=$F60,$I60*Income!BQ$89,0)</f>
        <v>1373.1921723089883</v>
      </c>
      <c r="BR60" s="92">
        <f>IF(BR$6&gt;=$F60,$I60*Income!BR$89,0)</f>
        <v>1378.9138063602757</v>
      </c>
      <c r="BS60" s="92">
        <f>IF(BS$6&gt;=$F60,$I60*Income!BS$89,0)</f>
        <v>1384.6592805534433</v>
      </c>
      <c r="BT60" s="92">
        <f>IF(BT$6&gt;=$F60,$I60*Income!BT$89,0)</f>
        <v>1390.428694222416</v>
      </c>
      <c r="BU60" s="92">
        <f>IF(BU$6&gt;=$F60,$I60*Income!BU$89,0)</f>
        <v>1396.2221471150094</v>
      </c>
      <c r="BV60" s="92">
        <f>IF(BV$6&gt;=$F60,$I60*Income!BV$89,0)</f>
        <v>1402.0397393946553</v>
      </c>
      <c r="BW60" s="92">
        <f>IF(BW$6&gt;=$F60,$I60*Income!BW$89,0)</f>
        <v>1407.8815716421329</v>
      </c>
      <c r="BX60" s="92">
        <f>IF(BX$6&gt;=$F60,$I60*Income!BX$89,0)</f>
        <v>1413.7477448573084</v>
      </c>
      <c r="BY60" s="92">
        <f>IF(BY$6&gt;=$F60,$I60*Income!BY$89,0)</f>
        <v>1419.6383604608807</v>
      </c>
      <c r="BZ60" s="92">
        <f>IF(BZ$6&gt;=$F60,$I60*Income!BZ$89,0)</f>
        <v>1425.5535202961341</v>
      </c>
      <c r="CA60" s="92">
        <f>IF(CA$6&gt;=$F60,$I60*Income!CA$89,0)</f>
        <v>1431.4933266307014</v>
      </c>
      <c r="CB60" s="92">
        <f>IF(CB$6&gt;=$F60,$I60*Income!CB$89,0)</f>
        <v>1437.4578821583293</v>
      </c>
      <c r="CC60" s="92">
        <f>IF(CC$6&gt;=$F60,$I60*Income!CC$89,0)</f>
        <v>1443.4472900006556</v>
      </c>
      <c r="CD60" s="92">
        <f>IF(CD$6&gt;=$F60,$I60*Income!CD$89,0)</f>
        <v>1449.4616537089917</v>
      </c>
      <c r="CE60" s="92">
        <f>IF(CE$6&gt;=$F60,$I60*Income!CE$89,0)</f>
        <v>1455.5010772661126</v>
      </c>
      <c r="CF60" s="92">
        <f>IF(CF$6&gt;=$F60,$I60*Income!CF$89,0)</f>
        <v>1461.5656650880546</v>
      </c>
      <c r="CG60" s="92">
        <f>IF(CG$6&gt;=$F60,$I60*Income!CG$89,0)</f>
        <v>1467.6555220259213</v>
      </c>
      <c r="CH60" s="92">
        <f>IF(CH$6&gt;=$F60,$I60*Income!CH$89,0)</f>
        <v>1473.770753367696</v>
      </c>
      <c r="CI60" s="92">
        <f>IF(CI$6&gt;=$F60,$I60*Income!CI$89,0)</f>
        <v>1479.9114648400614</v>
      </c>
      <c r="CJ60" s="92">
        <f>IF(CJ$6&gt;=$F60,$I60*Income!CJ$89,0)</f>
        <v>1486.0777626102283</v>
      </c>
      <c r="CK60" s="92">
        <f>IF(CK$6&gt;=$F60,$I60*Income!CK$89,0)</f>
        <v>1492.2697532877708</v>
      </c>
      <c r="CL60" s="92">
        <f>IF(CL$6&gt;=$F60,$I60*Income!CL$89,0)</f>
        <v>1498.4875439264699</v>
      </c>
      <c r="CM60" s="92">
        <f>IF(CM$6&gt;=$F60,$I60*Income!CM$89,0)</f>
        <v>1504.7312420261635</v>
      </c>
      <c r="CN60" s="92">
        <f>IF(CN$6&gt;=$F60,$I60*Income!CN$89,0)</f>
        <v>1511.0009555346057</v>
      </c>
      <c r="CO60" s="92">
        <f>IF(CO$6&gt;=$F60,$I60*Income!CO$89,0)</f>
        <v>1517.2967928493333</v>
      </c>
      <c r="CP60" s="92">
        <f>IF(CP$6&gt;=$F60,$I60*Income!CP$89,0)</f>
        <v>1523.6188628195389</v>
      </c>
      <c r="CQ60" s="92">
        <f>IF(CQ$6&gt;=$F60,$I60*Income!CQ$89,0)</f>
        <v>1529.9672747479538</v>
      </c>
      <c r="CR60" s="92">
        <f>IF(CR$6&gt;=$F60,$I60*Income!CR$89,0)</f>
        <v>1536.3421383927366</v>
      </c>
      <c r="CS60" s="92">
        <f>IF(CS$6&gt;=$F60,$I60*Income!CS$89,0)</f>
        <v>1542.7435639693731</v>
      </c>
      <c r="CT60" s="92">
        <f>IF(CT$6&gt;=$F60,$I60*Income!CT$89,0)</f>
        <v>1549.1716621525788</v>
      </c>
      <c r="CU60" s="92">
        <f>IF(CU$6&gt;=$F60,$I60*Income!CU$89,0)</f>
        <v>1555.6265440782145</v>
      </c>
      <c r="CV60" s="92">
        <f>IF(CV$6&gt;=$F60,$I60*Income!CV$89,0)</f>
        <v>1562.1083213452071</v>
      </c>
      <c r="CW60" s="92">
        <f>IF(CW$6&gt;=$F60,$I60*Income!CW$89,0)</f>
        <v>1568.6171060174786</v>
      </c>
      <c r="CX60" s="92">
        <f>IF(CX$6&gt;=$F60,$I60*Income!CX$89,0)</f>
        <v>1575.1530106258847</v>
      </c>
      <c r="CY60" s="92">
        <f>IF(CY$6&gt;=$F60,$I60*Income!CY$89,0)</f>
        <v>1581.7161481701594</v>
      </c>
      <c r="CZ60" s="92">
        <f>IF(CZ$6&gt;=$F60,$I60*Income!CZ$89,0)</f>
        <v>1588.3066321208682</v>
      </c>
      <c r="DA60" s="92">
        <f>IF(DA$6&gt;=$F60,$I60*Income!DA$89,0)</f>
        <v>1594.924576421372</v>
      </c>
      <c r="DB60" s="92">
        <f>IF(DB$6&gt;=$F60,$I60*Income!DB$89,0)</f>
        <v>1601.5700954897943</v>
      </c>
      <c r="DC60" s="92">
        <f>IF(DC$6&gt;=$F60,$I60*Income!DC$89,0)</f>
        <v>1608.2433042210018</v>
      </c>
      <c r="DD60" s="92">
        <f>IF(DD$6&gt;=$F60,$I60*Income!DD$89,0)</f>
        <v>1614.9443179885893</v>
      </c>
      <c r="DE60" s="92">
        <f>IF(DE$6&gt;=$F60,$I60*Income!DE$89,0)</f>
        <v>1621.6732526468752</v>
      </c>
      <c r="DF60" s="92">
        <f>IF(DF$6&gt;=$F60,$I60*Income!DF$89,0)</f>
        <v>1628.4302245329038</v>
      </c>
      <c r="DG60" s="92">
        <f>IF(DG$6&gt;=$F60,$I60*Income!DG$89,0)</f>
        <v>1635.2153504684575</v>
      </c>
      <c r="DH60" s="92">
        <f>IF(DH$6&gt;=$F60,$I60*Income!DH$89,0)</f>
        <v>1642.0287477620761</v>
      </c>
      <c r="DI60" s="92">
        <f>IF(DI$6&gt;=$F60,$I60*Income!DI$89,0)</f>
        <v>1648.8705342110848</v>
      </c>
      <c r="DJ60" s="92">
        <f>IF(DJ$6&gt;=$F60,$I60*Income!DJ$89,0)</f>
        <v>1655.740828103631</v>
      </c>
      <c r="DK60" s="92">
        <f>IF(DK$6&gt;=$F60,$I60*Income!DK$89,0)</f>
        <v>1662.6397482207294</v>
      </c>
      <c r="DL60" s="92">
        <f>IF(DL$6&gt;=$F60,$I60*Income!DL$89,0)</f>
        <v>1669.5674138383158</v>
      </c>
      <c r="DM60" s="92">
        <f>IF(DM$6&gt;=$F60,$I60*Income!DM$89,0)</f>
        <v>1676.5239447293086</v>
      </c>
      <c r="DN60" s="92">
        <f>IF(DN$6&gt;=$F60,$I60*Income!DN$89,0)</f>
        <v>1683.5094611656807</v>
      </c>
      <c r="DO60" s="92">
        <f>IF(DO$6&gt;=$F60,$I60*Income!DO$89,0)</f>
        <v>1690.5240839205376</v>
      </c>
      <c r="DP60" s="92">
        <f>IF(DP$6&gt;=$F60,$I60*Income!DP$89,0)</f>
        <v>1697.5679342702067</v>
      </c>
      <c r="DQ60" s="92">
        <f>IF(DQ$6&gt;=$F60,$I60*Income!DQ$89,0)</f>
        <v>1704.6411339963324</v>
      </c>
      <c r="DR60" s="92">
        <f>IF(DR$6&gt;=$F60,$I60*Income!DR$89,0)</f>
        <v>1711.7438053879839</v>
      </c>
      <c r="DS60" s="92">
        <f>IF(DS$6&gt;=$F60,$I60*Income!DS$89,0)</f>
        <v>1718.8760712437672</v>
      </c>
      <c r="DT60" s="92">
        <f>IF(DT$6&gt;=$F60,$I60*Income!DT$89,0)</f>
        <v>1726.0380548739495</v>
      </c>
      <c r="DU60" s="92">
        <f>IF(DU$6&gt;=$F60,$I60*Income!DU$89,0)</f>
        <v>1733.2298801025911</v>
      </c>
      <c r="DV60" s="92">
        <f>IF(DV$6&gt;=$F60,$I60*Income!DV$89,0)</f>
        <v>1740.4516712696852</v>
      </c>
      <c r="DW60" s="92">
        <f>IF(DW$6&gt;=$F60,$I60*Income!DW$89,0)</f>
        <v>1747.7035532333089</v>
      </c>
      <c r="DX60" s="92">
        <f>IF(DX$6&gt;=$F60,$I60*Income!DX$89,0)</f>
        <v>1754.9856513717809</v>
      </c>
      <c r="DY60" s="92">
        <f>IF(DY$6&gt;=$F60,$I60*Income!DY$89,0)</f>
        <v>1762.29809158583</v>
      </c>
      <c r="DZ60" s="92">
        <f>IF(DZ$6&gt;=$F60,$I60*Income!DZ$89,0)</f>
        <v>1769.6410003007709</v>
      </c>
      <c r="EA60" s="92">
        <f>IF(EA$6&gt;=$F60,$I60*Income!EA$89,0)</f>
        <v>1777.0145044686908</v>
      </c>
      <c r="EB60" s="92">
        <f>IF(EB$6&gt;=$F60,$I60*Income!EB$89,0)</f>
        <v>1784.4187315706438</v>
      </c>
      <c r="EC60" s="92">
        <f>IF(EC$6&gt;=$F60,$I60*Income!EC$89,0)</f>
        <v>1791.8538096188547</v>
      </c>
      <c r="ED60" s="92">
        <f>IF(ED$6&gt;=$F60,$I60*Income!ED$89,0)</f>
        <v>1799.3198671589332</v>
      </c>
      <c r="EE60" s="92">
        <f>IF(EE$6&gt;=$F60,$I60*Income!EE$89,0)</f>
        <v>1806.8170332720954</v>
      </c>
      <c r="EF60" s="92">
        <f>IF(EF$6&gt;=$F60,$I60*Income!EF$89,0)</f>
        <v>1814.3454375773956</v>
      </c>
      <c r="EG60" s="92">
        <f>IF(EG$6&gt;=$F60,$I60*Income!EG$89,0)</f>
        <v>1821.9052102339681</v>
      </c>
      <c r="EH60" s="92">
        <f>IF(EH$6&gt;=$F60,$I60*Income!EH$89,0)</f>
        <v>1829.4964819432764</v>
      </c>
      <c r="EI60" s="92">
        <f>IF(EI$6&gt;=$F60,$I60*Income!EI$89,0)</f>
        <v>1837.1193839513733</v>
      </c>
      <c r="EJ60" s="92">
        <f>IF(EJ$6&gt;=$F60,$I60*Income!EJ$89,0)</f>
        <v>1844.7740480511707</v>
      </c>
      <c r="EK60" s="92">
        <f>IF(EK$6&gt;=$F60,$I60*Income!EK$89,0)</f>
        <v>1852.4606065847172</v>
      </c>
      <c r="EL60" s="51" t="s">
        <v>2</v>
      </c>
    </row>
    <row r="61" spans="1:142" x14ac:dyDescent="0.3">
      <c r="B61" s="51" t="s">
        <v>55</v>
      </c>
      <c r="D61" s="110"/>
      <c r="E61" s="101"/>
      <c r="F61" s="56">
        <f>Income!$D$89</f>
        <v>46905</v>
      </c>
      <c r="G61" s="111"/>
      <c r="H61" s="107"/>
      <c r="I61" s="107">
        <v>0.02</v>
      </c>
      <c r="K61" s="51" t="s">
        <v>2</v>
      </c>
      <c r="L61" s="92">
        <f>IF(L$6&gt;=$F61,$I61*Income!L$89,0)</f>
        <v>0</v>
      </c>
      <c r="M61" s="92">
        <f>IF(M$6&gt;=$F61,$I61*Income!M$89,0)</f>
        <v>0</v>
      </c>
      <c r="N61" s="92">
        <f>IF(N$6&gt;=$F61,$I61*Income!N$89,0)</f>
        <v>0</v>
      </c>
      <c r="O61" s="92">
        <f>IF(O$6&gt;=$F61,$I61*Income!O$89,0)</f>
        <v>0</v>
      </c>
      <c r="P61" s="92">
        <f>IF(P$6&gt;=$F61,$I61*Income!P$89,0)</f>
        <v>0</v>
      </c>
      <c r="Q61" s="92">
        <f>IF(Q$6&gt;=$F61,$I61*Income!Q$89,0)</f>
        <v>0</v>
      </c>
      <c r="R61" s="92">
        <f>IF(R$6&gt;=$F61,$I61*Income!R$89,0)</f>
        <v>0</v>
      </c>
      <c r="S61" s="92">
        <f>IF(S$6&gt;=$F61,$I61*Income!S$89,0)</f>
        <v>0</v>
      </c>
      <c r="T61" s="92">
        <f>IF(T$6&gt;=$F61,$I61*Income!T$89,0)</f>
        <v>0</v>
      </c>
      <c r="U61" s="92">
        <f>IF(U$6&gt;=$F61,$I61*Income!U$89,0)</f>
        <v>0</v>
      </c>
      <c r="V61" s="92">
        <f>IF(V$6&gt;=$F61,$I61*Income!V$89,0)</f>
        <v>0</v>
      </c>
      <c r="W61" s="92">
        <f>IF(W$6&gt;=$F61,$I61*Income!W$89,0)</f>
        <v>0</v>
      </c>
      <c r="X61" s="92">
        <f>IF(X$6&gt;=$F61,$I61*Income!X$89,0)</f>
        <v>0</v>
      </c>
      <c r="Y61" s="92">
        <f>IF(Y$6&gt;=$F61,$I61*Income!Y$89,0)</f>
        <v>0</v>
      </c>
      <c r="Z61" s="92">
        <f>IF(Z$6&gt;=$F61,$I61*Income!Z$89,0)</f>
        <v>0</v>
      </c>
      <c r="AA61" s="92">
        <f>IF(AA$6&gt;=$F61,$I61*Income!AA$89,0)</f>
        <v>0</v>
      </c>
      <c r="AB61" s="92">
        <f>IF(AB$6&gt;=$F61,$I61*Income!AB$89,0)</f>
        <v>0</v>
      </c>
      <c r="AC61" s="92">
        <f>IF(AC$6&gt;=$F61,$I61*Income!AC$89,0)</f>
        <v>0</v>
      </c>
      <c r="AD61" s="92">
        <f>IF(AD$6&gt;=$F61,$I61*Income!AD$89,0)</f>
        <v>0</v>
      </c>
      <c r="AE61" s="92">
        <f>IF(AE$6&gt;=$F61,$I61*Income!AE$89,0)</f>
        <v>0</v>
      </c>
      <c r="AF61" s="92">
        <f>IF(AF$6&gt;=$F61,$I61*Income!AF$89,0)</f>
        <v>0</v>
      </c>
      <c r="AG61" s="92">
        <f>IF(AG$6&gt;=$F61,$I61*Income!AG$89,0)</f>
        <v>0</v>
      </c>
      <c r="AH61" s="92">
        <f>IF(AH$6&gt;=$F61,$I61*Income!AH$89,0)</f>
        <v>0</v>
      </c>
      <c r="AI61" s="92">
        <f>IF(AI$6&gt;=$F61,$I61*Income!AI$89,0)</f>
        <v>0</v>
      </c>
      <c r="AJ61" s="92">
        <f>IF(AJ$6&gt;=$F61,$I61*Income!AJ$89,0)</f>
        <v>0</v>
      </c>
      <c r="AK61" s="92">
        <f>IF(AK$6&gt;=$F61,$I61*Income!AK$89,0)</f>
        <v>0</v>
      </c>
      <c r="AL61" s="92">
        <f>IF(AL$6&gt;=$F61,$I61*Income!AL$89,0)</f>
        <v>0</v>
      </c>
      <c r="AM61" s="92">
        <f>IF(AM$6&gt;=$F61,$I61*Income!AM$89,0)</f>
        <v>0</v>
      </c>
      <c r="AN61" s="92">
        <f>IF(AN$6&gt;=$F61,$I61*Income!AN$89,0)</f>
        <v>0</v>
      </c>
      <c r="AO61" s="92">
        <f>IF(AO$6&gt;=$F61,$I61*Income!AO$89,0)</f>
        <v>0</v>
      </c>
      <c r="AP61" s="92">
        <f>IF(AP$6&gt;=$F61,$I61*Income!AP$89,0)</f>
        <v>0</v>
      </c>
      <c r="AQ61" s="92">
        <f>IF(AQ$6&gt;=$F61,$I61*Income!AQ$89,0)</f>
        <v>0</v>
      </c>
      <c r="AR61" s="92">
        <f>IF(AR$6&gt;=$F61,$I61*Income!AR$89,0)</f>
        <v>0</v>
      </c>
      <c r="AS61" s="92">
        <f>IF(AS$6&gt;=$F61,$I61*Income!AS$89,0)</f>
        <v>0</v>
      </c>
      <c r="AT61" s="92">
        <f>IF(AT$6&gt;=$F61,$I61*Income!AT$89,0)</f>
        <v>0</v>
      </c>
      <c r="AU61" s="92">
        <f>IF(AU$6&gt;=$F61,$I61*Income!AU$89,0)</f>
        <v>0</v>
      </c>
      <c r="AV61" s="92">
        <f>IF(AV$6&gt;=$F61,$I61*Income!AV$89,0)</f>
        <v>0</v>
      </c>
      <c r="AW61" s="92">
        <f>IF(AW$6&gt;=$F61,$I61*Income!AW$89,0)</f>
        <v>0</v>
      </c>
      <c r="AX61" s="92">
        <f>IF(AX$6&gt;=$F61,$I61*Income!AX$89,0)</f>
        <v>0</v>
      </c>
      <c r="AY61" s="92">
        <f>IF(AY$6&gt;=$F61,$I61*Income!AY$89,0)</f>
        <v>0</v>
      </c>
      <c r="AZ61" s="92">
        <f>IF(AZ$6&gt;=$F61,$I61*Income!AZ$89,0)</f>
        <v>0</v>
      </c>
      <c r="BA61" s="92">
        <f>IF(BA$6&gt;=$F61,$I61*Income!BA$89,0)</f>
        <v>0</v>
      </c>
      <c r="BB61" s="92">
        <f>IF(BB$6&gt;=$F61,$I61*Income!BB$89,0)</f>
        <v>0</v>
      </c>
      <c r="BC61" s="92">
        <f>IF(BC$6&gt;=$F61,$I61*Income!BC$89,0)</f>
        <v>0</v>
      </c>
      <c r="BD61" s="92">
        <f>IF(BD$6&gt;=$F61,$I61*Income!BD$89,0)</f>
        <v>0</v>
      </c>
      <c r="BE61" s="92">
        <f>IF(BE$6&gt;=$F61,$I61*Income!BE$89,0)</f>
        <v>0</v>
      </c>
      <c r="BF61" s="92">
        <f>IF(BF$6&gt;=$F61,$I61*Income!BF$89,0)</f>
        <v>0</v>
      </c>
      <c r="BG61" s="92">
        <f>IF(BG$6&gt;=$F61,$I61*Income!BG$89,0)</f>
        <v>0</v>
      </c>
      <c r="BH61" s="92">
        <f>IF(BH$6&gt;=$F61,$I61*Income!BH$89,0)</f>
        <v>0</v>
      </c>
      <c r="BI61" s="92">
        <f>IF(BI$6&gt;=$F61,$I61*Income!BI$89,0)</f>
        <v>0</v>
      </c>
      <c r="BJ61" s="92">
        <f>IF(BJ$6&gt;=$F61,$I61*Income!BJ$89,0)</f>
        <v>889.2</v>
      </c>
      <c r="BK61" s="92">
        <f>IF(BK$6&gt;=$F61,$I61*Income!BK$89,0)</f>
        <v>892.90499999999997</v>
      </c>
      <c r="BL61" s="92">
        <f>IF(BL$6&gt;=$F61,$I61*Income!BL$89,0)</f>
        <v>896.62543749999998</v>
      </c>
      <c r="BM61" s="92">
        <f>IF(BM$6&gt;=$F61,$I61*Income!BM$89,0)</f>
        <v>900.36137682291667</v>
      </c>
      <c r="BN61" s="92">
        <f>IF(BN$6&gt;=$F61,$I61*Income!BN$89,0)</f>
        <v>904.11288255967884</v>
      </c>
      <c r="BO61" s="92">
        <f>IF(BO$6&gt;=$F61,$I61*Income!BO$89,0)</f>
        <v>907.88001957034419</v>
      </c>
      <c r="BP61" s="92">
        <f>IF(BP$6&gt;=$F61,$I61*Income!BP$89,0)</f>
        <v>911.66285298522052</v>
      </c>
      <c r="BQ61" s="92">
        <f>IF(BQ$6&gt;=$F61,$I61*Income!BQ$89,0)</f>
        <v>915.46144820599227</v>
      </c>
      <c r="BR61" s="92">
        <f>IF(BR$6&gt;=$F61,$I61*Income!BR$89,0)</f>
        <v>919.27587090685051</v>
      </c>
      <c r="BS61" s="92">
        <f>IF(BS$6&gt;=$F61,$I61*Income!BS$89,0)</f>
        <v>923.10618703562898</v>
      </c>
      <c r="BT61" s="92">
        <f>IF(BT$6&gt;=$F61,$I61*Income!BT$89,0)</f>
        <v>926.95246281494406</v>
      </c>
      <c r="BU61" s="92">
        <f>IF(BU$6&gt;=$F61,$I61*Income!BU$89,0)</f>
        <v>930.81476474333965</v>
      </c>
      <c r="BV61" s="92">
        <f>IF(BV$6&gt;=$F61,$I61*Income!BV$89,0)</f>
        <v>934.69315959643689</v>
      </c>
      <c r="BW61" s="92">
        <f>IF(BW$6&gt;=$F61,$I61*Income!BW$89,0)</f>
        <v>938.5877144280887</v>
      </c>
      <c r="BX61" s="92">
        <f>IF(BX$6&gt;=$F61,$I61*Income!BX$89,0)</f>
        <v>942.49849657153902</v>
      </c>
      <c r="BY61" s="92">
        <f>IF(BY$6&gt;=$F61,$I61*Income!BY$89,0)</f>
        <v>946.42557364058712</v>
      </c>
      <c r="BZ61" s="92">
        <f>IF(BZ$6&gt;=$F61,$I61*Income!BZ$89,0)</f>
        <v>950.36901353075621</v>
      </c>
      <c r="CA61" s="92">
        <f>IF(CA$6&gt;=$F61,$I61*Income!CA$89,0)</f>
        <v>954.32888442046772</v>
      </c>
      <c r="CB61" s="92">
        <f>IF(CB$6&gt;=$F61,$I61*Income!CB$89,0)</f>
        <v>958.30525477221966</v>
      </c>
      <c r="CC61" s="92">
        <f>IF(CC$6&gt;=$F61,$I61*Income!CC$89,0)</f>
        <v>962.29819333377054</v>
      </c>
      <c r="CD61" s="92">
        <f>IF(CD$6&gt;=$F61,$I61*Income!CD$89,0)</f>
        <v>966.30776913932789</v>
      </c>
      <c r="CE61" s="92">
        <f>IF(CE$6&gt;=$F61,$I61*Income!CE$89,0)</f>
        <v>970.33405151074169</v>
      </c>
      <c r="CF61" s="92">
        <f>IF(CF$6&gt;=$F61,$I61*Income!CF$89,0)</f>
        <v>974.37711005870312</v>
      </c>
      <c r="CG61" s="92">
        <f>IF(CG$6&gt;=$F61,$I61*Income!CG$89,0)</f>
        <v>978.43701468394761</v>
      </c>
      <c r="CH61" s="92">
        <f>IF(CH$6&gt;=$F61,$I61*Income!CH$89,0)</f>
        <v>982.51383557846407</v>
      </c>
      <c r="CI61" s="92">
        <f>IF(CI$6&gt;=$F61,$I61*Income!CI$89,0)</f>
        <v>986.60764322670764</v>
      </c>
      <c r="CJ61" s="92">
        <f>IF(CJ$6&gt;=$F61,$I61*Income!CJ$89,0)</f>
        <v>990.71850840681884</v>
      </c>
      <c r="CK61" s="92">
        <f>IF(CK$6&gt;=$F61,$I61*Income!CK$89,0)</f>
        <v>994.84650219184732</v>
      </c>
      <c r="CL61" s="92">
        <f>IF(CL$6&gt;=$F61,$I61*Income!CL$89,0)</f>
        <v>998.99169595097999</v>
      </c>
      <c r="CM61" s="92">
        <f>IF(CM$6&gt;=$F61,$I61*Income!CM$89,0)</f>
        <v>1003.1541613507757</v>
      </c>
      <c r="CN61" s="92">
        <f>IF(CN$6&gt;=$F61,$I61*Income!CN$89,0)</f>
        <v>1007.3339703564039</v>
      </c>
      <c r="CO61" s="92">
        <f>IF(CO$6&gt;=$F61,$I61*Income!CO$89,0)</f>
        <v>1011.5311952328889</v>
      </c>
      <c r="CP61" s="92">
        <f>IF(CP$6&gt;=$F61,$I61*Income!CP$89,0)</f>
        <v>1015.7459085463593</v>
      </c>
      <c r="CQ61" s="92">
        <f>IF(CQ$6&gt;=$F61,$I61*Income!CQ$89,0)</f>
        <v>1019.9781831653025</v>
      </c>
      <c r="CR61" s="92">
        <f>IF(CR$6&gt;=$F61,$I61*Income!CR$89,0)</f>
        <v>1024.2280922618245</v>
      </c>
      <c r="CS61" s="92">
        <f>IF(CS$6&gt;=$F61,$I61*Income!CS$89,0)</f>
        <v>1028.4957093129156</v>
      </c>
      <c r="CT61" s="92">
        <f>IF(CT$6&gt;=$F61,$I61*Income!CT$89,0)</f>
        <v>1032.7811081017194</v>
      </c>
      <c r="CU61" s="92">
        <f>IF(CU$6&gt;=$F61,$I61*Income!CU$89,0)</f>
        <v>1037.0843627188096</v>
      </c>
      <c r="CV61" s="92">
        <f>IF(CV$6&gt;=$F61,$I61*Income!CV$89,0)</f>
        <v>1041.4055475634714</v>
      </c>
      <c r="CW61" s="92">
        <f>IF(CW$6&gt;=$F61,$I61*Income!CW$89,0)</f>
        <v>1045.7447373449859</v>
      </c>
      <c r="CX61" s="92">
        <f>IF(CX$6&gt;=$F61,$I61*Income!CX$89,0)</f>
        <v>1050.1020070839234</v>
      </c>
      <c r="CY61" s="92">
        <f>IF(CY$6&gt;=$F61,$I61*Income!CY$89,0)</f>
        <v>1054.4774321134396</v>
      </c>
      <c r="CZ61" s="92">
        <f>IF(CZ$6&gt;=$F61,$I61*Income!CZ$89,0)</f>
        <v>1058.8710880805788</v>
      </c>
      <c r="DA61" s="92">
        <f>IF(DA$6&gt;=$F61,$I61*Income!DA$89,0)</f>
        <v>1063.2830509475814</v>
      </c>
      <c r="DB61" s="92">
        <f>IF(DB$6&gt;=$F61,$I61*Income!DB$89,0)</f>
        <v>1067.7133969931963</v>
      </c>
      <c r="DC61" s="92">
        <f>IF(DC$6&gt;=$F61,$I61*Income!DC$89,0)</f>
        <v>1072.1622028140011</v>
      </c>
      <c r="DD61" s="92">
        <f>IF(DD$6&gt;=$F61,$I61*Income!DD$89,0)</f>
        <v>1076.6295453257262</v>
      </c>
      <c r="DE61" s="92">
        <f>IF(DE$6&gt;=$F61,$I61*Income!DE$89,0)</f>
        <v>1081.1155017645835</v>
      </c>
      <c r="DF61" s="92">
        <f>IF(DF$6&gt;=$F61,$I61*Income!DF$89,0)</f>
        <v>1085.6201496886026</v>
      </c>
      <c r="DG61" s="92">
        <f>IF(DG$6&gt;=$F61,$I61*Income!DG$89,0)</f>
        <v>1090.1435669789716</v>
      </c>
      <c r="DH61" s="92">
        <f>IF(DH$6&gt;=$F61,$I61*Income!DH$89,0)</f>
        <v>1094.685831841384</v>
      </c>
      <c r="DI61" s="92">
        <f>IF(DI$6&gt;=$F61,$I61*Income!DI$89,0)</f>
        <v>1099.2470228073898</v>
      </c>
      <c r="DJ61" s="92">
        <f>IF(DJ$6&gt;=$F61,$I61*Income!DJ$89,0)</f>
        <v>1103.8272187357541</v>
      </c>
      <c r="DK61" s="92">
        <f>IF(DK$6&gt;=$F61,$I61*Income!DK$89,0)</f>
        <v>1108.4264988138198</v>
      </c>
      <c r="DL61" s="92">
        <f>IF(DL$6&gt;=$F61,$I61*Income!DL$89,0)</f>
        <v>1113.0449425588772</v>
      </c>
      <c r="DM61" s="92">
        <f>IF(DM$6&gt;=$F61,$I61*Income!DM$89,0)</f>
        <v>1117.6826298195392</v>
      </c>
      <c r="DN61" s="92">
        <f>IF(DN$6&gt;=$F61,$I61*Income!DN$89,0)</f>
        <v>1122.3396407771206</v>
      </c>
      <c r="DO61" s="92">
        <f>IF(DO$6&gt;=$F61,$I61*Income!DO$89,0)</f>
        <v>1127.0160559470253</v>
      </c>
      <c r="DP61" s="92">
        <f>IF(DP$6&gt;=$F61,$I61*Income!DP$89,0)</f>
        <v>1131.7119561801378</v>
      </c>
      <c r="DQ61" s="92">
        <f>IF(DQ$6&gt;=$F61,$I61*Income!DQ$89,0)</f>
        <v>1136.4274226642217</v>
      </c>
      <c r="DR61" s="92">
        <f>IF(DR$6&gt;=$F61,$I61*Income!DR$89,0)</f>
        <v>1141.1625369253227</v>
      </c>
      <c r="DS61" s="92">
        <f>IF(DS$6&gt;=$F61,$I61*Income!DS$89,0)</f>
        <v>1145.9173808291782</v>
      </c>
      <c r="DT61" s="92">
        <f>IF(DT$6&gt;=$F61,$I61*Income!DT$89,0)</f>
        <v>1150.6920365826331</v>
      </c>
      <c r="DU61" s="92">
        <f>IF(DU$6&gt;=$F61,$I61*Income!DU$89,0)</f>
        <v>1155.4865867350607</v>
      </c>
      <c r="DV61" s="92">
        <f>IF(DV$6&gt;=$F61,$I61*Income!DV$89,0)</f>
        <v>1160.3011141797901</v>
      </c>
      <c r="DW61" s="92">
        <f>IF(DW$6&gt;=$F61,$I61*Income!DW$89,0)</f>
        <v>1165.1357021555393</v>
      </c>
      <c r="DX61" s="92">
        <f>IF(DX$6&gt;=$F61,$I61*Income!DX$89,0)</f>
        <v>1169.990434247854</v>
      </c>
      <c r="DY61" s="92">
        <f>IF(DY$6&gt;=$F61,$I61*Income!DY$89,0)</f>
        <v>1174.8653943905535</v>
      </c>
      <c r="DZ61" s="92">
        <f>IF(DZ$6&gt;=$F61,$I61*Income!DZ$89,0)</f>
        <v>1179.7606668671808</v>
      </c>
      <c r="EA61" s="92">
        <f>IF(EA$6&gt;=$F61,$I61*Income!EA$89,0)</f>
        <v>1184.6763363124608</v>
      </c>
      <c r="EB61" s="92">
        <f>IF(EB$6&gt;=$F61,$I61*Income!EB$89,0)</f>
        <v>1189.6124877137624</v>
      </c>
      <c r="EC61" s="92">
        <f>IF(EC$6&gt;=$F61,$I61*Income!EC$89,0)</f>
        <v>1194.5692064125699</v>
      </c>
      <c r="ED61" s="92">
        <f>IF(ED$6&gt;=$F61,$I61*Income!ED$89,0)</f>
        <v>1199.5465781059556</v>
      </c>
      <c r="EE61" s="92">
        <f>IF(EE$6&gt;=$F61,$I61*Income!EE$89,0)</f>
        <v>1204.5446888480637</v>
      </c>
      <c r="EF61" s="92">
        <f>IF(EF$6&gt;=$F61,$I61*Income!EF$89,0)</f>
        <v>1209.5636250515972</v>
      </c>
      <c r="EG61" s="92">
        <f>IF(EG$6&gt;=$F61,$I61*Income!EG$89,0)</f>
        <v>1214.6034734893121</v>
      </c>
      <c r="EH61" s="92">
        <f>IF(EH$6&gt;=$F61,$I61*Income!EH$89,0)</f>
        <v>1219.6643212955175</v>
      </c>
      <c r="EI61" s="92">
        <f>IF(EI$6&gt;=$F61,$I61*Income!EI$89,0)</f>
        <v>1224.7462559675823</v>
      </c>
      <c r="EJ61" s="92">
        <f>IF(EJ$6&gt;=$F61,$I61*Income!EJ$89,0)</f>
        <v>1229.8493653674473</v>
      </c>
      <c r="EK61" s="92">
        <f>IF(EK$6&gt;=$F61,$I61*Income!EK$89,0)</f>
        <v>1234.9737377231449</v>
      </c>
      <c r="EL61" s="51" t="s">
        <v>2</v>
      </c>
    </row>
    <row r="62" spans="1:142" x14ac:dyDescent="0.3">
      <c r="K62" s="51" t="s">
        <v>2</v>
      </c>
      <c r="L62" s="92">
        <f>IF(L$6&gt;=$F62,$I62*Income!L$89,0)</f>
        <v>0</v>
      </c>
      <c r="M62" s="92">
        <f>IF(M$6&gt;=$F62,$I62*Income!M$89,0)</f>
        <v>0</v>
      </c>
      <c r="N62" s="92">
        <f>IF(N$6&gt;=$F62,$I62*Income!N$89,0)</f>
        <v>0</v>
      </c>
      <c r="O62" s="92">
        <f>IF(O$6&gt;=$F62,$I62*Income!O$89,0)</f>
        <v>0</v>
      </c>
      <c r="P62" s="92">
        <f>IF(P$6&gt;=$F62,$I62*Income!P$89,0)</f>
        <v>0</v>
      </c>
      <c r="Q62" s="92">
        <f>IF(Q$6&gt;=$F62,$I62*Income!Q$89,0)</f>
        <v>0</v>
      </c>
      <c r="R62" s="92">
        <f>IF(R$6&gt;=$F62,$I62*Income!R$89,0)</f>
        <v>0</v>
      </c>
      <c r="S62" s="92">
        <f>IF(S$6&gt;=$F62,$I62*Income!S$89,0)</f>
        <v>0</v>
      </c>
      <c r="T62" s="92">
        <f>IF(T$6&gt;=$F62,$I62*Income!T$89,0)</f>
        <v>0</v>
      </c>
      <c r="U62" s="92">
        <f>IF(U$6&gt;=$F62,$I62*Income!U$89,0)</f>
        <v>0</v>
      </c>
      <c r="V62" s="92">
        <f>IF(V$6&gt;=$F62,$I62*Income!V$89,0)</f>
        <v>0</v>
      </c>
      <c r="W62" s="92">
        <f>IF(W$6&gt;=$F62,$I62*Income!W$89,0)</f>
        <v>0</v>
      </c>
      <c r="X62" s="92">
        <f>IF(X$6&gt;=$F62,$I62*Income!X$89,0)</f>
        <v>0</v>
      </c>
      <c r="Y62" s="92">
        <f>IF(Y$6&gt;=$F62,$I62*Income!Y$89,0)</f>
        <v>0</v>
      </c>
      <c r="Z62" s="92">
        <f>IF(Z$6&gt;=$F62,$I62*Income!Z$89,0)</f>
        <v>0</v>
      </c>
      <c r="AA62" s="92">
        <f>IF(AA$6&gt;=$F62,$I62*Income!AA$89,0)</f>
        <v>0</v>
      </c>
      <c r="AB62" s="92">
        <f>IF(AB$6&gt;=$F62,$I62*Income!AB$89,0)</f>
        <v>0</v>
      </c>
      <c r="AC62" s="92">
        <f>IF(AC$6&gt;=$F62,$I62*Income!AC$89,0)</f>
        <v>0</v>
      </c>
      <c r="AD62" s="92">
        <f>IF(AD$6&gt;=$F62,$I62*Income!AD$89,0)</f>
        <v>0</v>
      </c>
      <c r="AE62" s="92">
        <f>IF(AE$6&gt;=$F62,$I62*Income!AE$89,0)</f>
        <v>0</v>
      </c>
      <c r="AF62" s="92">
        <f>IF(AF$6&gt;=$F62,$I62*Income!AF$89,0)</f>
        <v>0</v>
      </c>
      <c r="AG62" s="92">
        <f>IF(AG$6&gt;=$F62,$I62*Income!AG$89,0)</f>
        <v>0</v>
      </c>
      <c r="AH62" s="92">
        <f>IF(AH$6&gt;=$F62,$I62*Income!AH$89,0)</f>
        <v>0</v>
      </c>
      <c r="AI62" s="92">
        <f>IF(AI$6&gt;=$F62,$I62*Income!AI$89,0)</f>
        <v>0</v>
      </c>
      <c r="AJ62" s="92">
        <f>IF(AJ$6&gt;=$F62,$I62*Income!AJ$89,0)</f>
        <v>0</v>
      </c>
      <c r="AK62" s="92">
        <f>IF(AK$6&gt;=$F62,$I62*Income!AK$89,0)</f>
        <v>0</v>
      </c>
      <c r="AL62" s="92">
        <f>IF(AL$6&gt;=$F62,$I62*Income!AL$89,0)</f>
        <v>0</v>
      </c>
      <c r="AM62" s="92">
        <f>IF(AM$6&gt;=$F62,$I62*Income!AM$89,0)</f>
        <v>0</v>
      </c>
      <c r="AN62" s="92">
        <f>IF(AN$6&gt;=$F62,$I62*Income!AN$89,0)</f>
        <v>0</v>
      </c>
      <c r="AO62" s="92">
        <f>IF(AO$6&gt;=$F62,$I62*Income!AO$89,0)</f>
        <v>0</v>
      </c>
      <c r="AP62" s="92">
        <f>IF(AP$6&gt;=$F62,$I62*Income!AP$89,0)</f>
        <v>0</v>
      </c>
      <c r="AQ62" s="92">
        <f>IF(AQ$6&gt;=$F62,$I62*Income!AQ$89,0)</f>
        <v>0</v>
      </c>
      <c r="AR62" s="92">
        <f>IF(AR$6&gt;=$F62,$I62*Income!AR$89,0)</f>
        <v>0</v>
      </c>
      <c r="AS62" s="92">
        <f>IF(AS$6&gt;=$F62,$I62*Income!AS$89,0)</f>
        <v>0</v>
      </c>
      <c r="AT62" s="92">
        <f>IF(AT$6&gt;=$F62,$I62*Income!AT$89,0)</f>
        <v>0</v>
      </c>
      <c r="AU62" s="92">
        <f>IF(AU$6&gt;=$F62,$I62*Income!AU$89,0)</f>
        <v>0</v>
      </c>
      <c r="AV62" s="92">
        <f>IF(AV$6&gt;=$F62,$I62*Income!AV$89,0)</f>
        <v>0</v>
      </c>
      <c r="AW62" s="92">
        <f>IF(AW$6&gt;=$F62,$I62*Income!AW$89,0)</f>
        <v>0</v>
      </c>
      <c r="AX62" s="92">
        <f>IF(AX$6&gt;=$F62,$I62*Income!AX$89,0)</f>
        <v>0</v>
      </c>
      <c r="AY62" s="92">
        <f>IF(AY$6&gt;=$F62,$I62*Income!AY$89,0)</f>
        <v>0</v>
      </c>
      <c r="AZ62" s="92">
        <f>IF(AZ$6&gt;=$F62,$I62*Income!AZ$89,0)</f>
        <v>0</v>
      </c>
      <c r="BA62" s="92">
        <f>IF(BA$6&gt;=$F62,$I62*Income!BA$89,0)</f>
        <v>0</v>
      </c>
      <c r="BB62" s="92">
        <f>IF(BB$6&gt;=$F62,$I62*Income!BB$89,0)</f>
        <v>0</v>
      </c>
      <c r="BC62" s="92">
        <f>IF(BC$6&gt;=$F62,$I62*Income!BC$89,0)</f>
        <v>0</v>
      </c>
      <c r="BD62" s="92">
        <f>IF(BD$6&gt;=$F62,$I62*Income!BD$89,0)</f>
        <v>0</v>
      </c>
      <c r="BE62" s="92">
        <f>IF(BE$6&gt;=$F62,$I62*Income!BE$89,0)</f>
        <v>0</v>
      </c>
      <c r="BF62" s="92">
        <f>IF(BF$6&gt;=$F62,$I62*Income!BF$89,0)</f>
        <v>0</v>
      </c>
      <c r="BG62" s="92">
        <f>IF(BG$6&gt;=$F62,$I62*Income!BG$89,0)</f>
        <v>0</v>
      </c>
      <c r="BH62" s="92">
        <f>IF(BH$6&gt;=$F62,$I62*Income!BH$89,0)</f>
        <v>0</v>
      </c>
      <c r="BI62" s="92">
        <f>IF(BI$6&gt;=$F62,$I62*Income!BI$89,0)</f>
        <v>0</v>
      </c>
      <c r="BJ62" s="92">
        <f>IF(BJ$6&gt;=$F62,$I62*Income!BJ$89,0)</f>
        <v>0</v>
      </c>
      <c r="BK62" s="92">
        <f>IF(BK$6&gt;=$F62,$I62*Income!BK$89,0)</f>
        <v>0</v>
      </c>
      <c r="BL62" s="92">
        <f>IF(BL$6&gt;=$F62,$I62*Income!BL$89,0)</f>
        <v>0</v>
      </c>
      <c r="BM62" s="92">
        <f>IF(BM$6&gt;=$F62,$I62*Income!BM$89,0)</f>
        <v>0</v>
      </c>
      <c r="BN62" s="92">
        <f>IF(BN$6&gt;=$F62,$I62*Income!BN$89,0)</f>
        <v>0</v>
      </c>
      <c r="BO62" s="92">
        <f>IF(BO$6&gt;=$F62,$I62*Income!BO$89,0)</f>
        <v>0</v>
      </c>
      <c r="BP62" s="92">
        <f>IF(BP$6&gt;=$F62,$I62*Income!BP$89,0)</f>
        <v>0</v>
      </c>
      <c r="BQ62" s="92">
        <f>IF(BQ$6&gt;=$F62,$I62*Income!BQ$89,0)</f>
        <v>0</v>
      </c>
      <c r="BR62" s="92">
        <f>IF(BR$6&gt;=$F62,$I62*Income!BR$89,0)</f>
        <v>0</v>
      </c>
      <c r="BS62" s="92">
        <f>IF(BS$6&gt;=$F62,$I62*Income!BS$89,0)</f>
        <v>0</v>
      </c>
      <c r="BT62" s="92">
        <f>IF(BT$6&gt;=$F62,$I62*Income!BT$89,0)</f>
        <v>0</v>
      </c>
      <c r="BU62" s="92">
        <f>IF(BU$6&gt;=$F62,$I62*Income!BU$89,0)</f>
        <v>0</v>
      </c>
      <c r="BV62" s="92">
        <f>IF(BV$6&gt;=$F62,$I62*Income!BV$89,0)</f>
        <v>0</v>
      </c>
      <c r="BW62" s="92">
        <f>IF(BW$6&gt;=$F62,$I62*Income!BW$89,0)</f>
        <v>0</v>
      </c>
      <c r="BX62" s="92">
        <f>IF(BX$6&gt;=$F62,$I62*Income!BX$89,0)</f>
        <v>0</v>
      </c>
      <c r="BY62" s="92">
        <f>IF(BY$6&gt;=$F62,$I62*Income!BY$89,0)</f>
        <v>0</v>
      </c>
      <c r="BZ62" s="92">
        <f>IF(BZ$6&gt;=$F62,$I62*Income!BZ$89,0)</f>
        <v>0</v>
      </c>
      <c r="CA62" s="92">
        <f>IF(CA$6&gt;=$F62,$I62*Income!CA$89,0)</f>
        <v>0</v>
      </c>
      <c r="CB62" s="92">
        <f>IF(CB$6&gt;=$F62,$I62*Income!CB$89,0)</f>
        <v>0</v>
      </c>
      <c r="CC62" s="92">
        <f>IF(CC$6&gt;=$F62,$I62*Income!CC$89,0)</f>
        <v>0</v>
      </c>
      <c r="CD62" s="92">
        <f>IF(CD$6&gt;=$F62,$I62*Income!CD$89,0)</f>
        <v>0</v>
      </c>
      <c r="CE62" s="92">
        <f>IF(CE$6&gt;=$F62,$I62*Income!CE$89,0)</f>
        <v>0</v>
      </c>
      <c r="CF62" s="92">
        <f>IF(CF$6&gt;=$F62,$I62*Income!CF$89,0)</f>
        <v>0</v>
      </c>
      <c r="CG62" s="92">
        <f>IF(CG$6&gt;=$F62,$I62*Income!CG$89,0)</f>
        <v>0</v>
      </c>
      <c r="CH62" s="92">
        <f>IF(CH$6&gt;=$F62,$I62*Income!CH$89,0)</f>
        <v>0</v>
      </c>
      <c r="CI62" s="92">
        <f>IF(CI$6&gt;=$F62,$I62*Income!CI$89,0)</f>
        <v>0</v>
      </c>
      <c r="CJ62" s="92">
        <f>IF(CJ$6&gt;=$F62,$I62*Income!CJ$89,0)</f>
        <v>0</v>
      </c>
      <c r="CK62" s="92">
        <f>IF(CK$6&gt;=$F62,$I62*Income!CK$89,0)</f>
        <v>0</v>
      </c>
      <c r="CL62" s="92">
        <f>IF(CL$6&gt;=$F62,$I62*Income!CL$89,0)</f>
        <v>0</v>
      </c>
      <c r="CM62" s="92">
        <f>IF(CM$6&gt;=$F62,$I62*Income!CM$89,0)</f>
        <v>0</v>
      </c>
      <c r="CN62" s="92">
        <f>IF(CN$6&gt;=$F62,$I62*Income!CN$89,0)</f>
        <v>0</v>
      </c>
      <c r="CO62" s="92">
        <f>IF(CO$6&gt;=$F62,$I62*Income!CO$89,0)</f>
        <v>0</v>
      </c>
      <c r="CP62" s="92">
        <f>IF(CP$6&gt;=$F62,$I62*Income!CP$89,0)</f>
        <v>0</v>
      </c>
      <c r="CQ62" s="92">
        <f>IF(CQ$6&gt;=$F62,$I62*Income!CQ$89,0)</f>
        <v>0</v>
      </c>
      <c r="CR62" s="92">
        <f>IF(CR$6&gt;=$F62,$I62*Income!CR$89,0)</f>
        <v>0</v>
      </c>
      <c r="CS62" s="92">
        <f>IF(CS$6&gt;=$F62,$I62*Income!CS$89,0)</f>
        <v>0</v>
      </c>
      <c r="CT62" s="92">
        <f>IF(CT$6&gt;=$F62,$I62*Income!CT$89,0)</f>
        <v>0</v>
      </c>
      <c r="CU62" s="92">
        <f>IF(CU$6&gt;=$F62,$I62*Income!CU$89,0)</f>
        <v>0</v>
      </c>
      <c r="CV62" s="92">
        <f>IF(CV$6&gt;=$F62,$I62*Income!CV$89,0)</f>
        <v>0</v>
      </c>
      <c r="CW62" s="92">
        <f>IF(CW$6&gt;=$F62,$I62*Income!CW$89,0)</f>
        <v>0</v>
      </c>
      <c r="CX62" s="92">
        <f>IF(CX$6&gt;=$F62,$I62*Income!CX$89,0)</f>
        <v>0</v>
      </c>
      <c r="CY62" s="92">
        <f>IF(CY$6&gt;=$F62,$I62*Income!CY$89,0)</f>
        <v>0</v>
      </c>
      <c r="CZ62" s="92">
        <f>IF(CZ$6&gt;=$F62,$I62*Income!CZ$89,0)</f>
        <v>0</v>
      </c>
      <c r="DA62" s="92">
        <f>IF(DA$6&gt;=$F62,$I62*Income!DA$89,0)</f>
        <v>0</v>
      </c>
      <c r="DB62" s="92">
        <f>IF(DB$6&gt;=$F62,$I62*Income!DB$89,0)</f>
        <v>0</v>
      </c>
      <c r="DC62" s="92">
        <f>IF(DC$6&gt;=$F62,$I62*Income!DC$89,0)</f>
        <v>0</v>
      </c>
      <c r="DD62" s="92">
        <f>IF(DD$6&gt;=$F62,$I62*Income!DD$89,0)</f>
        <v>0</v>
      </c>
      <c r="DE62" s="92">
        <f>IF(DE$6&gt;=$F62,$I62*Income!DE$89,0)</f>
        <v>0</v>
      </c>
      <c r="DF62" s="92">
        <f>IF(DF$6&gt;=$F62,$I62*Income!DF$89,0)</f>
        <v>0</v>
      </c>
      <c r="DG62" s="92">
        <f>IF(DG$6&gt;=$F62,$I62*Income!DG$89,0)</f>
        <v>0</v>
      </c>
      <c r="DH62" s="92">
        <f>IF(DH$6&gt;=$F62,$I62*Income!DH$89,0)</f>
        <v>0</v>
      </c>
      <c r="DI62" s="92">
        <f>IF(DI$6&gt;=$F62,$I62*Income!DI$89,0)</f>
        <v>0</v>
      </c>
      <c r="DJ62" s="92">
        <f>IF(DJ$6&gt;=$F62,$I62*Income!DJ$89,0)</f>
        <v>0</v>
      </c>
      <c r="DK62" s="92">
        <f>IF(DK$6&gt;=$F62,$I62*Income!DK$89,0)</f>
        <v>0</v>
      </c>
      <c r="DL62" s="92">
        <f>IF(DL$6&gt;=$F62,$I62*Income!DL$89,0)</f>
        <v>0</v>
      </c>
      <c r="DM62" s="92">
        <f>IF(DM$6&gt;=$F62,$I62*Income!DM$89,0)</f>
        <v>0</v>
      </c>
      <c r="DN62" s="92">
        <f>IF(DN$6&gt;=$F62,$I62*Income!DN$89,0)</f>
        <v>0</v>
      </c>
      <c r="DO62" s="92">
        <f>IF(DO$6&gt;=$F62,$I62*Income!DO$89,0)</f>
        <v>0</v>
      </c>
      <c r="DP62" s="92">
        <f>IF(DP$6&gt;=$F62,$I62*Income!DP$89,0)</f>
        <v>0</v>
      </c>
      <c r="DQ62" s="92">
        <f>IF(DQ$6&gt;=$F62,$I62*Income!DQ$89,0)</f>
        <v>0</v>
      </c>
      <c r="DR62" s="92">
        <f>IF(DR$6&gt;=$F62,$I62*Income!DR$89,0)</f>
        <v>0</v>
      </c>
      <c r="DS62" s="92">
        <f>IF(DS$6&gt;=$F62,$I62*Income!DS$89,0)</f>
        <v>0</v>
      </c>
      <c r="DT62" s="92">
        <f>IF(DT$6&gt;=$F62,$I62*Income!DT$89,0)</f>
        <v>0</v>
      </c>
      <c r="DU62" s="92">
        <f>IF(DU$6&gt;=$F62,$I62*Income!DU$89,0)</f>
        <v>0</v>
      </c>
      <c r="DV62" s="92">
        <f>IF(DV$6&gt;=$F62,$I62*Income!DV$89,0)</f>
        <v>0</v>
      </c>
      <c r="DW62" s="92">
        <f>IF(DW$6&gt;=$F62,$I62*Income!DW$89,0)</f>
        <v>0</v>
      </c>
      <c r="DX62" s="92">
        <f>IF(DX$6&gt;=$F62,$I62*Income!DX$89,0)</f>
        <v>0</v>
      </c>
      <c r="DY62" s="92">
        <f>IF(DY$6&gt;=$F62,$I62*Income!DY$89,0)</f>
        <v>0</v>
      </c>
      <c r="DZ62" s="92">
        <f>IF(DZ$6&gt;=$F62,$I62*Income!DZ$89,0)</f>
        <v>0</v>
      </c>
      <c r="EA62" s="92">
        <f>IF(EA$6&gt;=$F62,$I62*Income!EA$89,0)</f>
        <v>0</v>
      </c>
      <c r="EB62" s="92">
        <f>IF(EB$6&gt;=$F62,$I62*Income!EB$89,0)</f>
        <v>0</v>
      </c>
      <c r="EC62" s="92">
        <f>IF(EC$6&gt;=$F62,$I62*Income!EC$89,0)</f>
        <v>0</v>
      </c>
      <c r="ED62" s="92">
        <f>IF(ED$6&gt;=$F62,$I62*Income!ED$89,0)</f>
        <v>0</v>
      </c>
      <c r="EE62" s="92">
        <f>IF(EE$6&gt;=$F62,$I62*Income!EE$89,0)</f>
        <v>0</v>
      </c>
      <c r="EF62" s="92">
        <f>IF(EF$6&gt;=$F62,$I62*Income!EF$89,0)</f>
        <v>0</v>
      </c>
      <c r="EG62" s="92">
        <f>IF(EG$6&gt;=$F62,$I62*Income!EG$89,0)</f>
        <v>0</v>
      </c>
      <c r="EH62" s="92">
        <f>IF(EH$6&gt;=$F62,$I62*Income!EH$89,0)</f>
        <v>0</v>
      </c>
      <c r="EI62" s="92">
        <f>IF(EI$6&gt;=$F62,$I62*Income!EI$89,0)</f>
        <v>0</v>
      </c>
      <c r="EJ62" s="92">
        <f>IF(EJ$6&gt;=$F62,$I62*Income!EJ$89,0)</f>
        <v>0</v>
      </c>
      <c r="EK62" s="92">
        <f>IF(EK$6&gt;=$F62,$I62*Income!EK$89,0)</f>
        <v>0</v>
      </c>
      <c r="EL62" s="51" t="s">
        <v>2</v>
      </c>
    </row>
    <row r="63" spans="1:142" x14ac:dyDescent="0.3">
      <c r="K63" s="51" t="s">
        <v>2</v>
      </c>
      <c r="EL63" s="51" t="s">
        <v>2</v>
      </c>
    </row>
    <row r="64" spans="1:142" ht="17.25" x14ac:dyDescent="0.35">
      <c r="A64" s="97" t="s">
        <v>67</v>
      </c>
      <c r="B64" s="97"/>
      <c r="C64" s="97"/>
      <c r="D64" s="97"/>
      <c r="E64" s="97"/>
      <c r="F64" s="97"/>
      <c r="G64" s="97"/>
      <c r="H64" s="97"/>
      <c r="I64" s="112">
        <f>SUM(I58:I61)</f>
        <v>0.32000000000000006</v>
      </c>
      <c r="J64" s="97"/>
      <c r="K64" s="97" t="s">
        <v>2</v>
      </c>
      <c r="L64" s="109">
        <f>SUM(L58:L63)</f>
        <v>0</v>
      </c>
      <c r="M64" s="109">
        <f t="shared" ref="M64:BX64" si="30">SUM(M58:M63)</f>
        <v>0</v>
      </c>
      <c r="N64" s="109">
        <f t="shared" si="30"/>
        <v>0</v>
      </c>
      <c r="O64" s="109">
        <f t="shared" si="30"/>
        <v>0</v>
      </c>
      <c r="P64" s="109">
        <f t="shared" si="30"/>
        <v>0</v>
      </c>
      <c r="Q64" s="109">
        <f t="shared" si="30"/>
        <v>0</v>
      </c>
      <c r="R64" s="109">
        <f t="shared" si="30"/>
        <v>0</v>
      </c>
      <c r="S64" s="109">
        <f t="shared" si="30"/>
        <v>0</v>
      </c>
      <c r="T64" s="109">
        <f t="shared" si="30"/>
        <v>0</v>
      </c>
      <c r="U64" s="109">
        <f t="shared" si="30"/>
        <v>0</v>
      </c>
      <c r="V64" s="109">
        <f t="shared" si="30"/>
        <v>0</v>
      </c>
      <c r="W64" s="109">
        <f t="shared" si="30"/>
        <v>0</v>
      </c>
      <c r="X64" s="109">
        <f t="shared" si="30"/>
        <v>0</v>
      </c>
      <c r="Y64" s="109">
        <f t="shared" si="30"/>
        <v>0</v>
      </c>
      <c r="Z64" s="109">
        <f t="shared" si="30"/>
        <v>0</v>
      </c>
      <c r="AA64" s="109">
        <f t="shared" si="30"/>
        <v>0</v>
      </c>
      <c r="AB64" s="109">
        <f t="shared" si="30"/>
        <v>0</v>
      </c>
      <c r="AC64" s="109">
        <f t="shared" si="30"/>
        <v>0</v>
      </c>
      <c r="AD64" s="109">
        <f t="shared" si="30"/>
        <v>0</v>
      </c>
      <c r="AE64" s="109">
        <f t="shared" si="30"/>
        <v>0</v>
      </c>
      <c r="AF64" s="109">
        <f t="shared" si="30"/>
        <v>0</v>
      </c>
      <c r="AG64" s="109">
        <f t="shared" si="30"/>
        <v>0</v>
      </c>
      <c r="AH64" s="109">
        <f t="shared" si="30"/>
        <v>0</v>
      </c>
      <c r="AI64" s="109">
        <f t="shared" si="30"/>
        <v>0</v>
      </c>
      <c r="AJ64" s="109">
        <f t="shared" si="30"/>
        <v>0</v>
      </c>
      <c r="AK64" s="109">
        <f t="shared" si="30"/>
        <v>0</v>
      </c>
      <c r="AL64" s="109">
        <f t="shared" si="30"/>
        <v>0</v>
      </c>
      <c r="AM64" s="109">
        <f t="shared" si="30"/>
        <v>0</v>
      </c>
      <c r="AN64" s="109">
        <f t="shared" si="30"/>
        <v>0</v>
      </c>
      <c r="AO64" s="109">
        <f t="shared" si="30"/>
        <v>0</v>
      </c>
      <c r="AP64" s="109">
        <f t="shared" si="30"/>
        <v>0</v>
      </c>
      <c r="AQ64" s="109">
        <f t="shared" si="30"/>
        <v>0</v>
      </c>
      <c r="AR64" s="109">
        <f t="shared" si="30"/>
        <v>0</v>
      </c>
      <c r="AS64" s="109">
        <f t="shared" si="30"/>
        <v>0</v>
      </c>
      <c r="AT64" s="109">
        <f t="shared" si="30"/>
        <v>0</v>
      </c>
      <c r="AU64" s="109">
        <f t="shared" si="30"/>
        <v>0</v>
      </c>
      <c r="AV64" s="109">
        <f t="shared" si="30"/>
        <v>0</v>
      </c>
      <c r="AW64" s="109">
        <f t="shared" si="30"/>
        <v>0</v>
      </c>
      <c r="AX64" s="109">
        <f t="shared" si="30"/>
        <v>0</v>
      </c>
      <c r="AY64" s="109">
        <f t="shared" si="30"/>
        <v>0</v>
      </c>
      <c r="AZ64" s="109">
        <f t="shared" si="30"/>
        <v>0</v>
      </c>
      <c r="BA64" s="109">
        <f t="shared" si="30"/>
        <v>0</v>
      </c>
      <c r="BB64" s="109">
        <f t="shared" si="30"/>
        <v>0</v>
      </c>
      <c r="BC64" s="109">
        <f t="shared" si="30"/>
        <v>0</v>
      </c>
      <c r="BD64" s="109">
        <f t="shared" si="30"/>
        <v>0</v>
      </c>
      <c r="BE64" s="109">
        <f t="shared" si="30"/>
        <v>0</v>
      </c>
      <c r="BF64" s="109">
        <f t="shared" si="30"/>
        <v>0</v>
      </c>
      <c r="BG64" s="109">
        <f t="shared" si="30"/>
        <v>0</v>
      </c>
      <c r="BH64" s="109">
        <f t="shared" si="30"/>
        <v>0</v>
      </c>
      <c r="BI64" s="109">
        <f t="shared" si="30"/>
        <v>0</v>
      </c>
      <c r="BJ64" s="109">
        <f t="shared" si="30"/>
        <v>14227.2</v>
      </c>
      <c r="BK64" s="109">
        <f t="shared" si="30"/>
        <v>14286.480000000001</v>
      </c>
      <c r="BL64" s="109">
        <f t="shared" si="30"/>
        <v>14346.007000000001</v>
      </c>
      <c r="BM64" s="109">
        <f t="shared" si="30"/>
        <v>14405.782029166667</v>
      </c>
      <c r="BN64" s="109">
        <f t="shared" si="30"/>
        <v>14465.806120954861</v>
      </c>
      <c r="BO64" s="109">
        <f t="shared" si="30"/>
        <v>14526.080313125507</v>
      </c>
      <c r="BP64" s="109">
        <f t="shared" si="30"/>
        <v>14586.605647763528</v>
      </c>
      <c r="BQ64" s="109">
        <f t="shared" si="30"/>
        <v>14647.383171295876</v>
      </c>
      <c r="BR64" s="109">
        <f t="shared" si="30"/>
        <v>14708.413934509608</v>
      </c>
      <c r="BS64" s="109">
        <f t="shared" si="30"/>
        <v>14769.698992570065</v>
      </c>
      <c r="BT64" s="109">
        <f t="shared" si="30"/>
        <v>14831.239405039105</v>
      </c>
      <c r="BU64" s="109">
        <f t="shared" si="30"/>
        <v>14893.036235893434</v>
      </c>
      <c r="BV64" s="109">
        <f t="shared" si="30"/>
        <v>14955.09055354299</v>
      </c>
      <c r="BW64" s="109">
        <f t="shared" si="30"/>
        <v>15017.403430849419</v>
      </c>
      <c r="BX64" s="109">
        <f t="shared" si="30"/>
        <v>15079.975945144624</v>
      </c>
      <c r="BY64" s="109">
        <f t="shared" ref="BY64:EJ64" si="31">SUM(BY58:BY63)</f>
        <v>15142.809178249392</v>
      </c>
      <c r="BZ64" s="109">
        <f t="shared" si="31"/>
        <v>15205.904216492101</v>
      </c>
      <c r="CA64" s="109">
        <f t="shared" si="31"/>
        <v>15269.262150727483</v>
      </c>
      <c r="CB64" s="109">
        <f t="shared" si="31"/>
        <v>15332.884076355514</v>
      </c>
      <c r="CC64" s="109">
        <f t="shared" si="31"/>
        <v>15396.771093340327</v>
      </c>
      <c r="CD64" s="109">
        <f t="shared" si="31"/>
        <v>15460.924306229246</v>
      </c>
      <c r="CE64" s="109">
        <f t="shared" si="31"/>
        <v>15525.344824171869</v>
      </c>
      <c r="CF64" s="109">
        <f t="shared" si="31"/>
        <v>15590.033760939252</v>
      </c>
      <c r="CG64" s="109">
        <f t="shared" si="31"/>
        <v>15654.992234943164</v>
      </c>
      <c r="CH64" s="109">
        <f t="shared" si="31"/>
        <v>15720.221369255425</v>
      </c>
      <c r="CI64" s="109">
        <f t="shared" si="31"/>
        <v>15785.72229162732</v>
      </c>
      <c r="CJ64" s="109">
        <f t="shared" si="31"/>
        <v>15851.496134509101</v>
      </c>
      <c r="CK64" s="109">
        <f t="shared" si="31"/>
        <v>15917.544035069555</v>
      </c>
      <c r="CL64" s="109">
        <f t="shared" si="31"/>
        <v>15983.86713521568</v>
      </c>
      <c r="CM64" s="109">
        <f t="shared" si="31"/>
        <v>16050.466581612412</v>
      </c>
      <c r="CN64" s="109">
        <f t="shared" si="31"/>
        <v>16117.343525702463</v>
      </c>
      <c r="CO64" s="109">
        <f t="shared" si="31"/>
        <v>16184.49912372622</v>
      </c>
      <c r="CP64" s="109">
        <f t="shared" si="31"/>
        <v>16251.93453674175</v>
      </c>
      <c r="CQ64" s="109">
        <f t="shared" si="31"/>
        <v>16319.650930644841</v>
      </c>
      <c r="CR64" s="109">
        <f t="shared" si="31"/>
        <v>16387.649476189192</v>
      </c>
      <c r="CS64" s="109">
        <f t="shared" si="31"/>
        <v>16455.931349006649</v>
      </c>
      <c r="CT64" s="109">
        <f t="shared" si="31"/>
        <v>16524.49772962751</v>
      </c>
      <c r="CU64" s="109">
        <f t="shared" si="31"/>
        <v>16593.349803500954</v>
      </c>
      <c r="CV64" s="109">
        <f t="shared" si="31"/>
        <v>16662.488761015542</v>
      </c>
      <c r="CW64" s="109">
        <f t="shared" si="31"/>
        <v>16731.915797519774</v>
      </c>
      <c r="CX64" s="109">
        <f t="shared" si="31"/>
        <v>16801.632113342774</v>
      </c>
      <c r="CY64" s="109">
        <f t="shared" si="31"/>
        <v>16871.638913815033</v>
      </c>
      <c r="CZ64" s="109">
        <f t="shared" si="31"/>
        <v>16941.937409289261</v>
      </c>
      <c r="DA64" s="109">
        <f t="shared" si="31"/>
        <v>17012.528815161302</v>
      </c>
      <c r="DB64" s="109">
        <f t="shared" si="31"/>
        <v>17083.414351891141</v>
      </c>
      <c r="DC64" s="109">
        <f t="shared" si="31"/>
        <v>17154.595245024018</v>
      </c>
      <c r="DD64" s="109">
        <f t="shared" si="31"/>
        <v>17226.072725211619</v>
      </c>
      <c r="DE64" s="109">
        <f t="shared" si="31"/>
        <v>17297.848028233337</v>
      </c>
      <c r="DF64" s="109">
        <f t="shared" si="31"/>
        <v>17369.922395017642</v>
      </c>
      <c r="DG64" s="109">
        <f t="shared" si="31"/>
        <v>17442.297071663546</v>
      </c>
      <c r="DH64" s="109">
        <f t="shared" si="31"/>
        <v>17514.973309462144</v>
      </c>
      <c r="DI64" s="109">
        <f t="shared" si="31"/>
        <v>17587.952364918241</v>
      </c>
      <c r="DJ64" s="109">
        <f t="shared" si="31"/>
        <v>17661.235499772065</v>
      </c>
      <c r="DK64" s="109">
        <f t="shared" si="31"/>
        <v>17734.823981021116</v>
      </c>
      <c r="DL64" s="109">
        <f t="shared" si="31"/>
        <v>17808.719080942035</v>
      </c>
      <c r="DM64" s="109">
        <f t="shared" si="31"/>
        <v>17882.922077112627</v>
      </c>
      <c r="DN64" s="109">
        <f t="shared" si="31"/>
        <v>17957.43425243393</v>
      </c>
      <c r="DO64" s="109">
        <f t="shared" si="31"/>
        <v>18032.256895152401</v>
      </c>
      <c r="DP64" s="109">
        <f t="shared" si="31"/>
        <v>18107.391298882205</v>
      </c>
      <c r="DQ64" s="109">
        <f t="shared" si="31"/>
        <v>18182.838762627551</v>
      </c>
      <c r="DR64" s="109">
        <f t="shared" si="31"/>
        <v>18258.600590805163</v>
      </c>
      <c r="DS64" s="109">
        <f t="shared" si="31"/>
        <v>18334.678093266852</v>
      </c>
      <c r="DT64" s="109">
        <f t="shared" si="31"/>
        <v>18411.07258532213</v>
      </c>
      <c r="DU64" s="109">
        <f t="shared" si="31"/>
        <v>18487.78538776097</v>
      </c>
      <c r="DV64" s="109">
        <f t="shared" si="31"/>
        <v>18564.817826876646</v>
      </c>
      <c r="DW64" s="109">
        <f t="shared" si="31"/>
        <v>18642.171234488629</v>
      </c>
      <c r="DX64" s="109">
        <f t="shared" si="31"/>
        <v>18719.846947965667</v>
      </c>
      <c r="DY64" s="109">
        <f t="shared" si="31"/>
        <v>18797.846310248857</v>
      </c>
      <c r="DZ64" s="109">
        <f t="shared" si="31"/>
        <v>18876.170669874889</v>
      </c>
      <c r="EA64" s="109">
        <f t="shared" si="31"/>
        <v>18954.821380999372</v>
      </c>
      <c r="EB64" s="109">
        <f t="shared" si="31"/>
        <v>19033.799803420199</v>
      </c>
      <c r="EC64" s="109">
        <f t="shared" si="31"/>
        <v>19113.107302601118</v>
      </c>
      <c r="ED64" s="109">
        <f t="shared" si="31"/>
        <v>19192.74524969529</v>
      </c>
      <c r="EE64" s="109">
        <f t="shared" si="31"/>
        <v>19272.71502156902</v>
      </c>
      <c r="EF64" s="109">
        <f t="shared" si="31"/>
        <v>19353.018000825556</v>
      </c>
      <c r="EG64" s="109">
        <f t="shared" si="31"/>
        <v>19433.655575828994</v>
      </c>
      <c r="EH64" s="109">
        <f t="shared" si="31"/>
        <v>19514.629140728281</v>
      </c>
      <c r="EI64" s="109">
        <f t="shared" si="31"/>
        <v>19595.940095481317</v>
      </c>
      <c r="EJ64" s="109">
        <f t="shared" si="31"/>
        <v>19677.589845879156</v>
      </c>
      <c r="EK64" s="109">
        <f t="shared" ref="EK64" si="32">SUM(EK58:EK63)</f>
        <v>19759.579803570319</v>
      </c>
      <c r="EL64" s="51" t="s">
        <v>2</v>
      </c>
    </row>
    <row r="65" spans="1:142" x14ac:dyDescent="0.3">
      <c r="K65" s="51" t="s">
        <v>2</v>
      </c>
      <c r="EL65" s="51" t="s">
        <v>2</v>
      </c>
    </row>
    <row r="66" spans="1:142" ht="17.25" x14ac:dyDescent="0.35">
      <c r="A66" s="102" t="s">
        <v>68</v>
      </c>
      <c r="B66" s="103"/>
      <c r="C66" s="103"/>
      <c r="D66" s="103"/>
      <c r="E66" s="103"/>
      <c r="F66" s="103"/>
      <c r="G66" s="103"/>
      <c r="H66" s="103"/>
      <c r="I66" s="103"/>
      <c r="J66" s="103"/>
      <c r="K66" s="103" t="s">
        <v>2</v>
      </c>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51" t="s">
        <v>2</v>
      </c>
    </row>
    <row r="67" spans="1:142" x14ac:dyDescent="0.3">
      <c r="B67" s="51" t="s">
        <v>51</v>
      </c>
      <c r="D67" s="110"/>
      <c r="E67" s="101"/>
      <c r="F67" s="56">
        <f>Income!$D$95</f>
        <v>46905</v>
      </c>
      <c r="G67" s="111"/>
      <c r="H67" s="107"/>
      <c r="I67" s="107">
        <v>0.11</v>
      </c>
      <c r="K67" s="51" t="s">
        <v>2</v>
      </c>
      <c r="L67" s="92">
        <f>IF(L$6&gt;=$F67,$I67*Income!L$95,0)</f>
        <v>0</v>
      </c>
      <c r="M67" s="92">
        <f>IF(M$6&gt;=$F67,$I67*Income!M$95,0)</f>
        <v>0</v>
      </c>
      <c r="N67" s="92">
        <f>IF(N$6&gt;=$F67,$I67*Income!N$95,0)</f>
        <v>0</v>
      </c>
      <c r="O67" s="92">
        <f>IF(O$6&gt;=$F67,$I67*Income!O$95,0)</f>
        <v>0</v>
      </c>
      <c r="P67" s="92">
        <f>IF(P$6&gt;=$F67,$I67*Income!P$95,0)</f>
        <v>0</v>
      </c>
      <c r="Q67" s="92">
        <f>IF(Q$6&gt;=$F67,$I67*Income!Q$95,0)</f>
        <v>0</v>
      </c>
      <c r="R67" s="92">
        <f>IF(R$6&gt;=$F67,$I67*Income!R$95,0)</f>
        <v>0</v>
      </c>
      <c r="S67" s="92">
        <f>IF(S$6&gt;=$F67,$I67*Income!S$95,0)</f>
        <v>0</v>
      </c>
      <c r="T67" s="92">
        <f>IF(T$6&gt;=$F67,$I67*Income!T$95,0)</f>
        <v>0</v>
      </c>
      <c r="U67" s="92">
        <f>IF(U$6&gt;=$F67,$I67*Income!U$95,0)</f>
        <v>0</v>
      </c>
      <c r="V67" s="92">
        <f>IF(V$6&gt;=$F67,$I67*Income!V$95,0)</f>
        <v>0</v>
      </c>
      <c r="W67" s="92">
        <f>IF(W$6&gt;=$F67,$I67*Income!W$95,0)</f>
        <v>0</v>
      </c>
      <c r="X67" s="92">
        <f>IF(X$6&gt;=$F67,$I67*Income!X$95,0)</f>
        <v>0</v>
      </c>
      <c r="Y67" s="92">
        <f>IF(Y$6&gt;=$F67,$I67*Income!Y$95,0)</f>
        <v>0</v>
      </c>
      <c r="Z67" s="92">
        <f>IF(Z$6&gt;=$F67,$I67*Income!Z$95,0)</f>
        <v>0</v>
      </c>
      <c r="AA67" s="92">
        <f>IF(AA$6&gt;=$F67,$I67*Income!AA$95,0)</f>
        <v>0</v>
      </c>
      <c r="AB67" s="92">
        <f>IF(AB$6&gt;=$F67,$I67*Income!AB$95,0)</f>
        <v>0</v>
      </c>
      <c r="AC67" s="92">
        <f>IF(AC$6&gt;=$F67,$I67*Income!AC$95,0)</f>
        <v>0</v>
      </c>
      <c r="AD67" s="92">
        <f>IF(AD$6&gt;=$F67,$I67*Income!AD$95,0)</f>
        <v>0</v>
      </c>
      <c r="AE67" s="92">
        <f>IF(AE$6&gt;=$F67,$I67*Income!AE$95,0)</f>
        <v>0</v>
      </c>
      <c r="AF67" s="92">
        <f>IF(AF$6&gt;=$F67,$I67*Income!AF$95,0)</f>
        <v>0</v>
      </c>
      <c r="AG67" s="92">
        <f>IF(AG$6&gt;=$F67,$I67*Income!AG$95,0)</f>
        <v>0</v>
      </c>
      <c r="AH67" s="92">
        <f>IF(AH$6&gt;=$F67,$I67*Income!AH$95,0)</f>
        <v>0</v>
      </c>
      <c r="AI67" s="92">
        <f>IF(AI$6&gt;=$F67,$I67*Income!AI$95,0)</f>
        <v>0</v>
      </c>
      <c r="AJ67" s="92">
        <f>IF(AJ$6&gt;=$F67,$I67*Income!AJ$95,0)</f>
        <v>0</v>
      </c>
      <c r="AK67" s="92">
        <f>IF(AK$6&gt;=$F67,$I67*Income!AK$95,0)</f>
        <v>0</v>
      </c>
      <c r="AL67" s="92">
        <f>IF(AL$6&gt;=$F67,$I67*Income!AL$95,0)</f>
        <v>0</v>
      </c>
      <c r="AM67" s="92">
        <f>IF(AM$6&gt;=$F67,$I67*Income!AM$95,0)</f>
        <v>0</v>
      </c>
      <c r="AN67" s="92">
        <f>IF(AN$6&gt;=$F67,$I67*Income!AN$95,0)</f>
        <v>0</v>
      </c>
      <c r="AO67" s="92">
        <f>IF(AO$6&gt;=$F67,$I67*Income!AO$95,0)</f>
        <v>0</v>
      </c>
      <c r="AP67" s="92">
        <f>IF(AP$6&gt;=$F67,$I67*Income!AP$95,0)</f>
        <v>0</v>
      </c>
      <c r="AQ67" s="92">
        <f>IF(AQ$6&gt;=$F67,$I67*Income!AQ$95,0)</f>
        <v>0</v>
      </c>
      <c r="AR67" s="92">
        <f>IF(AR$6&gt;=$F67,$I67*Income!AR$95,0)</f>
        <v>0</v>
      </c>
      <c r="AS67" s="92">
        <f>IF(AS$6&gt;=$F67,$I67*Income!AS$95,0)</f>
        <v>0</v>
      </c>
      <c r="AT67" s="92">
        <f>IF(AT$6&gt;=$F67,$I67*Income!AT$95,0)</f>
        <v>0</v>
      </c>
      <c r="AU67" s="92">
        <f>IF(AU$6&gt;=$F67,$I67*Income!AU$95,0)</f>
        <v>0</v>
      </c>
      <c r="AV67" s="92">
        <f>IF(AV$6&gt;=$F67,$I67*Income!AV$95,0)</f>
        <v>0</v>
      </c>
      <c r="AW67" s="92">
        <f>IF(AW$6&gt;=$F67,$I67*Income!AW$95,0)</f>
        <v>0</v>
      </c>
      <c r="AX67" s="92">
        <f>IF(AX$6&gt;=$F67,$I67*Income!AX$95,0)</f>
        <v>0</v>
      </c>
      <c r="AY67" s="92">
        <f>IF(AY$6&gt;=$F67,$I67*Income!AY$95,0)</f>
        <v>0</v>
      </c>
      <c r="AZ67" s="92">
        <f>IF(AZ$6&gt;=$F67,$I67*Income!AZ$95,0)</f>
        <v>0</v>
      </c>
      <c r="BA67" s="92">
        <f>IF(BA$6&gt;=$F67,$I67*Income!BA$95,0)</f>
        <v>0</v>
      </c>
      <c r="BB67" s="92">
        <f>IF(BB$6&gt;=$F67,$I67*Income!BB$95,0)</f>
        <v>0</v>
      </c>
      <c r="BC67" s="92">
        <f>IF(BC$6&gt;=$F67,$I67*Income!BC$95,0)</f>
        <v>0</v>
      </c>
      <c r="BD67" s="92">
        <f>IF(BD$6&gt;=$F67,$I67*Income!BD$95,0)</f>
        <v>0</v>
      </c>
      <c r="BE67" s="92">
        <f>IF(BE$6&gt;=$F67,$I67*Income!BE$95,0)</f>
        <v>0</v>
      </c>
      <c r="BF67" s="92">
        <f>IF(BF$6&gt;=$F67,$I67*Income!BF$95,0)</f>
        <v>0</v>
      </c>
      <c r="BG67" s="92">
        <f>IF(BG$6&gt;=$F67,$I67*Income!BG$95,0)</f>
        <v>0</v>
      </c>
      <c r="BH67" s="92">
        <f>IF(BH$6&gt;=$F67,$I67*Income!BH$95,0)</f>
        <v>0</v>
      </c>
      <c r="BI67" s="92">
        <f>IF(BI$6&gt;=$F67,$I67*Income!BI$95,0)</f>
        <v>0</v>
      </c>
      <c r="BJ67" s="92">
        <f>IF(BJ$6&gt;=$F67,$I67*Income!BJ$95,0)</f>
        <v>209253</v>
      </c>
      <c r="BK67" s="92">
        <f>IF(BK$6&gt;=$F67,$I67*Income!BK$95,0)</f>
        <v>210124.88750000001</v>
      </c>
      <c r="BL67" s="92">
        <f>IF(BL$6&gt;=$F67,$I67*Income!BL$95,0)</f>
        <v>211000.40786458334</v>
      </c>
      <c r="BM67" s="92">
        <f>IF(BM$6&gt;=$F67,$I67*Income!BM$95,0)</f>
        <v>211879.57623068578</v>
      </c>
      <c r="BN67" s="92">
        <f>IF(BN$6&gt;=$F67,$I67*Income!BN$95,0)</f>
        <v>212762.40779831362</v>
      </c>
      <c r="BO67" s="92">
        <f>IF(BO$6&gt;=$F67,$I67*Income!BO$95,0)</f>
        <v>213648.9178308066</v>
      </c>
      <c r="BP67" s="92">
        <f>IF(BP$6&gt;=$F67,$I67*Income!BP$95,0)</f>
        <v>214539.1216551016</v>
      </c>
      <c r="BQ67" s="92">
        <f>IF(BQ$6&gt;=$F67,$I67*Income!BQ$95,0)</f>
        <v>215433.03466199787</v>
      </c>
      <c r="BR67" s="92">
        <f>IF(BR$6&gt;=$F67,$I67*Income!BR$95,0)</f>
        <v>216330.67230642287</v>
      </c>
      <c r="BS67" s="92">
        <f>IF(BS$6&gt;=$F67,$I67*Income!BS$95,0)</f>
        <v>217232.05010769962</v>
      </c>
      <c r="BT67" s="92">
        <f>IF(BT$6&gt;=$F67,$I67*Income!BT$95,0)</f>
        <v>218137.18364981504</v>
      </c>
      <c r="BU67" s="92">
        <f>IF(BU$6&gt;=$F67,$I67*Income!BU$95,0)</f>
        <v>219046.08858168928</v>
      </c>
      <c r="BV67" s="92">
        <f>IF(BV$6&gt;=$F67,$I67*Income!BV$95,0)</f>
        <v>219958.78061744629</v>
      </c>
      <c r="BW67" s="92">
        <f>IF(BW$6&gt;=$F67,$I67*Income!BW$95,0)</f>
        <v>220875.27553668566</v>
      </c>
      <c r="BX67" s="92">
        <f>IF(BX$6&gt;=$F67,$I67*Income!BX$95,0)</f>
        <v>221795.58918475517</v>
      </c>
      <c r="BY67" s="92">
        <f>IF(BY$6&gt;=$F67,$I67*Income!BY$95,0)</f>
        <v>222719.73747302499</v>
      </c>
      <c r="BZ67" s="92">
        <f>IF(BZ$6&gt;=$F67,$I67*Income!BZ$95,0)</f>
        <v>223647.73637916258</v>
      </c>
      <c r="CA67" s="92">
        <f>IF(CA$6&gt;=$F67,$I67*Income!CA$95,0)</f>
        <v>224579.6019474091</v>
      </c>
      <c r="CB67" s="92">
        <f>IF(CB$6&gt;=$F67,$I67*Income!CB$95,0)</f>
        <v>225515.3502888566</v>
      </c>
      <c r="CC67" s="92">
        <f>IF(CC$6&gt;=$F67,$I67*Income!CC$95,0)</f>
        <v>226454.99758172684</v>
      </c>
      <c r="CD67" s="92">
        <f>IF(CD$6&gt;=$F67,$I67*Income!CD$95,0)</f>
        <v>227398.56007165072</v>
      </c>
      <c r="CE67" s="92">
        <f>IF(CE$6&gt;=$F67,$I67*Income!CE$95,0)</f>
        <v>228346.05407194927</v>
      </c>
      <c r="CF67" s="92">
        <f>IF(CF$6&gt;=$F67,$I67*Income!CF$95,0)</f>
        <v>229297.49596391572</v>
      </c>
      <c r="CG67" s="92">
        <f>IF(CG$6&gt;=$F67,$I67*Income!CG$95,0)</f>
        <v>230252.90219709868</v>
      </c>
      <c r="CH67" s="92">
        <f>IF(CH$6&gt;=$F67,$I67*Income!CH$95,0)</f>
        <v>231212.2892895866</v>
      </c>
      <c r="CI67" s="92">
        <f>IF(CI$6&gt;=$F67,$I67*Income!CI$95,0)</f>
        <v>232175.67382829322</v>
      </c>
      <c r="CJ67" s="92">
        <f>IF(CJ$6&gt;=$F67,$I67*Income!CJ$95,0)</f>
        <v>233143.07246924442</v>
      </c>
      <c r="CK67" s="92">
        <f>IF(CK$6&gt;=$F67,$I67*Income!CK$95,0)</f>
        <v>234114.50193786627</v>
      </c>
      <c r="CL67" s="92">
        <f>IF(CL$6&gt;=$F67,$I67*Income!CL$95,0)</f>
        <v>235089.97902927408</v>
      </c>
      <c r="CM67" s="92">
        <f>IF(CM$6&gt;=$F67,$I67*Income!CM$95,0)</f>
        <v>236069.52060856269</v>
      </c>
      <c r="CN67" s="92">
        <f>IF(CN$6&gt;=$F67,$I67*Income!CN$95,0)</f>
        <v>237053.14361109838</v>
      </c>
      <c r="CO67" s="92">
        <f>IF(CO$6&gt;=$F67,$I67*Income!CO$95,0)</f>
        <v>238040.86504281126</v>
      </c>
      <c r="CP67" s="92">
        <f>IF(CP$6&gt;=$F67,$I67*Income!CP$95,0)</f>
        <v>239032.70198048966</v>
      </c>
      <c r="CQ67" s="92">
        <f>IF(CQ$6&gt;=$F67,$I67*Income!CQ$95,0)</f>
        <v>240028.67157207502</v>
      </c>
      <c r="CR67" s="92">
        <f>IF(CR$6&gt;=$F67,$I67*Income!CR$95,0)</f>
        <v>241028.79103695869</v>
      </c>
      <c r="CS67" s="92">
        <f>IF(CS$6&gt;=$F67,$I67*Income!CS$95,0)</f>
        <v>242033.07766627931</v>
      </c>
      <c r="CT67" s="92">
        <f>IF(CT$6&gt;=$F67,$I67*Income!CT$95,0)</f>
        <v>243041.54882322214</v>
      </c>
      <c r="CU67" s="92">
        <f>IF(CU$6&gt;=$F67,$I67*Income!CU$95,0)</f>
        <v>244054.22194331887</v>
      </c>
      <c r="CV67" s="92">
        <f>IF(CV$6&gt;=$F67,$I67*Income!CV$95,0)</f>
        <v>245071.11453474936</v>
      </c>
      <c r="CW67" s="92">
        <f>IF(CW$6&gt;=$F67,$I67*Income!CW$95,0)</f>
        <v>246092.24417864415</v>
      </c>
      <c r="CX67" s="92">
        <f>IF(CX$6&gt;=$F67,$I67*Income!CX$95,0)</f>
        <v>247117.62852938849</v>
      </c>
      <c r="CY67" s="92">
        <f>IF(CY$6&gt;=$F67,$I67*Income!CY$95,0)</f>
        <v>248147.28531492761</v>
      </c>
      <c r="CZ67" s="92">
        <f>IF(CZ$6&gt;=$F67,$I67*Income!CZ$95,0)</f>
        <v>249181.23233707313</v>
      </c>
      <c r="DA67" s="92">
        <f>IF(DA$6&gt;=$F67,$I67*Income!DA$95,0)</f>
        <v>250219.48747181095</v>
      </c>
      <c r="DB67" s="92">
        <f>IF(DB$6&gt;=$F67,$I67*Income!DB$95,0)</f>
        <v>251262.06866961016</v>
      </c>
      <c r="DC67" s="92">
        <f>IF(DC$6&gt;=$F67,$I67*Income!DC$95,0)</f>
        <v>252308.99395573352</v>
      </c>
      <c r="DD67" s="92">
        <f>IF(DD$6&gt;=$F67,$I67*Income!DD$95,0)</f>
        <v>253360.28143054905</v>
      </c>
      <c r="DE67" s="92">
        <f>IF(DE$6&gt;=$F67,$I67*Income!DE$95,0)</f>
        <v>254415.949269843</v>
      </c>
      <c r="DF67" s="92">
        <f>IF(DF$6&gt;=$F67,$I67*Income!DF$95,0)</f>
        <v>255476.015725134</v>
      </c>
      <c r="DG67" s="92">
        <f>IF(DG$6&gt;=$F67,$I67*Income!DG$95,0)</f>
        <v>256540.49912398873</v>
      </c>
      <c r="DH67" s="92">
        <f>IF(DH$6&gt;=$F67,$I67*Income!DH$95,0)</f>
        <v>257609.41787033869</v>
      </c>
      <c r="DI67" s="92">
        <f>IF(DI$6&gt;=$F67,$I67*Income!DI$95,0)</f>
        <v>258682.79044479845</v>
      </c>
      <c r="DJ67" s="92">
        <f>IF(DJ$6&gt;=$F67,$I67*Income!DJ$95,0)</f>
        <v>259760.63540498511</v>
      </c>
      <c r="DK67" s="92">
        <f>IF(DK$6&gt;=$F67,$I67*Income!DK$95,0)</f>
        <v>260842.97138583919</v>
      </c>
      <c r="DL67" s="92">
        <f>IF(DL$6&gt;=$F67,$I67*Income!DL$95,0)</f>
        <v>261929.81709994687</v>
      </c>
      <c r="DM67" s="92">
        <f>IF(DM$6&gt;=$F67,$I67*Income!DM$95,0)</f>
        <v>263021.19133786333</v>
      </c>
      <c r="DN67" s="92">
        <f>IF(DN$6&gt;=$F67,$I67*Income!DN$95,0)</f>
        <v>264117.11296843772</v>
      </c>
      <c r="DO67" s="92">
        <f>IF(DO$6&gt;=$F67,$I67*Income!DO$95,0)</f>
        <v>265217.60093913955</v>
      </c>
      <c r="DP67" s="92">
        <f>IF(DP$6&gt;=$F67,$I67*Income!DP$95,0)</f>
        <v>266322.67427638598</v>
      </c>
      <c r="DQ67" s="92">
        <f>IF(DQ$6&gt;=$F67,$I67*Income!DQ$95,0)</f>
        <v>267432.35208587092</v>
      </c>
      <c r="DR67" s="92">
        <f>IF(DR$6&gt;=$F67,$I67*Income!DR$95,0)</f>
        <v>268546.65355289535</v>
      </c>
      <c r="DS67" s="92">
        <f>IF(DS$6&gt;=$F67,$I67*Income!DS$95,0)</f>
        <v>269665.5979426991</v>
      </c>
      <c r="DT67" s="92">
        <f>IF(DT$6&gt;=$F67,$I67*Income!DT$95,0)</f>
        <v>270789.20460079366</v>
      </c>
      <c r="DU67" s="92">
        <f>IF(DU$6&gt;=$F67,$I67*Income!DU$95,0)</f>
        <v>271917.49295329698</v>
      </c>
      <c r="DV67" s="92">
        <f>IF(DV$6&gt;=$F67,$I67*Income!DV$95,0)</f>
        <v>273050.48250726901</v>
      </c>
      <c r="DW67" s="92">
        <f>IF(DW$6&gt;=$F67,$I67*Income!DW$95,0)</f>
        <v>274188.1928510493</v>
      </c>
      <c r="DX67" s="92">
        <f>IF(DX$6&gt;=$F67,$I67*Income!DX$95,0)</f>
        <v>275330.6436545953</v>
      </c>
      <c r="DY67" s="92">
        <f>IF(DY$6&gt;=$F67,$I67*Income!DY$95,0)</f>
        <v>276477.85466982279</v>
      </c>
      <c r="DZ67" s="92">
        <f>IF(DZ$6&gt;=$F67,$I67*Income!DZ$95,0)</f>
        <v>277629.8457309471</v>
      </c>
      <c r="EA67" s="92">
        <f>IF(EA$6&gt;=$F67,$I67*Income!EA$95,0)</f>
        <v>278786.636754826</v>
      </c>
      <c r="EB67" s="92">
        <f>IF(EB$6&gt;=$F67,$I67*Income!EB$95,0)</f>
        <v>279948.24774130445</v>
      </c>
      <c r="EC67" s="92">
        <f>IF(EC$6&gt;=$F67,$I67*Income!EC$95,0)</f>
        <v>281114.69877355988</v>
      </c>
      <c r="ED67" s="92">
        <f>IF(ED$6&gt;=$F67,$I67*Income!ED$95,0)</f>
        <v>282286.01001844974</v>
      </c>
      <c r="EE67" s="92">
        <f>IF(EE$6&gt;=$F67,$I67*Income!EE$95,0)</f>
        <v>283462.20172685996</v>
      </c>
      <c r="EF67" s="92">
        <f>IF(EF$6&gt;=$F67,$I67*Income!EF$95,0)</f>
        <v>284643.29423405521</v>
      </c>
      <c r="EG67" s="92">
        <f>IF(EG$6&gt;=$F67,$I67*Income!EG$95,0)</f>
        <v>285829.30796003045</v>
      </c>
      <c r="EH67" s="92">
        <f>IF(EH$6&gt;=$F67,$I67*Income!EH$95,0)</f>
        <v>287020.26340986387</v>
      </c>
      <c r="EI67" s="92">
        <f>IF(EI$6&gt;=$F67,$I67*Income!EI$95,0)</f>
        <v>288216.18117407162</v>
      </c>
      <c r="EJ67" s="92">
        <f>IF(EJ$6&gt;=$F67,$I67*Income!EJ$95,0)</f>
        <v>289417.0819289636</v>
      </c>
      <c r="EK67" s="92">
        <f>IF(EK$6&gt;=$F67,$I67*Income!EK$95,0)</f>
        <v>290622.98643700092</v>
      </c>
      <c r="EL67" s="51" t="s">
        <v>2</v>
      </c>
    </row>
    <row r="68" spans="1:142" x14ac:dyDescent="0.3">
      <c r="B68" s="51" t="s">
        <v>69</v>
      </c>
      <c r="D68" s="110"/>
      <c r="E68" s="101"/>
      <c r="F68" s="56">
        <f>Income!$D$95</f>
        <v>46905</v>
      </c>
      <c r="G68" s="111"/>
      <c r="H68" s="107"/>
      <c r="I68" s="107">
        <v>0.11</v>
      </c>
      <c r="K68" s="51" t="s">
        <v>2</v>
      </c>
      <c r="L68" s="92">
        <f>IF(L$6&gt;=$F68,$I68*Income!L$95,0)</f>
        <v>0</v>
      </c>
      <c r="M68" s="92">
        <f>IF(M$6&gt;=$F68,$I68*Income!M$95,0)</f>
        <v>0</v>
      </c>
      <c r="N68" s="92">
        <f>IF(N$6&gt;=$F68,$I68*Income!N$95,0)</f>
        <v>0</v>
      </c>
      <c r="O68" s="92">
        <f>IF(O$6&gt;=$F68,$I68*Income!O$95,0)</f>
        <v>0</v>
      </c>
      <c r="P68" s="92">
        <f>IF(P$6&gt;=$F68,$I68*Income!P$95,0)</f>
        <v>0</v>
      </c>
      <c r="Q68" s="92">
        <f>IF(Q$6&gt;=$F68,$I68*Income!Q$95,0)</f>
        <v>0</v>
      </c>
      <c r="R68" s="92">
        <f>IF(R$6&gt;=$F68,$I68*Income!R$95,0)</f>
        <v>0</v>
      </c>
      <c r="S68" s="92">
        <f>IF(S$6&gt;=$F68,$I68*Income!S$95,0)</f>
        <v>0</v>
      </c>
      <c r="T68" s="92">
        <f>IF(T$6&gt;=$F68,$I68*Income!T$95,0)</f>
        <v>0</v>
      </c>
      <c r="U68" s="92">
        <f>IF(U$6&gt;=$F68,$I68*Income!U$95,0)</f>
        <v>0</v>
      </c>
      <c r="V68" s="92">
        <f>IF(V$6&gt;=$F68,$I68*Income!V$95,0)</f>
        <v>0</v>
      </c>
      <c r="W68" s="92">
        <f>IF(W$6&gt;=$F68,$I68*Income!W$95,0)</f>
        <v>0</v>
      </c>
      <c r="X68" s="92">
        <f>IF(X$6&gt;=$F68,$I68*Income!X$95,0)</f>
        <v>0</v>
      </c>
      <c r="Y68" s="92">
        <f>IF(Y$6&gt;=$F68,$I68*Income!Y$95,0)</f>
        <v>0</v>
      </c>
      <c r="Z68" s="92">
        <f>IF(Z$6&gt;=$F68,$I68*Income!Z$95,0)</f>
        <v>0</v>
      </c>
      <c r="AA68" s="92">
        <f>IF(AA$6&gt;=$F68,$I68*Income!AA$95,0)</f>
        <v>0</v>
      </c>
      <c r="AB68" s="92">
        <f>IF(AB$6&gt;=$F68,$I68*Income!AB$95,0)</f>
        <v>0</v>
      </c>
      <c r="AC68" s="92">
        <f>IF(AC$6&gt;=$F68,$I68*Income!AC$95,0)</f>
        <v>0</v>
      </c>
      <c r="AD68" s="92">
        <f>IF(AD$6&gt;=$F68,$I68*Income!AD$95,0)</f>
        <v>0</v>
      </c>
      <c r="AE68" s="92">
        <f>IF(AE$6&gt;=$F68,$I68*Income!AE$95,0)</f>
        <v>0</v>
      </c>
      <c r="AF68" s="92">
        <f>IF(AF$6&gt;=$F68,$I68*Income!AF$95,0)</f>
        <v>0</v>
      </c>
      <c r="AG68" s="92">
        <f>IF(AG$6&gt;=$F68,$I68*Income!AG$95,0)</f>
        <v>0</v>
      </c>
      <c r="AH68" s="92">
        <f>IF(AH$6&gt;=$F68,$I68*Income!AH$95,0)</f>
        <v>0</v>
      </c>
      <c r="AI68" s="92">
        <f>IF(AI$6&gt;=$F68,$I68*Income!AI$95,0)</f>
        <v>0</v>
      </c>
      <c r="AJ68" s="92">
        <f>IF(AJ$6&gt;=$F68,$I68*Income!AJ$95,0)</f>
        <v>0</v>
      </c>
      <c r="AK68" s="92">
        <f>IF(AK$6&gt;=$F68,$I68*Income!AK$95,0)</f>
        <v>0</v>
      </c>
      <c r="AL68" s="92">
        <f>IF(AL$6&gt;=$F68,$I68*Income!AL$95,0)</f>
        <v>0</v>
      </c>
      <c r="AM68" s="92">
        <f>IF(AM$6&gt;=$F68,$I68*Income!AM$95,0)</f>
        <v>0</v>
      </c>
      <c r="AN68" s="92">
        <f>IF(AN$6&gt;=$F68,$I68*Income!AN$95,0)</f>
        <v>0</v>
      </c>
      <c r="AO68" s="92">
        <f>IF(AO$6&gt;=$F68,$I68*Income!AO$95,0)</f>
        <v>0</v>
      </c>
      <c r="AP68" s="92">
        <f>IF(AP$6&gt;=$F68,$I68*Income!AP$95,0)</f>
        <v>0</v>
      </c>
      <c r="AQ68" s="92">
        <f>IF(AQ$6&gt;=$F68,$I68*Income!AQ$95,0)</f>
        <v>0</v>
      </c>
      <c r="AR68" s="92">
        <f>IF(AR$6&gt;=$F68,$I68*Income!AR$95,0)</f>
        <v>0</v>
      </c>
      <c r="AS68" s="92">
        <f>IF(AS$6&gt;=$F68,$I68*Income!AS$95,0)</f>
        <v>0</v>
      </c>
      <c r="AT68" s="92">
        <f>IF(AT$6&gt;=$F68,$I68*Income!AT$95,0)</f>
        <v>0</v>
      </c>
      <c r="AU68" s="92">
        <f>IF(AU$6&gt;=$F68,$I68*Income!AU$95,0)</f>
        <v>0</v>
      </c>
      <c r="AV68" s="92">
        <f>IF(AV$6&gt;=$F68,$I68*Income!AV$95,0)</f>
        <v>0</v>
      </c>
      <c r="AW68" s="92">
        <f>IF(AW$6&gt;=$F68,$I68*Income!AW$95,0)</f>
        <v>0</v>
      </c>
      <c r="AX68" s="92">
        <f>IF(AX$6&gt;=$F68,$I68*Income!AX$95,0)</f>
        <v>0</v>
      </c>
      <c r="AY68" s="92">
        <f>IF(AY$6&gt;=$F68,$I68*Income!AY$95,0)</f>
        <v>0</v>
      </c>
      <c r="AZ68" s="92">
        <f>IF(AZ$6&gt;=$F68,$I68*Income!AZ$95,0)</f>
        <v>0</v>
      </c>
      <c r="BA68" s="92">
        <f>IF(BA$6&gt;=$F68,$I68*Income!BA$95,0)</f>
        <v>0</v>
      </c>
      <c r="BB68" s="92">
        <f>IF(BB$6&gt;=$F68,$I68*Income!BB$95,0)</f>
        <v>0</v>
      </c>
      <c r="BC68" s="92">
        <f>IF(BC$6&gt;=$F68,$I68*Income!BC$95,0)</f>
        <v>0</v>
      </c>
      <c r="BD68" s="92">
        <f>IF(BD$6&gt;=$F68,$I68*Income!BD$95,0)</f>
        <v>0</v>
      </c>
      <c r="BE68" s="92">
        <f>IF(BE$6&gt;=$F68,$I68*Income!BE$95,0)</f>
        <v>0</v>
      </c>
      <c r="BF68" s="92">
        <f>IF(BF$6&gt;=$F68,$I68*Income!BF$95,0)</f>
        <v>0</v>
      </c>
      <c r="BG68" s="92">
        <f>IF(BG$6&gt;=$F68,$I68*Income!BG$95,0)</f>
        <v>0</v>
      </c>
      <c r="BH68" s="92">
        <f>IF(BH$6&gt;=$F68,$I68*Income!BH$95,0)</f>
        <v>0</v>
      </c>
      <c r="BI68" s="92">
        <f>IF(BI$6&gt;=$F68,$I68*Income!BI$95,0)</f>
        <v>0</v>
      </c>
      <c r="BJ68" s="92">
        <f>IF(BJ$6&gt;=$F68,$I68*Income!BJ$95,0)</f>
        <v>209253</v>
      </c>
      <c r="BK68" s="92">
        <f>IF(BK$6&gt;=$F68,$I68*Income!BK$95,0)</f>
        <v>210124.88750000001</v>
      </c>
      <c r="BL68" s="92">
        <f>IF(BL$6&gt;=$F68,$I68*Income!BL$95,0)</f>
        <v>211000.40786458334</v>
      </c>
      <c r="BM68" s="92">
        <f>IF(BM$6&gt;=$F68,$I68*Income!BM$95,0)</f>
        <v>211879.57623068578</v>
      </c>
      <c r="BN68" s="92">
        <f>IF(BN$6&gt;=$F68,$I68*Income!BN$95,0)</f>
        <v>212762.40779831362</v>
      </c>
      <c r="BO68" s="92">
        <f>IF(BO$6&gt;=$F68,$I68*Income!BO$95,0)</f>
        <v>213648.9178308066</v>
      </c>
      <c r="BP68" s="92">
        <f>IF(BP$6&gt;=$F68,$I68*Income!BP$95,0)</f>
        <v>214539.1216551016</v>
      </c>
      <c r="BQ68" s="92">
        <f>IF(BQ$6&gt;=$F68,$I68*Income!BQ$95,0)</f>
        <v>215433.03466199787</v>
      </c>
      <c r="BR68" s="92">
        <f>IF(BR$6&gt;=$F68,$I68*Income!BR$95,0)</f>
        <v>216330.67230642287</v>
      </c>
      <c r="BS68" s="92">
        <f>IF(BS$6&gt;=$F68,$I68*Income!BS$95,0)</f>
        <v>217232.05010769962</v>
      </c>
      <c r="BT68" s="92">
        <f>IF(BT$6&gt;=$F68,$I68*Income!BT$95,0)</f>
        <v>218137.18364981504</v>
      </c>
      <c r="BU68" s="92">
        <f>IF(BU$6&gt;=$F68,$I68*Income!BU$95,0)</f>
        <v>219046.08858168928</v>
      </c>
      <c r="BV68" s="92">
        <f>IF(BV$6&gt;=$F68,$I68*Income!BV$95,0)</f>
        <v>219958.78061744629</v>
      </c>
      <c r="BW68" s="92">
        <f>IF(BW$6&gt;=$F68,$I68*Income!BW$95,0)</f>
        <v>220875.27553668566</v>
      </c>
      <c r="BX68" s="92">
        <f>IF(BX$6&gt;=$F68,$I68*Income!BX$95,0)</f>
        <v>221795.58918475517</v>
      </c>
      <c r="BY68" s="92">
        <f>IF(BY$6&gt;=$F68,$I68*Income!BY$95,0)</f>
        <v>222719.73747302499</v>
      </c>
      <c r="BZ68" s="92">
        <f>IF(BZ$6&gt;=$F68,$I68*Income!BZ$95,0)</f>
        <v>223647.73637916258</v>
      </c>
      <c r="CA68" s="92">
        <f>IF(CA$6&gt;=$F68,$I68*Income!CA$95,0)</f>
        <v>224579.6019474091</v>
      </c>
      <c r="CB68" s="92">
        <f>IF(CB$6&gt;=$F68,$I68*Income!CB$95,0)</f>
        <v>225515.3502888566</v>
      </c>
      <c r="CC68" s="92">
        <f>IF(CC$6&gt;=$F68,$I68*Income!CC$95,0)</f>
        <v>226454.99758172684</v>
      </c>
      <c r="CD68" s="92">
        <f>IF(CD$6&gt;=$F68,$I68*Income!CD$95,0)</f>
        <v>227398.56007165072</v>
      </c>
      <c r="CE68" s="92">
        <f>IF(CE$6&gt;=$F68,$I68*Income!CE$95,0)</f>
        <v>228346.05407194927</v>
      </c>
      <c r="CF68" s="92">
        <f>IF(CF$6&gt;=$F68,$I68*Income!CF$95,0)</f>
        <v>229297.49596391572</v>
      </c>
      <c r="CG68" s="92">
        <f>IF(CG$6&gt;=$F68,$I68*Income!CG$95,0)</f>
        <v>230252.90219709868</v>
      </c>
      <c r="CH68" s="92">
        <f>IF(CH$6&gt;=$F68,$I68*Income!CH$95,0)</f>
        <v>231212.2892895866</v>
      </c>
      <c r="CI68" s="92">
        <f>IF(CI$6&gt;=$F68,$I68*Income!CI$95,0)</f>
        <v>232175.67382829322</v>
      </c>
      <c r="CJ68" s="92">
        <f>IF(CJ$6&gt;=$F68,$I68*Income!CJ$95,0)</f>
        <v>233143.07246924442</v>
      </c>
      <c r="CK68" s="92">
        <f>IF(CK$6&gt;=$F68,$I68*Income!CK$95,0)</f>
        <v>234114.50193786627</v>
      </c>
      <c r="CL68" s="92">
        <f>IF(CL$6&gt;=$F68,$I68*Income!CL$95,0)</f>
        <v>235089.97902927408</v>
      </c>
      <c r="CM68" s="92">
        <f>IF(CM$6&gt;=$F68,$I68*Income!CM$95,0)</f>
        <v>236069.52060856269</v>
      </c>
      <c r="CN68" s="92">
        <f>IF(CN$6&gt;=$F68,$I68*Income!CN$95,0)</f>
        <v>237053.14361109838</v>
      </c>
      <c r="CO68" s="92">
        <f>IF(CO$6&gt;=$F68,$I68*Income!CO$95,0)</f>
        <v>238040.86504281126</v>
      </c>
      <c r="CP68" s="92">
        <f>IF(CP$6&gt;=$F68,$I68*Income!CP$95,0)</f>
        <v>239032.70198048966</v>
      </c>
      <c r="CQ68" s="92">
        <f>IF(CQ$6&gt;=$F68,$I68*Income!CQ$95,0)</f>
        <v>240028.67157207502</v>
      </c>
      <c r="CR68" s="92">
        <f>IF(CR$6&gt;=$F68,$I68*Income!CR$95,0)</f>
        <v>241028.79103695869</v>
      </c>
      <c r="CS68" s="92">
        <f>IF(CS$6&gt;=$F68,$I68*Income!CS$95,0)</f>
        <v>242033.07766627931</v>
      </c>
      <c r="CT68" s="92">
        <f>IF(CT$6&gt;=$F68,$I68*Income!CT$95,0)</f>
        <v>243041.54882322214</v>
      </c>
      <c r="CU68" s="92">
        <f>IF(CU$6&gt;=$F68,$I68*Income!CU$95,0)</f>
        <v>244054.22194331887</v>
      </c>
      <c r="CV68" s="92">
        <f>IF(CV$6&gt;=$F68,$I68*Income!CV$95,0)</f>
        <v>245071.11453474936</v>
      </c>
      <c r="CW68" s="92">
        <f>IF(CW$6&gt;=$F68,$I68*Income!CW$95,0)</f>
        <v>246092.24417864415</v>
      </c>
      <c r="CX68" s="92">
        <f>IF(CX$6&gt;=$F68,$I68*Income!CX$95,0)</f>
        <v>247117.62852938849</v>
      </c>
      <c r="CY68" s="92">
        <f>IF(CY$6&gt;=$F68,$I68*Income!CY$95,0)</f>
        <v>248147.28531492761</v>
      </c>
      <c r="CZ68" s="92">
        <f>IF(CZ$6&gt;=$F68,$I68*Income!CZ$95,0)</f>
        <v>249181.23233707313</v>
      </c>
      <c r="DA68" s="92">
        <f>IF(DA$6&gt;=$F68,$I68*Income!DA$95,0)</f>
        <v>250219.48747181095</v>
      </c>
      <c r="DB68" s="92">
        <f>IF(DB$6&gt;=$F68,$I68*Income!DB$95,0)</f>
        <v>251262.06866961016</v>
      </c>
      <c r="DC68" s="92">
        <f>IF(DC$6&gt;=$F68,$I68*Income!DC$95,0)</f>
        <v>252308.99395573352</v>
      </c>
      <c r="DD68" s="92">
        <f>IF(DD$6&gt;=$F68,$I68*Income!DD$95,0)</f>
        <v>253360.28143054905</v>
      </c>
      <c r="DE68" s="92">
        <f>IF(DE$6&gt;=$F68,$I68*Income!DE$95,0)</f>
        <v>254415.949269843</v>
      </c>
      <c r="DF68" s="92">
        <f>IF(DF$6&gt;=$F68,$I68*Income!DF$95,0)</f>
        <v>255476.015725134</v>
      </c>
      <c r="DG68" s="92">
        <f>IF(DG$6&gt;=$F68,$I68*Income!DG$95,0)</f>
        <v>256540.49912398873</v>
      </c>
      <c r="DH68" s="92">
        <f>IF(DH$6&gt;=$F68,$I68*Income!DH$95,0)</f>
        <v>257609.41787033869</v>
      </c>
      <c r="DI68" s="92">
        <f>IF(DI$6&gt;=$F68,$I68*Income!DI$95,0)</f>
        <v>258682.79044479845</v>
      </c>
      <c r="DJ68" s="92">
        <f>IF(DJ$6&gt;=$F68,$I68*Income!DJ$95,0)</f>
        <v>259760.63540498511</v>
      </c>
      <c r="DK68" s="92">
        <f>IF(DK$6&gt;=$F68,$I68*Income!DK$95,0)</f>
        <v>260842.97138583919</v>
      </c>
      <c r="DL68" s="92">
        <f>IF(DL$6&gt;=$F68,$I68*Income!DL$95,0)</f>
        <v>261929.81709994687</v>
      </c>
      <c r="DM68" s="92">
        <f>IF(DM$6&gt;=$F68,$I68*Income!DM$95,0)</f>
        <v>263021.19133786333</v>
      </c>
      <c r="DN68" s="92">
        <f>IF(DN$6&gt;=$F68,$I68*Income!DN$95,0)</f>
        <v>264117.11296843772</v>
      </c>
      <c r="DO68" s="92">
        <f>IF(DO$6&gt;=$F68,$I68*Income!DO$95,0)</f>
        <v>265217.60093913955</v>
      </c>
      <c r="DP68" s="92">
        <f>IF(DP$6&gt;=$F68,$I68*Income!DP$95,0)</f>
        <v>266322.67427638598</v>
      </c>
      <c r="DQ68" s="92">
        <f>IF(DQ$6&gt;=$F68,$I68*Income!DQ$95,0)</f>
        <v>267432.35208587092</v>
      </c>
      <c r="DR68" s="92">
        <f>IF(DR$6&gt;=$F68,$I68*Income!DR$95,0)</f>
        <v>268546.65355289535</v>
      </c>
      <c r="DS68" s="92">
        <f>IF(DS$6&gt;=$F68,$I68*Income!DS$95,0)</f>
        <v>269665.5979426991</v>
      </c>
      <c r="DT68" s="92">
        <f>IF(DT$6&gt;=$F68,$I68*Income!DT$95,0)</f>
        <v>270789.20460079366</v>
      </c>
      <c r="DU68" s="92">
        <f>IF(DU$6&gt;=$F68,$I68*Income!DU$95,0)</f>
        <v>271917.49295329698</v>
      </c>
      <c r="DV68" s="92">
        <f>IF(DV$6&gt;=$F68,$I68*Income!DV$95,0)</f>
        <v>273050.48250726901</v>
      </c>
      <c r="DW68" s="92">
        <f>IF(DW$6&gt;=$F68,$I68*Income!DW$95,0)</f>
        <v>274188.1928510493</v>
      </c>
      <c r="DX68" s="92">
        <f>IF(DX$6&gt;=$F68,$I68*Income!DX$95,0)</f>
        <v>275330.6436545953</v>
      </c>
      <c r="DY68" s="92">
        <f>IF(DY$6&gt;=$F68,$I68*Income!DY$95,0)</f>
        <v>276477.85466982279</v>
      </c>
      <c r="DZ68" s="92">
        <f>IF(DZ$6&gt;=$F68,$I68*Income!DZ$95,0)</f>
        <v>277629.8457309471</v>
      </c>
      <c r="EA68" s="92">
        <f>IF(EA$6&gt;=$F68,$I68*Income!EA$95,0)</f>
        <v>278786.636754826</v>
      </c>
      <c r="EB68" s="92">
        <f>IF(EB$6&gt;=$F68,$I68*Income!EB$95,0)</f>
        <v>279948.24774130445</v>
      </c>
      <c r="EC68" s="92">
        <f>IF(EC$6&gt;=$F68,$I68*Income!EC$95,0)</f>
        <v>281114.69877355988</v>
      </c>
      <c r="ED68" s="92">
        <f>IF(ED$6&gt;=$F68,$I68*Income!ED$95,0)</f>
        <v>282286.01001844974</v>
      </c>
      <c r="EE68" s="92">
        <f>IF(EE$6&gt;=$F68,$I68*Income!EE$95,0)</f>
        <v>283462.20172685996</v>
      </c>
      <c r="EF68" s="92">
        <f>IF(EF$6&gt;=$F68,$I68*Income!EF$95,0)</f>
        <v>284643.29423405521</v>
      </c>
      <c r="EG68" s="92">
        <f>IF(EG$6&gt;=$F68,$I68*Income!EG$95,0)</f>
        <v>285829.30796003045</v>
      </c>
      <c r="EH68" s="92">
        <f>IF(EH$6&gt;=$F68,$I68*Income!EH$95,0)</f>
        <v>287020.26340986387</v>
      </c>
      <c r="EI68" s="92">
        <f>IF(EI$6&gt;=$F68,$I68*Income!EI$95,0)</f>
        <v>288216.18117407162</v>
      </c>
      <c r="EJ68" s="92">
        <f>IF(EJ$6&gt;=$F68,$I68*Income!EJ$95,0)</f>
        <v>289417.0819289636</v>
      </c>
      <c r="EK68" s="92">
        <f>IF(EK$6&gt;=$F68,$I68*Income!EK$95,0)</f>
        <v>290622.98643700092</v>
      </c>
      <c r="EL68" s="51" t="s">
        <v>2</v>
      </c>
    </row>
    <row r="69" spans="1:142" x14ac:dyDescent="0.3">
      <c r="B69" s="51" t="s">
        <v>53</v>
      </c>
      <c r="D69" s="110"/>
      <c r="E69" s="101"/>
      <c r="F69" s="56">
        <f>Income!$D$95</f>
        <v>46905</v>
      </c>
      <c r="G69" s="111"/>
      <c r="H69" s="107"/>
      <c r="I69" s="107">
        <v>0.11</v>
      </c>
      <c r="K69" s="51" t="s">
        <v>2</v>
      </c>
      <c r="L69" s="92">
        <f>IF(L$6&gt;=$F69,$I69*Income!L$95,0)</f>
        <v>0</v>
      </c>
      <c r="M69" s="92">
        <f>IF(M$6&gt;=$F69,$I69*Income!M$95,0)</f>
        <v>0</v>
      </c>
      <c r="N69" s="92">
        <f>IF(N$6&gt;=$F69,$I69*Income!N$95,0)</f>
        <v>0</v>
      </c>
      <c r="O69" s="92">
        <f>IF(O$6&gt;=$F69,$I69*Income!O$95,0)</f>
        <v>0</v>
      </c>
      <c r="P69" s="92">
        <f>IF(P$6&gt;=$F69,$I69*Income!P$95,0)</f>
        <v>0</v>
      </c>
      <c r="Q69" s="92">
        <f>IF(Q$6&gt;=$F69,$I69*Income!Q$95,0)</f>
        <v>0</v>
      </c>
      <c r="R69" s="92">
        <f>IF(R$6&gt;=$F69,$I69*Income!R$95,0)</f>
        <v>0</v>
      </c>
      <c r="S69" s="92">
        <f>IF(S$6&gt;=$F69,$I69*Income!S$95,0)</f>
        <v>0</v>
      </c>
      <c r="T69" s="92">
        <f>IF(T$6&gt;=$F69,$I69*Income!T$95,0)</f>
        <v>0</v>
      </c>
      <c r="U69" s="92">
        <f>IF(U$6&gt;=$F69,$I69*Income!U$95,0)</f>
        <v>0</v>
      </c>
      <c r="V69" s="92">
        <f>IF(V$6&gt;=$F69,$I69*Income!V$95,0)</f>
        <v>0</v>
      </c>
      <c r="W69" s="92">
        <f>IF(W$6&gt;=$F69,$I69*Income!W$95,0)</f>
        <v>0</v>
      </c>
      <c r="X69" s="92">
        <f>IF(X$6&gt;=$F69,$I69*Income!X$95,0)</f>
        <v>0</v>
      </c>
      <c r="Y69" s="92">
        <f>IF(Y$6&gt;=$F69,$I69*Income!Y$95,0)</f>
        <v>0</v>
      </c>
      <c r="Z69" s="92">
        <f>IF(Z$6&gt;=$F69,$I69*Income!Z$95,0)</f>
        <v>0</v>
      </c>
      <c r="AA69" s="92">
        <f>IF(AA$6&gt;=$F69,$I69*Income!AA$95,0)</f>
        <v>0</v>
      </c>
      <c r="AB69" s="92">
        <f>IF(AB$6&gt;=$F69,$I69*Income!AB$95,0)</f>
        <v>0</v>
      </c>
      <c r="AC69" s="92">
        <f>IF(AC$6&gt;=$F69,$I69*Income!AC$95,0)</f>
        <v>0</v>
      </c>
      <c r="AD69" s="92">
        <f>IF(AD$6&gt;=$F69,$I69*Income!AD$95,0)</f>
        <v>0</v>
      </c>
      <c r="AE69" s="92">
        <f>IF(AE$6&gt;=$F69,$I69*Income!AE$95,0)</f>
        <v>0</v>
      </c>
      <c r="AF69" s="92">
        <f>IF(AF$6&gt;=$F69,$I69*Income!AF$95,0)</f>
        <v>0</v>
      </c>
      <c r="AG69" s="92">
        <f>IF(AG$6&gt;=$F69,$I69*Income!AG$95,0)</f>
        <v>0</v>
      </c>
      <c r="AH69" s="92">
        <f>IF(AH$6&gt;=$F69,$I69*Income!AH$95,0)</f>
        <v>0</v>
      </c>
      <c r="AI69" s="92">
        <f>IF(AI$6&gt;=$F69,$I69*Income!AI$95,0)</f>
        <v>0</v>
      </c>
      <c r="AJ69" s="92">
        <f>IF(AJ$6&gt;=$F69,$I69*Income!AJ$95,0)</f>
        <v>0</v>
      </c>
      <c r="AK69" s="92">
        <f>IF(AK$6&gt;=$F69,$I69*Income!AK$95,0)</f>
        <v>0</v>
      </c>
      <c r="AL69" s="92">
        <f>IF(AL$6&gt;=$F69,$I69*Income!AL$95,0)</f>
        <v>0</v>
      </c>
      <c r="AM69" s="92">
        <f>IF(AM$6&gt;=$F69,$I69*Income!AM$95,0)</f>
        <v>0</v>
      </c>
      <c r="AN69" s="92">
        <f>IF(AN$6&gt;=$F69,$I69*Income!AN$95,0)</f>
        <v>0</v>
      </c>
      <c r="AO69" s="92">
        <f>IF(AO$6&gt;=$F69,$I69*Income!AO$95,0)</f>
        <v>0</v>
      </c>
      <c r="AP69" s="92">
        <f>IF(AP$6&gt;=$F69,$I69*Income!AP$95,0)</f>
        <v>0</v>
      </c>
      <c r="AQ69" s="92">
        <f>IF(AQ$6&gt;=$F69,$I69*Income!AQ$95,0)</f>
        <v>0</v>
      </c>
      <c r="AR69" s="92">
        <f>IF(AR$6&gt;=$F69,$I69*Income!AR$95,0)</f>
        <v>0</v>
      </c>
      <c r="AS69" s="92">
        <f>IF(AS$6&gt;=$F69,$I69*Income!AS$95,0)</f>
        <v>0</v>
      </c>
      <c r="AT69" s="92">
        <f>IF(AT$6&gt;=$F69,$I69*Income!AT$95,0)</f>
        <v>0</v>
      </c>
      <c r="AU69" s="92">
        <f>IF(AU$6&gt;=$F69,$I69*Income!AU$95,0)</f>
        <v>0</v>
      </c>
      <c r="AV69" s="92">
        <f>IF(AV$6&gt;=$F69,$I69*Income!AV$95,0)</f>
        <v>0</v>
      </c>
      <c r="AW69" s="92">
        <f>IF(AW$6&gt;=$F69,$I69*Income!AW$95,0)</f>
        <v>0</v>
      </c>
      <c r="AX69" s="92">
        <f>IF(AX$6&gt;=$F69,$I69*Income!AX$95,0)</f>
        <v>0</v>
      </c>
      <c r="AY69" s="92">
        <f>IF(AY$6&gt;=$F69,$I69*Income!AY$95,0)</f>
        <v>0</v>
      </c>
      <c r="AZ69" s="92">
        <f>IF(AZ$6&gt;=$F69,$I69*Income!AZ$95,0)</f>
        <v>0</v>
      </c>
      <c r="BA69" s="92">
        <f>IF(BA$6&gt;=$F69,$I69*Income!BA$95,0)</f>
        <v>0</v>
      </c>
      <c r="BB69" s="92">
        <f>IF(BB$6&gt;=$F69,$I69*Income!BB$95,0)</f>
        <v>0</v>
      </c>
      <c r="BC69" s="92">
        <f>IF(BC$6&gt;=$F69,$I69*Income!BC$95,0)</f>
        <v>0</v>
      </c>
      <c r="BD69" s="92">
        <f>IF(BD$6&gt;=$F69,$I69*Income!BD$95,0)</f>
        <v>0</v>
      </c>
      <c r="BE69" s="92">
        <f>IF(BE$6&gt;=$F69,$I69*Income!BE$95,0)</f>
        <v>0</v>
      </c>
      <c r="BF69" s="92">
        <f>IF(BF$6&gt;=$F69,$I69*Income!BF$95,0)</f>
        <v>0</v>
      </c>
      <c r="BG69" s="92">
        <f>IF(BG$6&gt;=$F69,$I69*Income!BG$95,0)</f>
        <v>0</v>
      </c>
      <c r="BH69" s="92">
        <f>IF(BH$6&gt;=$F69,$I69*Income!BH$95,0)</f>
        <v>0</v>
      </c>
      <c r="BI69" s="92">
        <f>IF(BI$6&gt;=$F69,$I69*Income!BI$95,0)</f>
        <v>0</v>
      </c>
      <c r="BJ69" s="92">
        <f>IF(BJ$6&gt;=$F69,$I69*Income!BJ$95,0)</f>
        <v>209253</v>
      </c>
      <c r="BK69" s="92">
        <f>IF(BK$6&gt;=$F69,$I69*Income!BK$95,0)</f>
        <v>210124.88750000001</v>
      </c>
      <c r="BL69" s="92">
        <f>IF(BL$6&gt;=$F69,$I69*Income!BL$95,0)</f>
        <v>211000.40786458334</v>
      </c>
      <c r="BM69" s="92">
        <f>IF(BM$6&gt;=$F69,$I69*Income!BM$95,0)</f>
        <v>211879.57623068578</v>
      </c>
      <c r="BN69" s="92">
        <f>IF(BN$6&gt;=$F69,$I69*Income!BN$95,0)</f>
        <v>212762.40779831362</v>
      </c>
      <c r="BO69" s="92">
        <f>IF(BO$6&gt;=$F69,$I69*Income!BO$95,0)</f>
        <v>213648.9178308066</v>
      </c>
      <c r="BP69" s="92">
        <f>IF(BP$6&gt;=$F69,$I69*Income!BP$95,0)</f>
        <v>214539.1216551016</v>
      </c>
      <c r="BQ69" s="92">
        <f>IF(BQ$6&gt;=$F69,$I69*Income!BQ$95,0)</f>
        <v>215433.03466199787</v>
      </c>
      <c r="BR69" s="92">
        <f>IF(BR$6&gt;=$F69,$I69*Income!BR$95,0)</f>
        <v>216330.67230642287</v>
      </c>
      <c r="BS69" s="92">
        <f>IF(BS$6&gt;=$F69,$I69*Income!BS$95,0)</f>
        <v>217232.05010769962</v>
      </c>
      <c r="BT69" s="92">
        <f>IF(BT$6&gt;=$F69,$I69*Income!BT$95,0)</f>
        <v>218137.18364981504</v>
      </c>
      <c r="BU69" s="92">
        <f>IF(BU$6&gt;=$F69,$I69*Income!BU$95,0)</f>
        <v>219046.08858168928</v>
      </c>
      <c r="BV69" s="92">
        <f>IF(BV$6&gt;=$F69,$I69*Income!BV$95,0)</f>
        <v>219958.78061744629</v>
      </c>
      <c r="BW69" s="92">
        <f>IF(BW$6&gt;=$F69,$I69*Income!BW$95,0)</f>
        <v>220875.27553668566</v>
      </c>
      <c r="BX69" s="92">
        <f>IF(BX$6&gt;=$F69,$I69*Income!BX$95,0)</f>
        <v>221795.58918475517</v>
      </c>
      <c r="BY69" s="92">
        <f>IF(BY$6&gt;=$F69,$I69*Income!BY$95,0)</f>
        <v>222719.73747302499</v>
      </c>
      <c r="BZ69" s="92">
        <f>IF(BZ$6&gt;=$F69,$I69*Income!BZ$95,0)</f>
        <v>223647.73637916258</v>
      </c>
      <c r="CA69" s="92">
        <f>IF(CA$6&gt;=$F69,$I69*Income!CA$95,0)</f>
        <v>224579.6019474091</v>
      </c>
      <c r="CB69" s="92">
        <f>IF(CB$6&gt;=$F69,$I69*Income!CB$95,0)</f>
        <v>225515.3502888566</v>
      </c>
      <c r="CC69" s="92">
        <f>IF(CC$6&gt;=$F69,$I69*Income!CC$95,0)</f>
        <v>226454.99758172684</v>
      </c>
      <c r="CD69" s="92">
        <f>IF(CD$6&gt;=$F69,$I69*Income!CD$95,0)</f>
        <v>227398.56007165072</v>
      </c>
      <c r="CE69" s="92">
        <f>IF(CE$6&gt;=$F69,$I69*Income!CE$95,0)</f>
        <v>228346.05407194927</v>
      </c>
      <c r="CF69" s="92">
        <f>IF(CF$6&gt;=$F69,$I69*Income!CF$95,0)</f>
        <v>229297.49596391572</v>
      </c>
      <c r="CG69" s="92">
        <f>IF(CG$6&gt;=$F69,$I69*Income!CG$95,0)</f>
        <v>230252.90219709868</v>
      </c>
      <c r="CH69" s="92">
        <f>IF(CH$6&gt;=$F69,$I69*Income!CH$95,0)</f>
        <v>231212.2892895866</v>
      </c>
      <c r="CI69" s="92">
        <f>IF(CI$6&gt;=$F69,$I69*Income!CI$95,0)</f>
        <v>232175.67382829322</v>
      </c>
      <c r="CJ69" s="92">
        <f>IF(CJ$6&gt;=$F69,$I69*Income!CJ$95,0)</f>
        <v>233143.07246924442</v>
      </c>
      <c r="CK69" s="92">
        <f>IF(CK$6&gt;=$F69,$I69*Income!CK$95,0)</f>
        <v>234114.50193786627</v>
      </c>
      <c r="CL69" s="92">
        <f>IF(CL$6&gt;=$F69,$I69*Income!CL$95,0)</f>
        <v>235089.97902927408</v>
      </c>
      <c r="CM69" s="92">
        <f>IF(CM$6&gt;=$F69,$I69*Income!CM$95,0)</f>
        <v>236069.52060856269</v>
      </c>
      <c r="CN69" s="92">
        <f>IF(CN$6&gt;=$F69,$I69*Income!CN$95,0)</f>
        <v>237053.14361109838</v>
      </c>
      <c r="CO69" s="92">
        <f>IF(CO$6&gt;=$F69,$I69*Income!CO$95,0)</f>
        <v>238040.86504281126</v>
      </c>
      <c r="CP69" s="92">
        <f>IF(CP$6&gt;=$F69,$I69*Income!CP$95,0)</f>
        <v>239032.70198048966</v>
      </c>
      <c r="CQ69" s="92">
        <f>IF(CQ$6&gt;=$F69,$I69*Income!CQ$95,0)</f>
        <v>240028.67157207502</v>
      </c>
      <c r="CR69" s="92">
        <f>IF(CR$6&gt;=$F69,$I69*Income!CR$95,0)</f>
        <v>241028.79103695869</v>
      </c>
      <c r="CS69" s="92">
        <f>IF(CS$6&gt;=$F69,$I69*Income!CS$95,0)</f>
        <v>242033.07766627931</v>
      </c>
      <c r="CT69" s="92">
        <f>IF(CT$6&gt;=$F69,$I69*Income!CT$95,0)</f>
        <v>243041.54882322214</v>
      </c>
      <c r="CU69" s="92">
        <f>IF(CU$6&gt;=$F69,$I69*Income!CU$95,0)</f>
        <v>244054.22194331887</v>
      </c>
      <c r="CV69" s="92">
        <f>IF(CV$6&gt;=$F69,$I69*Income!CV$95,0)</f>
        <v>245071.11453474936</v>
      </c>
      <c r="CW69" s="92">
        <f>IF(CW$6&gt;=$F69,$I69*Income!CW$95,0)</f>
        <v>246092.24417864415</v>
      </c>
      <c r="CX69" s="92">
        <f>IF(CX$6&gt;=$F69,$I69*Income!CX$95,0)</f>
        <v>247117.62852938849</v>
      </c>
      <c r="CY69" s="92">
        <f>IF(CY$6&gt;=$F69,$I69*Income!CY$95,0)</f>
        <v>248147.28531492761</v>
      </c>
      <c r="CZ69" s="92">
        <f>IF(CZ$6&gt;=$F69,$I69*Income!CZ$95,0)</f>
        <v>249181.23233707313</v>
      </c>
      <c r="DA69" s="92">
        <f>IF(DA$6&gt;=$F69,$I69*Income!DA$95,0)</f>
        <v>250219.48747181095</v>
      </c>
      <c r="DB69" s="92">
        <f>IF(DB$6&gt;=$F69,$I69*Income!DB$95,0)</f>
        <v>251262.06866961016</v>
      </c>
      <c r="DC69" s="92">
        <f>IF(DC$6&gt;=$F69,$I69*Income!DC$95,0)</f>
        <v>252308.99395573352</v>
      </c>
      <c r="DD69" s="92">
        <f>IF(DD$6&gt;=$F69,$I69*Income!DD$95,0)</f>
        <v>253360.28143054905</v>
      </c>
      <c r="DE69" s="92">
        <f>IF(DE$6&gt;=$F69,$I69*Income!DE$95,0)</f>
        <v>254415.949269843</v>
      </c>
      <c r="DF69" s="92">
        <f>IF(DF$6&gt;=$F69,$I69*Income!DF$95,0)</f>
        <v>255476.015725134</v>
      </c>
      <c r="DG69" s="92">
        <f>IF(DG$6&gt;=$F69,$I69*Income!DG$95,0)</f>
        <v>256540.49912398873</v>
      </c>
      <c r="DH69" s="92">
        <f>IF(DH$6&gt;=$F69,$I69*Income!DH$95,0)</f>
        <v>257609.41787033869</v>
      </c>
      <c r="DI69" s="92">
        <f>IF(DI$6&gt;=$F69,$I69*Income!DI$95,0)</f>
        <v>258682.79044479845</v>
      </c>
      <c r="DJ69" s="92">
        <f>IF(DJ$6&gt;=$F69,$I69*Income!DJ$95,0)</f>
        <v>259760.63540498511</v>
      </c>
      <c r="DK69" s="92">
        <f>IF(DK$6&gt;=$F69,$I69*Income!DK$95,0)</f>
        <v>260842.97138583919</v>
      </c>
      <c r="DL69" s="92">
        <f>IF(DL$6&gt;=$F69,$I69*Income!DL$95,0)</f>
        <v>261929.81709994687</v>
      </c>
      <c r="DM69" s="92">
        <f>IF(DM$6&gt;=$F69,$I69*Income!DM$95,0)</f>
        <v>263021.19133786333</v>
      </c>
      <c r="DN69" s="92">
        <f>IF(DN$6&gt;=$F69,$I69*Income!DN$95,0)</f>
        <v>264117.11296843772</v>
      </c>
      <c r="DO69" s="92">
        <f>IF(DO$6&gt;=$F69,$I69*Income!DO$95,0)</f>
        <v>265217.60093913955</v>
      </c>
      <c r="DP69" s="92">
        <f>IF(DP$6&gt;=$F69,$I69*Income!DP$95,0)</f>
        <v>266322.67427638598</v>
      </c>
      <c r="DQ69" s="92">
        <f>IF(DQ$6&gt;=$F69,$I69*Income!DQ$95,0)</f>
        <v>267432.35208587092</v>
      </c>
      <c r="DR69" s="92">
        <f>IF(DR$6&gt;=$F69,$I69*Income!DR$95,0)</f>
        <v>268546.65355289535</v>
      </c>
      <c r="DS69" s="92">
        <f>IF(DS$6&gt;=$F69,$I69*Income!DS$95,0)</f>
        <v>269665.5979426991</v>
      </c>
      <c r="DT69" s="92">
        <f>IF(DT$6&gt;=$F69,$I69*Income!DT$95,0)</f>
        <v>270789.20460079366</v>
      </c>
      <c r="DU69" s="92">
        <f>IF(DU$6&gt;=$F69,$I69*Income!DU$95,0)</f>
        <v>271917.49295329698</v>
      </c>
      <c r="DV69" s="92">
        <f>IF(DV$6&gt;=$F69,$I69*Income!DV$95,0)</f>
        <v>273050.48250726901</v>
      </c>
      <c r="DW69" s="92">
        <f>IF(DW$6&gt;=$F69,$I69*Income!DW$95,0)</f>
        <v>274188.1928510493</v>
      </c>
      <c r="DX69" s="92">
        <f>IF(DX$6&gt;=$F69,$I69*Income!DX$95,0)</f>
        <v>275330.6436545953</v>
      </c>
      <c r="DY69" s="92">
        <f>IF(DY$6&gt;=$F69,$I69*Income!DY$95,0)</f>
        <v>276477.85466982279</v>
      </c>
      <c r="DZ69" s="92">
        <f>IF(DZ$6&gt;=$F69,$I69*Income!DZ$95,0)</f>
        <v>277629.8457309471</v>
      </c>
      <c r="EA69" s="92">
        <f>IF(EA$6&gt;=$F69,$I69*Income!EA$95,0)</f>
        <v>278786.636754826</v>
      </c>
      <c r="EB69" s="92">
        <f>IF(EB$6&gt;=$F69,$I69*Income!EB$95,0)</f>
        <v>279948.24774130445</v>
      </c>
      <c r="EC69" s="92">
        <f>IF(EC$6&gt;=$F69,$I69*Income!EC$95,0)</f>
        <v>281114.69877355988</v>
      </c>
      <c r="ED69" s="92">
        <f>IF(ED$6&gt;=$F69,$I69*Income!ED$95,0)</f>
        <v>282286.01001844974</v>
      </c>
      <c r="EE69" s="92">
        <f>IF(EE$6&gt;=$F69,$I69*Income!EE$95,0)</f>
        <v>283462.20172685996</v>
      </c>
      <c r="EF69" s="92">
        <f>IF(EF$6&gt;=$F69,$I69*Income!EF$95,0)</f>
        <v>284643.29423405521</v>
      </c>
      <c r="EG69" s="92">
        <f>IF(EG$6&gt;=$F69,$I69*Income!EG$95,0)</f>
        <v>285829.30796003045</v>
      </c>
      <c r="EH69" s="92">
        <f>IF(EH$6&gt;=$F69,$I69*Income!EH$95,0)</f>
        <v>287020.26340986387</v>
      </c>
      <c r="EI69" s="92">
        <f>IF(EI$6&gt;=$F69,$I69*Income!EI$95,0)</f>
        <v>288216.18117407162</v>
      </c>
      <c r="EJ69" s="92">
        <f>IF(EJ$6&gt;=$F69,$I69*Income!EJ$95,0)</f>
        <v>289417.0819289636</v>
      </c>
      <c r="EK69" s="92">
        <f>IF(EK$6&gt;=$F69,$I69*Income!EK$95,0)</f>
        <v>290622.98643700092</v>
      </c>
      <c r="EL69" s="51" t="s">
        <v>2</v>
      </c>
    </row>
    <row r="70" spans="1:142" x14ac:dyDescent="0.3">
      <c r="K70" s="51" t="s">
        <v>2</v>
      </c>
      <c r="EL70" s="51" t="s">
        <v>2</v>
      </c>
    </row>
    <row r="71" spans="1:142" x14ac:dyDescent="0.3">
      <c r="K71" s="51" t="s">
        <v>2</v>
      </c>
      <c r="EL71" s="51" t="s">
        <v>2</v>
      </c>
    </row>
    <row r="72" spans="1:142" ht="17.25" x14ac:dyDescent="0.35">
      <c r="A72" s="97" t="s">
        <v>70</v>
      </c>
      <c r="B72" s="97"/>
      <c r="C72" s="97"/>
      <c r="D72" s="97"/>
      <c r="E72" s="97"/>
      <c r="F72" s="97"/>
      <c r="G72" s="97"/>
      <c r="H72" s="97"/>
      <c r="I72" s="112">
        <f>SUM(I67:I69)</f>
        <v>0.33</v>
      </c>
      <c r="J72" s="97"/>
      <c r="K72" s="97" t="s">
        <v>2</v>
      </c>
      <c r="L72" s="109">
        <f>SUM(L67:L71)</f>
        <v>0</v>
      </c>
      <c r="M72" s="109">
        <f t="shared" ref="M72:BX72" si="33">SUM(M67:M71)</f>
        <v>0</v>
      </c>
      <c r="N72" s="109">
        <f t="shared" si="33"/>
        <v>0</v>
      </c>
      <c r="O72" s="109">
        <f t="shared" si="33"/>
        <v>0</v>
      </c>
      <c r="P72" s="109">
        <f t="shared" si="33"/>
        <v>0</v>
      </c>
      <c r="Q72" s="109">
        <f t="shared" si="33"/>
        <v>0</v>
      </c>
      <c r="R72" s="109">
        <f t="shared" si="33"/>
        <v>0</v>
      </c>
      <c r="S72" s="109">
        <f t="shared" si="33"/>
        <v>0</v>
      </c>
      <c r="T72" s="109">
        <f t="shared" si="33"/>
        <v>0</v>
      </c>
      <c r="U72" s="109">
        <f t="shared" si="33"/>
        <v>0</v>
      </c>
      <c r="V72" s="109">
        <f t="shared" si="33"/>
        <v>0</v>
      </c>
      <c r="W72" s="109">
        <f t="shared" si="33"/>
        <v>0</v>
      </c>
      <c r="X72" s="109">
        <f t="shared" si="33"/>
        <v>0</v>
      </c>
      <c r="Y72" s="109">
        <f t="shared" si="33"/>
        <v>0</v>
      </c>
      <c r="Z72" s="109">
        <f t="shared" si="33"/>
        <v>0</v>
      </c>
      <c r="AA72" s="109">
        <f t="shared" si="33"/>
        <v>0</v>
      </c>
      <c r="AB72" s="109">
        <f t="shared" si="33"/>
        <v>0</v>
      </c>
      <c r="AC72" s="109">
        <f t="shared" si="33"/>
        <v>0</v>
      </c>
      <c r="AD72" s="109">
        <f t="shared" si="33"/>
        <v>0</v>
      </c>
      <c r="AE72" s="109">
        <f t="shared" si="33"/>
        <v>0</v>
      </c>
      <c r="AF72" s="109">
        <f t="shared" si="33"/>
        <v>0</v>
      </c>
      <c r="AG72" s="109">
        <f t="shared" si="33"/>
        <v>0</v>
      </c>
      <c r="AH72" s="109">
        <f t="shared" si="33"/>
        <v>0</v>
      </c>
      <c r="AI72" s="109">
        <f t="shared" si="33"/>
        <v>0</v>
      </c>
      <c r="AJ72" s="109">
        <f t="shared" si="33"/>
        <v>0</v>
      </c>
      <c r="AK72" s="109">
        <f t="shared" si="33"/>
        <v>0</v>
      </c>
      <c r="AL72" s="109">
        <f t="shared" si="33"/>
        <v>0</v>
      </c>
      <c r="AM72" s="109">
        <f t="shared" si="33"/>
        <v>0</v>
      </c>
      <c r="AN72" s="109">
        <f t="shared" si="33"/>
        <v>0</v>
      </c>
      <c r="AO72" s="109">
        <f t="shared" si="33"/>
        <v>0</v>
      </c>
      <c r="AP72" s="109">
        <f t="shared" si="33"/>
        <v>0</v>
      </c>
      <c r="AQ72" s="109">
        <f t="shared" si="33"/>
        <v>0</v>
      </c>
      <c r="AR72" s="109">
        <f t="shared" si="33"/>
        <v>0</v>
      </c>
      <c r="AS72" s="109">
        <f t="shared" si="33"/>
        <v>0</v>
      </c>
      <c r="AT72" s="109">
        <f t="shared" si="33"/>
        <v>0</v>
      </c>
      <c r="AU72" s="109">
        <f t="shared" si="33"/>
        <v>0</v>
      </c>
      <c r="AV72" s="109">
        <f t="shared" si="33"/>
        <v>0</v>
      </c>
      <c r="AW72" s="109">
        <f t="shared" si="33"/>
        <v>0</v>
      </c>
      <c r="AX72" s="109">
        <f t="shared" si="33"/>
        <v>0</v>
      </c>
      <c r="AY72" s="109">
        <f t="shared" si="33"/>
        <v>0</v>
      </c>
      <c r="AZ72" s="109">
        <f t="shared" si="33"/>
        <v>0</v>
      </c>
      <c r="BA72" s="109">
        <f t="shared" si="33"/>
        <v>0</v>
      </c>
      <c r="BB72" s="109">
        <f t="shared" si="33"/>
        <v>0</v>
      </c>
      <c r="BC72" s="109">
        <f t="shared" si="33"/>
        <v>0</v>
      </c>
      <c r="BD72" s="109">
        <f t="shared" si="33"/>
        <v>0</v>
      </c>
      <c r="BE72" s="109">
        <f t="shared" si="33"/>
        <v>0</v>
      </c>
      <c r="BF72" s="109">
        <f t="shared" si="33"/>
        <v>0</v>
      </c>
      <c r="BG72" s="109">
        <f t="shared" si="33"/>
        <v>0</v>
      </c>
      <c r="BH72" s="109">
        <f t="shared" si="33"/>
        <v>0</v>
      </c>
      <c r="BI72" s="109">
        <f t="shared" si="33"/>
        <v>0</v>
      </c>
      <c r="BJ72" s="109">
        <f t="shared" si="33"/>
        <v>627759</v>
      </c>
      <c r="BK72" s="109">
        <f t="shared" si="33"/>
        <v>630374.66250000009</v>
      </c>
      <c r="BL72" s="109">
        <f t="shared" si="33"/>
        <v>633001.22359375004</v>
      </c>
      <c r="BM72" s="109">
        <f t="shared" si="33"/>
        <v>635638.72869205731</v>
      </c>
      <c r="BN72" s="109">
        <f t="shared" si="33"/>
        <v>638287.22339494084</v>
      </c>
      <c r="BO72" s="109">
        <f t="shared" si="33"/>
        <v>640946.75349241984</v>
      </c>
      <c r="BP72" s="109">
        <f t="shared" si="33"/>
        <v>643617.36496530473</v>
      </c>
      <c r="BQ72" s="109">
        <f t="shared" si="33"/>
        <v>646299.10398599366</v>
      </c>
      <c r="BR72" s="109">
        <f t="shared" si="33"/>
        <v>648992.01691926864</v>
      </c>
      <c r="BS72" s="109">
        <f t="shared" si="33"/>
        <v>651696.15032309887</v>
      </c>
      <c r="BT72" s="109">
        <f t="shared" si="33"/>
        <v>654411.55094944511</v>
      </c>
      <c r="BU72" s="109">
        <f t="shared" si="33"/>
        <v>657138.26574506785</v>
      </c>
      <c r="BV72" s="109">
        <f t="shared" si="33"/>
        <v>659876.34185233887</v>
      </c>
      <c r="BW72" s="109">
        <f t="shared" si="33"/>
        <v>662625.82661005692</v>
      </c>
      <c r="BX72" s="109">
        <f t="shared" si="33"/>
        <v>665386.76755426545</v>
      </c>
      <c r="BY72" s="109">
        <f t="shared" ref="BY72:EJ72" si="34">SUM(BY67:BY71)</f>
        <v>668159.21241907496</v>
      </c>
      <c r="BZ72" s="109">
        <f t="shared" si="34"/>
        <v>670943.20913748769</v>
      </c>
      <c r="CA72" s="109">
        <f t="shared" si="34"/>
        <v>673738.8058422273</v>
      </c>
      <c r="CB72" s="109">
        <f t="shared" si="34"/>
        <v>676546.05086656986</v>
      </c>
      <c r="CC72" s="109">
        <f t="shared" si="34"/>
        <v>679364.9927451805</v>
      </c>
      <c r="CD72" s="109">
        <f t="shared" si="34"/>
        <v>682195.68021495221</v>
      </c>
      <c r="CE72" s="109">
        <f t="shared" si="34"/>
        <v>685038.16221584775</v>
      </c>
      <c r="CF72" s="109">
        <f t="shared" si="34"/>
        <v>687892.48789174715</v>
      </c>
      <c r="CG72" s="109">
        <f t="shared" si="34"/>
        <v>690758.70659129601</v>
      </c>
      <c r="CH72" s="109">
        <f t="shared" si="34"/>
        <v>693636.86786875979</v>
      </c>
      <c r="CI72" s="109">
        <f t="shared" si="34"/>
        <v>696527.02148487966</v>
      </c>
      <c r="CJ72" s="109">
        <f t="shared" si="34"/>
        <v>699429.2174077332</v>
      </c>
      <c r="CK72" s="109">
        <f t="shared" si="34"/>
        <v>702343.50581359887</v>
      </c>
      <c r="CL72" s="109">
        <f t="shared" si="34"/>
        <v>705269.93708782224</v>
      </c>
      <c r="CM72" s="109">
        <f t="shared" si="34"/>
        <v>708208.561825688</v>
      </c>
      <c r="CN72" s="109">
        <f t="shared" si="34"/>
        <v>711159.4308332951</v>
      </c>
      <c r="CO72" s="109">
        <f t="shared" si="34"/>
        <v>714122.59512843378</v>
      </c>
      <c r="CP72" s="109">
        <f t="shared" si="34"/>
        <v>717098.10594146897</v>
      </c>
      <c r="CQ72" s="109">
        <f t="shared" si="34"/>
        <v>720086.01471622509</v>
      </c>
      <c r="CR72" s="109">
        <f t="shared" si="34"/>
        <v>723086.37311087607</v>
      </c>
      <c r="CS72" s="109">
        <f t="shared" si="34"/>
        <v>726099.23299883795</v>
      </c>
      <c r="CT72" s="109">
        <f t="shared" si="34"/>
        <v>729124.64646966639</v>
      </c>
      <c r="CU72" s="109">
        <f t="shared" si="34"/>
        <v>732162.66582995665</v>
      </c>
      <c r="CV72" s="109">
        <f t="shared" si="34"/>
        <v>735213.34360424802</v>
      </c>
      <c r="CW72" s="109">
        <f t="shared" si="34"/>
        <v>738276.73253593245</v>
      </c>
      <c r="CX72" s="109">
        <f t="shared" si="34"/>
        <v>741352.88558816549</v>
      </c>
      <c r="CY72" s="109">
        <f t="shared" si="34"/>
        <v>744441.85594478284</v>
      </c>
      <c r="CZ72" s="109">
        <f t="shared" si="34"/>
        <v>747543.69701121934</v>
      </c>
      <c r="DA72" s="109">
        <f t="shared" si="34"/>
        <v>750658.46241543279</v>
      </c>
      <c r="DB72" s="109">
        <f t="shared" si="34"/>
        <v>753786.20600883046</v>
      </c>
      <c r="DC72" s="109">
        <f t="shared" si="34"/>
        <v>756926.98186720058</v>
      </c>
      <c r="DD72" s="109">
        <f t="shared" si="34"/>
        <v>760080.8442916472</v>
      </c>
      <c r="DE72" s="109">
        <f t="shared" si="34"/>
        <v>763247.84780952893</v>
      </c>
      <c r="DF72" s="109">
        <f t="shared" si="34"/>
        <v>766428.04717540205</v>
      </c>
      <c r="DG72" s="109">
        <f t="shared" si="34"/>
        <v>769621.49737196625</v>
      </c>
      <c r="DH72" s="109">
        <f t="shared" si="34"/>
        <v>772828.25361101609</v>
      </c>
      <c r="DI72" s="109">
        <f t="shared" si="34"/>
        <v>776048.37133439537</v>
      </c>
      <c r="DJ72" s="109">
        <f t="shared" si="34"/>
        <v>779281.90621495526</v>
      </c>
      <c r="DK72" s="109">
        <f t="shared" si="34"/>
        <v>782528.9141575176</v>
      </c>
      <c r="DL72" s="109">
        <f t="shared" si="34"/>
        <v>785789.45129984058</v>
      </c>
      <c r="DM72" s="109">
        <f t="shared" si="34"/>
        <v>789063.57401359</v>
      </c>
      <c r="DN72" s="109">
        <f t="shared" si="34"/>
        <v>792351.33890531317</v>
      </c>
      <c r="DO72" s="109">
        <f t="shared" si="34"/>
        <v>795652.80281741871</v>
      </c>
      <c r="DP72" s="109">
        <f t="shared" si="34"/>
        <v>798968.022829158</v>
      </c>
      <c r="DQ72" s="109">
        <f t="shared" si="34"/>
        <v>802297.05625761277</v>
      </c>
      <c r="DR72" s="109">
        <f t="shared" si="34"/>
        <v>805639.960658686</v>
      </c>
      <c r="DS72" s="109">
        <f t="shared" si="34"/>
        <v>808996.79382809729</v>
      </c>
      <c r="DT72" s="109">
        <f t="shared" si="34"/>
        <v>812367.61380238098</v>
      </c>
      <c r="DU72" s="109">
        <f t="shared" si="34"/>
        <v>815752.47885989095</v>
      </c>
      <c r="DV72" s="109">
        <f t="shared" si="34"/>
        <v>819151.44752180704</v>
      </c>
      <c r="DW72" s="109">
        <f t="shared" si="34"/>
        <v>822564.57855314785</v>
      </c>
      <c r="DX72" s="109">
        <f t="shared" si="34"/>
        <v>825991.93096378585</v>
      </c>
      <c r="DY72" s="109">
        <f t="shared" si="34"/>
        <v>829433.5640094683</v>
      </c>
      <c r="DZ72" s="109">
        <f t="shared" si="34"/>
        <v>832889.53719284129</v>
      </c>
      <c r="EA72" s="109">
        <f t="shared" si="34"/>
        <v>836359.91026447807</v>
      </c>
      <c r="EB72" s="109">
        <f t="shared" si="34"/>
        <v>839844.74322391336</v>
      </c>
      <c r="EC72" s="109">
        <f t="shared" si="34"/>
        <v>843344.09632067964</v>
      </c>
      <c r="ED72" s="109">
        <f t="shared" si="34"/>
        <v>846858.03005534923</v>
      </c>
      <c r="EE72" s="109">
        <f t="shared" si="34"/>
        <v>850386.60518057994</v>
      </c>
      <c r="EF72" s="109">
        <f t="shared" si="34"/>
        <v>853929.88270216563</v>
      </c>
      <c r="EG72" s="109">
        <f t="shared" si="34"/>
        <v>857487.9238800914</v>
      </c>
      <c r="EH72" s="109">
        <f t="shared" si="34"/>
        <v>861060.79022959154</v>
      </c>
      <c r="EI72" s="109">
        <f t="shared" si="34"/>
        <v>864648.54352221487</v>
      </c>
      <c r="EJ72" s="109">
        <f t="shared" si="34"/>
        <v>868251.24578689085</v>
      </c>
      <c r="EK72" s="109">
        <f t="shared" ref="EK72" si="35">SUM(EK67:EK71)</f>
        <v>871868.95931100275</v>
      </c>
      <c r="EL72" s="51" t="s">
        <v>2</v>
      </c>
    </row>
    <row r="73" spans="1:142" x14ac:dyDescent="0.3">
      <c r="K73" s="51" t="s">
        <v>2</v>
      </c>
      <c r="EL73" s="51" t="s">
        <v>2</v>
      </c>
    </row>
    <row r="74" spans="1:142" ht="17.25" x14ac:dyDescent="0.35">
      <c r="A74" s="102" t="s">
        <v>71</v>
      </c>
      <c r="B74" s="103"/>
      <c r="C74" s="103"/>
      <c r="D74" s="103"/>
      <c r="E74" s="103"/>
      <c r="F74" s="103"/>
      <c r="G74" s="103"/>
      <c r="H74" s="103"/>
      <c r="I74" s="103"/>
      <c r="J74" s="103"/>
      <c r="K74" s="103" t="s">
        <v>2</v>
      </c>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103"/>
      <c r="EI74" s="103"/>
      <c r="EJ74" s="103"/>
      <c r="EK74" s="103"/>
      <c r="EL74" s="51" t="s">
        <v>2</v>
      </c>
    </row>
    <row r="75" spans="1:142" x14ac:dyDescent="0.3">
      <c r="B75" s="51" t="s">
        <v>72</v>
      </c>
      <c r="D75" s="110"/>
      <c r="E75" s="101"/>
      <c r="F75" s="56">
        <f>Income!$D$102</f>
        <v>46905</v>
      </c>
      <c r="G75" s="111"/>
      <c r="I75" s="106">
        <v>0.11</v>
      </c>
      <c r="K75" s="51" t="s">
        <v>2</v>
      </c>
      <c r="L75" s="92">
        <f>IF(L$6&gt;=$F75,$I75*Income!L$102,0)</f>
        <v>0</v>
      </c>
      <c r="M75" s="92">
        <f>IF(M$6&gt;=$F75,$I75*Income!M$102,0)</f>
        <v>0</v>
      </c>
      <c r="N75" s="92">
        <f>IF(N$6&gt;=$F75,$I75*Income!N$102,0)</f>
        <v>0</v>
      </c>
      <c r="O75" s="92">
        <f>IF(O$6&gt;=$F75,$I75*Income!O$102,0)</f>
        <v>0</v>
      </c>
      <c r="P75" s="92">
        <f>IF(P$6&gt;=$F75,$I75*Income!P$102,0)</f>
        <v>0</v>
      </c>
      <c r="Q75" s="92">
        <f>IF(Q$6&gt;=$F75,$I75*Income!Q$102,0)</f>
        <v>0</v>
      </c>
      <c r="R75" s="92">
        <f>IF(R$6&gt;=$F75,$I75*Income!R$102,0)</f>
        <v>0</v>
      </c>
      <c r="S75" s="92">
        <f>IF(S$6&gt;=$F75,$I75*Income!S$102,0)</f>
        <v>0</v>
      </c>
      <c r="T75" s="92">
        <f>IF(T$6&gt;=$F75,$I75*Income!T$102,0)</f>
        <v>0</v>
      </c>
      <c r="U75" s="92">
        <f>IF(U$6&gt;=$F75,$I75*Income!U$102,0)</f>
        <v>0</v>
      </c>
      <c r="V75" s="92">
        <f>IF(V$6&gt;=$F75,$I75*Income!V$102,0)</f>
        <v>0</v>
      </c>
      <c r="W75" s="92">
        <f>IF(W$6&gt;=$F75,$I75*Income!W$102,0)</f>
        <v>0</v>
      </c>
      <c r="X75" s="92">
        <f>IF(X$6&gt;=$F75,$I75*Income!X$102,0)</f>
        <v>0</v>
      </c>
      <c r="Y75" s="92">
        <f>IF(Y$6&gt;=$F75,$I75*Income!Y$102,0)</f>
        <v>0</v>
      </c>
      <c r="Z75" s="92">
        <f>IF(Z$6&gt;=$F75,$I75*Income!Z$102,0)</f>
        <v>0</v>
      </c>
      <c r="AA75" s="92">
        <f>IF(AA$6&gt;=$F75,$I75*Income!AA$102,0)</f>
        <v>0</v>
      </c>
      <c r="AB75" s="92">
        <f>IF(AB$6&gt;=$F75,$I75*Income!AB$102,0)</f>
        <v>0</v>
      </c>
      <c r="AC75" s="92">
        <f>IF(AC$6&gt;=$F75,$I75*Income!AC$102,0)</f>
        <v>0</v>
      </c>
      <c r="AD75" s="92">
        <f>IF(AD$6&gt;=$F75,$I75*Income!AD$102,0)</f>
        <v>0</v>
      </c>
      <c r="AE75" s="92">
        <f>IF(AE$6&gt;=$F75,$I75*Income!AE$102,0)</f>
        <v>0</v>
      </c>
      <c r="AF75" s="92">
        <f>IF(AF$6&gt;=$F75,$I75*Income!AF$102,0)</f>
        <v>0</v>
      </c>
      <c r="AG75" s="92">
        <f>IF(AG$6&gt;=$F75,$I75*Income!AG$102,0)</f>
        <v>0</v>
      </c>
      <c r="AH75" s="92">
        <f>IF(AH$6&gt;=$F75,$I75*Income!AH$102,0)</f>
        <v>0</v>
      </c>
      <c r="AI75" s="92">
        <f>IF(AI$6&gt;=$F75,$I75*Income!AI$102,0)</f>
        <v>0</v>
      </c>
      <c r="AJ75" s="92">
        <f>IF(AJ$6&gt;=$F75,$I75*Income!AJ$102,0)</f>
        <v>0</v>
      </c>
      <c r="AK75" s="92">
        <f>IF(AK$6&gt;=$F75,$I75*Income!AK$102,0)</f>
        <v>0</v>
      </c>
      <c r="AL75" s="92">
        <f>IF(AL$6&gt;=$F75,$I75*Income!AL$102,0)</f>
        <v>0</v>
      </c>
      <c r="AM75" s="92">
        <f>IF(AM$6&gt;=$F75,$I75*Income!AM$102,0)</f>
        <v>0</v>
      </c>
      <c r="AN75" s="92">
        <f>IF(AN$6&gt;=$F75,$I75*Income!AN$102,0)</f>
        <v>0</v>
      </c>
      <c r="AO75" s="92">
        <f>IF(AO$6&gt;=$F75,$I75*Income!AO$102,0)</f>
        <v>0</v>
      </c>
      <c r="AP75" s="92">
        <f>IF(AP$6&gt;=$F75,$I75*Income!AP$102,0)</f>
        <v>0</v>
      </c>
      <c r="AQ75" s="92">
        <f>IF(AQ$6&gt;=$F75,$I75*Income!AQ$102,0)</f>
        <v>0</v>
      </c>
      <c r="AR75" s="92">
        <f>IF(AR$6&gt;=$F75,$I75*Income!AR$102,0)</f>
        <v>0</v>
      </c>
      <c r="AS75" s="92">
        <f>IF(AS$6&gt;=$F75,$I75*Income!AS$102,0)</f>
        <v>0</v>
      </c>
      <c r="AT75" s="92">
        <f>IF(AT$6&gt;=$F75,$I75*Income!AT$102,0)</f>
        <v>0</v>
      </c>
      <c r="AU75" s="92">
        <f>IF(AU$6&gt;=$F75,$I75*Income!AU$102,0)</f>
        <v>0</v>
      </c>
      <c r="AV75" s="92">
        <f>IF(AV$6&gt;=$F75,$I75*Income!AV$102,0)</f>
        <v>0</v>
      </c>
      <c r="AW75" s="92">
        <f>IF(AW$6&gt;=$F75,$I75*Income!AW$102,0)</f>
        <v>0</v>
      </c>
      <c r="AX75" s="92">
        <f>IF(AX$6&gt;=$F75,$I75*Income!AX$102,0)</f>
        <v>0</v>
      </c>
      <c r="AY75" s="92">
        <f>IF(AY$6&gt;=$F75,$I75*Income!AY$102,0)</f>
        <v>0</v>
      </c>
      <c r="AZ75" s="92">
        <f>IF(AZ$6&gt;=$F75,$I75*Income!AZ$102,0)</f>
        <v>0</v>
      </c>
      <c r="BA75" s="92">
        <f>IF(BA$6&gt;=$F75,$I75*Income!BA$102,0)</f>
        <v>0</v>
      </c>
      <c r="BB75" s="92">
        <f>IF(BB$6&gt;=$F75,$I75*Income!BB$102,0)</f>
        <v>0</v>
      </c>
      <c r="BC75" s="92">
        <f>IF(BC$6&gt;=$F75,$I75*Income!BC$102,0)</f>
        <v>0</v>
      </c>
      <c r="BD75" s="92">
        <f>IF(BD$6&gt;=$F75,$I75*Income!BD$102,0)</f>
        <v>0</v>
      </c>
      <c r="BE75" s="92">
        <f>IF(BE$6&gt;=$F75,$I75*Income!BE$102,0)</f>
        <v>0</v>
      </c>
      <c r="BF75" s="92">
        <f>IF(BF$6&gt;=$F75,$I75*Income!BF$102,0)</f>
        <v>0</v>
      </c>
      <c r="BG75" s="92">
        <f>IF(BG$6&gt;=$F75,$I75*Income!BG$102,0)</f>
        <v>0</v>
      </c>
      <c r="BH75" s="92">
        <f>IF(BH$6&gt;=$F75,$I75*Income!BH$102,0)</f>
        <v>0</v>
      </c>
      <c r="BI75" s="92">
        <f>IF(BI$6&gt;=$F75,$I75*Income!BI$102,0)</f>
        <v>0</v>
      </c>
      <c r="BJ75" s="92">
        <f>IF(BJ$6&gt;=$F75,$I75*Income!BJ$102,0)</f>
        <v>24713.37</v>
      </c>
      <c r="BK75" s="92">
        <f>IF(BK$6&gt;=$F75,$I75*Income!BK$102,0)</f>
        <v>24816.342375</v>
      </c>
      <c r="BL75" s="92">
        <f>IF(BL$6&gt;=$F75,$I75*Income!BL$102,0)</f>
        <v>24919.743801562498</v>
      </c>
      <c r="BM75" s="92">
        <f>IF(BM$6&gt;=$F75,$I75*Income!BM$102,0)</f>
        <v>25023.576067402344</v>
      </c>
      <c r="BN75" s="92">
        <f>IF(BN$6&gt;=$F75,$I75*Income!BN$102,0)</f>
        <v>25127.840967683183</v>
      </c>
      <c r="BO75" s="92">
        <f>IF(BO$6&gt;=$F75,$I75*Income!BO$102,0)</f>
        <v>25232.540305048529</v>
      </c>
      <c r="BP75" s="92">
        <f>IF(BP$6&gt;=$F75,$I75*Income!BP$102,0)</f>
        <v>25337.675889652899</v>
      </c>
      <c r="BQ75" s="92">
        <f>IF(BQ$6&gt;=$F75,$I75*Income!BQ$102,0)</f>
        <v>25443.249539193119</v>
      </c>
      <c r="BR75" s="92">
        <f>IF(BR$6&gt;=$F75,$I75*Income!BR$102,0)</f>
        <v>25549.263078939755</v>
      </c>
      <c r="BS75" s="92">
        <f>IF(BS$6&gt;=$F75,$I75*Income!BS$102,0)</f>
        <v>25655.718341768668</v>
      </c>
      <c r="BT75" s="92">
        <f>IF(BT$6&gt;=$F75,$I75*Income!BT$102,0)</f>
        <v>25762.617168192708</v>
      </c>
      <c r="BU75" s="92">
        <f>IF(BU$6&gt;=$F75,$I75*Income!BU$102,0)</f>
        <v>25869.961406393504</v>
      </c>
      <c r="BV75" s="92">
        <f>IF(BV$6&gt;=$F75,$I75*Income!BV$102,0)</f>
        <v>25977.75291225348</v>
      </c>
      <c r="BW75" s="92">
        <f>IF(BW$6&gt;=$F75,$I75*Income!BW$102,0)</f>
        <v>26085.993549387869</v>
      </c>
      <c r="BX75" s="92">
        <f>IF(BX$6&gt;=$F75,$I75*Income!BX$102,0)</f>
        <v>26194.68518917698</v>
      </c>
      <c r="BY75" s="92">
        <f>IF(BY$6&gt;=$F75,$I75*Income!BY$102,0)</f>
        <v>26303.829710798553</v>
      </c>
      <c r="BZ75" s="92">
        <f>IF(BZ$6&gt;=$F75,$I75*Income!BZ$102,0)</f>
        <v>26413.42900126021</v>
      </c>
      <c r="CA75" s="92">
        <f>IF(CA$6&gt;=$F75,$I75*Income!CA$102,0)</f>
        <v>26523.48495543213</v>
      </c>
      <c r="CB75" s="92">
        <f>IF(CB$6&gt;=$F75,$I75*Income!CB$102,0)</f>
        <v>26633.99947607976</v>
      </c>
      <c r="CC75" s="92">
        <f>IF(CC$6&gt;=$F75,$I75*Income!CC$102,0)</f>
        <v>26744.97447389676</v>
      </c>
      <c r="CD75" s="92">
        <f>IF(CD$6&gt;=$F75,$I75*Income!CD$102,0)</f>
        <v>26856.411867537998</v>
      </c>
      <c r="CE75" s="92">
        <f>IF(CE$6&gt;=$F75,$I75*Income!CE$102,0)</f>
        <v>26968.31358365274</v>
      </c>
      <c r="CF75" s="92">
        <f>IF(CF$6&gt;=$F75,$I75*Income!CF$102,0)</f>
        <v>27080.68155691796</v>
      </c>
      <c r="CG75" s="92">
        <f>IF(CG$6&gt;=$F75,$I75*Income!CG$102,0)</f>
        <v>27193.517730071784</v>
      </c>
      <c r="CH75" s="92">
        <f>IF(CH$6&gt;=$F75,$I75*Income!CH$102,0)</f>
        <v>27306.824053947083</v>
      </c>
      <c r="CI75" s="92">
        <f>IF(CI$6&gt;=$F75,$I75*Income!CI$102,0)</f>
        <v>27420.602487505195</v>
      </c>
      <c r="CJ75" s="92">
        <f>IF(CJ$6&gt;=$F75,$I75*Income!CJ$102,0)</f>
        <v>27534.854997869803</v>
      </c>
      <c r="CK75" s="92">
        <f>IF(CK$6&gt;=$F75,$I75*Income!CK$102,0)</f>
        <v>27649.583560360927</v>
      </c>
      <c r="CL75" s="92">
        <f>IF(CL$6&gt;=$F75,$I75*Income!CL$102,0)</f>
        <v>27764.790158529097</v>
      </c>
      <c r="CM75" s="92">
        <f>IF(CM$6&gt;=$F75,$I75*Income!CM$102,0)</f>
        <v>27880.476784189636</v>
      </c>
      <c r="CN75" s="92">
        <f>IF(CN$6&gt;=$F75,$I75*Income!CN$102,0)</f>
        <v>27996.645437457093</v>
      </c>
      <c r="CO75" s="92">
        <f>IF(CO$6&gt;=$F75,$I75*Income!CO$102,0)</f>
        <v>28113.298126779831</v>
      </c>
      <c r="CP75" s="92">
        <f>IF(CP$6&gt;=$F75,$I75*Income!CP$102,0)</f>
        <v>28230.436868974743</v>
      </c>
      <c r="CQ75" s="92">
        <f>IF(CQ$6&gt;=$F75,$I75*Income!CQ$102,0)</f>
        <v>28348.063689262141</v>
      </c>
      <c r="CR75" s="92">
        <f>IF(CR$6&gt;=$F75,$I75*Income!CR$102,0)</f>
        <v>28466.180621300729</v>
      </c>
      <c r="CS75" s="92">
        <f>IF(CS$6&gt;=$F75,$I75*Income!CS$102,0)</f>
        <v>28584.789707222815</v>
      </c>
      <c r="CT75" s="92">
        <f>IF(CT$6&gt;=$F75,$I75*Income!CT$102,0)</f>
        <v>28703.892997669576</v>
      </c>
      <c r="CU75" s="92">
        <f>IF(CU$6&gt;=$F75,$I75*Income!CU$102,0)</f>
        <v>28823.492551826534</v>
      </c>
      <c r="CV75" s="92">
        <f>IF(CV$6&gt;=$F75,$I75*Income!CV$102,0)</f>
        <v>28943.590437459145</v>
      </c>
      <c r="CW75" s="92">
        <f>IF(CW$6&gt;=$F75,$I75*Income!CW$102,0)</f>
        <v>29064.188730948557</v>
      </c>
      <c r="CX75" s="92">
        <f>IF(CX$6&gt;=$F75,$I75*Income!CX$102,0)</f>
        <v>29185.28951732751</v>
      </c>
      <c r="CY75" s="92">
        <f>IF(CY$6&gt;=$F75,$I75*Income!CY$102,0)</f>
        <v>29306.894890316373</v>
      </c>
      <c r="CZ75" s="92">
        <f>IF(CZ$6&gt;=$F75,$I75*Income!CZ$102,0)</f>
        <v>29429.006952359352</v>
      </c>
      <c r="DA75" s="92">
        <f>IF(DA$6&gt;=$F75,$I75*Income!DA$102,0)</f>
        <v>29551.627814660849</v>
      </c>
      <c r="DB75" s="92">
        <f>IF(DB$6&gt;=$F75,$I75*Income!DB$102,0)</f>
        <v>29674.759597221935</v>
      </c>
      <c r="DC75" s="92">
        <f>IF(DC$6&gt;=$F75,$I75*Income!DC$102,0)</f>
        <v>29798.404428877024</v>
      </c>
      <c r="DD75" s="92">
        <f>IF(DD$6&gt;=$F75,$I75*Income!DD$102,0)</f>
        <v>29922.564447330678</v>
      </c>
      <c r="DE75" s="92">
        <f>IF(DE$6&gt;=$F75,$I75*Income!DE$102,0)</f>
        <v>30047.241799194562</v>
      </c>
      <c r="DF75" s="92">
        <f>IF(DF$6&gt;=$F75,$I75*Income!DF$102,0)</f>
        <v>30172.438640024535</v>
      </c>
      <c r="DG75" s="92">
        <f>IF(DG$6&gt;=$F75,$I75*Income!DG$102,0)</f>
        <v>30298.157134357974</v>
      </c>
      <c r="DH75" s="92">
        <f>IF(DH$6&gt;=$F75,$I75*Income!DH$102,0)</f>
        <v>30424.399455751129</v>
      </c>
      <c r="DI75" s="92">
        <f>IF(DI$6&gt;=$F75,$I75*Income!DI$102,0)</f>
        <v>30551.167786816761</v>
      </c>
      <c r="DJ75" s="92">
        <f>IF(DJ$6&gt;=$F75,$I75*Income!DJ$102,0)</f>
        <v>30678.464319261828</v>
      </c>
      <c r="DK75" s="92">
        <f>IF(DK$6&gt;=$F75,$I75*Income!DK$102,0)</f>
        <v>30806.291253925418</v>
      </c>
      <c r="DL75" s="92">
        <f>IF(DL$6&gt;=$F75,$I75*Income!DL$102,0)</f>
        <v>30934.650800816777</v>
      </c>
      <c r="DM75" s="92">
        <f>IF(DM$6&gt;=$F75,$I75*Income!DM$102,0)</f>
        <v>31063.545179153512</v>
      </c>
      <c r="DN75" s="92">
        <f>IF(DN$6&gt;=$F75,$I75*Income!DN$102,0)</f>
        <v>31192.976617399978</v>
      </c>
      <c r="DO75" s="92">
        <f>IF(DO$6&gt;=$F75,$I75*Income!DO$102,0)</f>
        <v>31322.947353305815</v>
      </c>
      <c r="DP75" s="92">
        <f>IF(DP$6&gt;=$F75,$I75*Income!DP$102,0)</f>
        <v>31453.459633944592</v>
      </c>
      <c r="DQ75" s="92">
        <f>IF(DQ$6&gt;=$F75,$I75*Income!DQ$102,0)</f>
        <v>31584.515715752692</v>
      </c>
      <c r="DR75" s="92">
        <f>IF(DR$6&gt;=$F75,$I75*Income!DR$102,0)</f>
        <v>31716.117864568329</v>
      </c>
      <c r="DS75" s="92">
        <f>IF(DS$6&gt;=$F75,$I75*Income!DS$102,0)</f>
        <v>31848.268355670691</v>
      </c>
      <c r="DT75" s="92">
        <f>IF(DT$6&gt;=$F75,$I75*Income!DT$102,0)</f>
        <v>31980.969473819321</v>
      </c>
      <c r="DU75" s="92">
        <f>IF(DU$6&gt;=$F75,$I75*Income!DU$102,0)</f>
        <v>32114.223513293571</v>
      </c>
      <c r="DV75" s="92">
        <f>IF(DV$6&gt;=$F75,$I75*Income!DV$102,0)</f>
        <v>32248.032777932291</v>
      </c>
      <c r="DW75" s="92">
        <f>IF(DW$6&gt;=$F75,$I75*Income!DW$102,0)</f>
        <v>32382.399581173671</v>
      </c>
      <c r="DX75" s="92">
        <f>IF(DX$6&gt;=$F75,$I75*Income!DX$102,0)</f>
        <v>32517.326246095232</v>
      </c>
      <c r="DY75" s="92">
        <f>IF(DY$6&gt;=$F75,$I75*Income!DY$102,0)</f>
        <v>32652.815105453959</v>
      </c>
      <c r="DZ75" s="92">
        <f>IF(DZ$6&gt;=$F75,$I75*Income!DZ$102,0)</f>
        <v>32788.868501726683</v>
      </c>
      <c r="EA75" s="92">
        <f>IF(EA$6&gt;=$F75,$I75*Income!EA$102,0)</f>
        <v>32925.488787150542</v>
      </c>
      <c r="EB75" s="92">
        <f>IF(EB$6&gt;=$F75,$I75*Income!EB$102,0)</f>
        <v>33062.67832376367</v>
      </c>
      <c r="EC75" s="92">
        <f>IF(EC$6&gt;=$F75,$I75*Income!EC$102,0)</f>
        <v>33200.439483446018</v>
      </c>
      <c r="ED75" s="92">
        <f>IF(ED$6&gt;=$F75,$I75*Income!ED$102,0)</f>
        <v>33338.774647960374</v>
      </c>
      <c r="EE75" s="92">
        <f>IF(EE$6&gt;=$F75,$I75*Income!EE$102,0)</f>
        <v>33477.686208993538</v>
      </c>
      <c r="EF75" s="92">
        <f>IF(EF$6&gt;=$F75,$I75*Income!EF$102,0)</f>
        <v>33617.176568197683</v>
      </c>
      <c r="EG75" s="92">
        <f>IF(EG$6&gt;=$F75,$I75*Income!EG$102,0)</f>
        <v>33757.248137231836</v>
      </c>
      <c r="EH75" s="92">
        <f>IF(EH$6&gt;=$F75,$I75*Income!EH$102,0)</f>
        <v>33897.90333780364</v>
      </c>
      <c r="EI75" s="92">
        <f>IF(EI$6&gt;=$F75,$I75*Income!EI$102,0)</f>
        <v>34039.144601711152</v>
      </c>
      <c r="EJ75" s="92">
        <f>IF(EJ$6&gt;=$F75,$I75*Income!EJ$102,0)</f>
        <v>34180.974370884949</v>
      </c>
      <c r="EK75" s="92">
        <f>IF(EK$6&gt;=$F75,$I75*Income!EK$102,0)</f>
        <v>34323.395097430308</v>
      </c>
      <c r="EL75" s="51" t="s">
        <v>2</v>
      </c>
    </row>
    <row r="76" spans="1:142" x14ac:dyDescent="0.3">
      <c r="B76" s="51" t="s">
        <v>73</v>
      </c>
      <c r="D76" s="110"/>
      <c r="E76" s="101"/>
      <c r="F76" s="56">
        <f>Income!$D$102</f>
        <v>46905</v>
      </c>
      <c r="G76" s="111"/>
      <c r="I76" s="106">
        <v>0.11</v>
      </c>
      <c r="K76" s="51" t="s">
        <v>2</v>
      </c>
      <c r="L76" s="92">
        <f>IF(L$6&gt;=$F76,$I76*Income!L$102,0)</f>
        <v>0</v>
      </c>
      <c r="M76" s="92">
        <f>IF(M$6&gt;=$F76,$I76*Income!M$102,0)</f>
        <v>0</v>
      </c>
      <c r="N76" s="92">
        <f>IF(N$6&gt;=$F76,$I76*Income!N$102,0)</f>
        <v>0</v>
      </c>
      <c r="O76" s="92">
        <f>IF(O$6&gt;=$F76,$I76*Income!O$102,0)</f>
        <v>0</v>
      </c>
      <c r="P76" s="92">
        <f>IF(P$6&gt;=$F76,$I76*Income!P$102,0)</f>
        <v>0</v>
      </c>
      <c r="Q76" s="92">
        <f>IF(Q$6&gt;=$F76,$I76*Income!Q$102,0)</f>
        <v>0</v>
      </c>
      <c r="R76" s="92">
        <f>IF(R$6&gt;=$F76,$I76*Income!R$102,0)</f>
        <v>0</v>
      </c>
      <c r="S76" s="92">
        <f>IF(S$6&gt;=$F76,$I76*Income!S$102,0)</f>
        <v>0</v>
      </c>
      <c r="T76" s="92">
        <f>IF(T$6&gt;=$F76,$I76*Income!T$102,0)</f>
        <v>0</v>
      </c>
      <c r="U76" s="92">
        <f>IF(U$6&gt;=$F76,$I76*Income!U$102,0)</f>
        <v>0</v>
      </c>
      <c r="V76" s="92">
        <f>IF(V$6&gt;=$F76,$I76*Income!V$102,0)</f>
        <v>0</v>
      </c>
      <c r="W76" s="92">
        <f>IF(W$6&gt;=$F76,$I76*Income!W$102,0)</f>
        <v>0</v>
      </c>
      <c r="X76" s="92">
        <f>IF(X$6&gt;=$F76,$I76*Income!X$102,0)</f>
        <v>0</v>
      </c>
      <c r="Y76" s="92">
        <f>IF(Y$6&gt;=$F76,$I76*Income!Y$102,0)</f>
        <v>0</v>
      </c>
      <c r="Z76" s="92">
        <f>IF(Z$6&gt;=$F76,$I76*Income!Z$102,0)</f>
        <v>0</v>
      </c>
      <c r="AA76" s="92">
        <f>IF(AA$6&gt;=$F76,$I76*Income!AA$102,0)</f>
        <v>0</v>
      </c>
      <c r="AB76" s="92">
        <f>IF(AB$6&gt;=$F76,$I76*Income!AB$102,0)</f>
        <v>0</v>
      </c>
      <c r="AC76" s="92">
        <f>IF(AC$6&gt;=$F76,$I76*Income!AC$102,0)</f>
        <v>0</v>
      </c>
      <c r="AD76" s="92">
        <f>IF(AD$6&gt;=$F76,$I76*Income!AD$102,0)</f>
        <v>0</v>
      </c>
      <c r="AE76" s="92">
        <f>IF(AE$6&gt;=$F76,$I76*Income!AE$102,0)</f>
        <v>0</v>
      </c>
      <c r="AF76" s="92">
        <f>IF(AF$6&gt;=$F76,$I76*Income!AF$102,0)</f>
        <v>0</v>
      </c>
      <c r="AG76" s="92">
        <f>IF(AG$6&gt;=$F76,$I76*Income!AG$102,0)</f>
        <v>0</v>
      </c>
      <c r="AH76" s="92">
        <f>IF(AH$6&gt;=$F76,$I76*Income!AH$102,0)</f>
        <v>0</v>
      </c>
      <c r="AI76" s="92">
        <f>IF(AI$6&gt;=$F76,$I76*Income!AI$102,0)</f>
        <v>0</v>
      </c>
      <c r="AJ76" s="92">
        <f>IF(AJ$6&gt;=$F76,$I76*Income!AJ$102,0)</f>
        <v>0</v>
      </c>
      <c r="AK76" s="92">
        <f>IF(AK$6&gt;=$F76,$I76*Income!AK$102,0)</f>
        <v>0</v>
      </c>
      <c r="AL76" s="92">
        <f>IF(AL$6&gt;=$F76,$I76*Income!AL$102,0)</f>
        <v>0</v>
      </c>
      <c r="AM76" s="92">
        <f>IF(AM$6&gt;=$F76,$I76*Income!AM$102,0)</f>
        <v>0</v>
      </c>
      <c r="AN76" s="92">
        <f>IF(AN$6&gt;=$F76,$I76*Income!AN$102,0)</f>
        <v>0</v>
      </c>
      <c r="AO76" s="92">
        <f>IF(AO$6&gt;=$F76,$I76*Income!AO$102,0)</f>
        <v>0</v>
      </c>
      <c r="AP76" s="92">
        <f>IF(AP$6&gt;=$F76,$I76*Income!AP$102,0)</f>
        <v>0</v>
      </c>
      <c r="AQ76" s="92">
        <f>IF(AQ$6&gt;=$F76,$I76*Income!AQ$102,0)</f>
        <v>0</v>
      </c>
      <c r="AR76" s="92">
        <f>IF(AR$6&gt;=$F76,$I76*Income!AR$102,0)</f>
        <v>0</v>
      </c>
      <c r="AS76" s="92">
        <f>IF(AS$6&gt;=$F76,$I76*Income!AS$102,0)</f>
        <v>0</v>
      </c>
      <c r="AT76" s="92">
        <f>IF(AT$6&gt;=$F76,$I76*Income!AT$102,0)</f>
        <v>0</v>
      </c>
      <c r="AU76" s="92">
        <f>IF(AU$6&gt;=$F76,$I76*Income!AU$102,0)</f>
        <v>0</v>
      </c>
      <c r="AV76" s="92">
        <f>IF(AV$6&gt;=$F76,$I76*Income!AV$102,0)</f>
        <v>0</v>
      </c>
      <c r="AW76" s="92">
        <f>IF(AW$6&gt;=$F76,$I76*Income!AW$102,0)</f>
        <v>0</v>
      </c>
      <c r="AX76" s="92">
        <f>IF(AX$6&gt;=$F76,$I76*Income!AX$102,0)</f>
        <v>0</v>
      </c>
      <c r="AY76" s="92">
        <f>IF(AY$6&gt;=$F76,$I76*Income!AY$102,0)</f>
        <v>0</v>
      </c>
      <c r="AZ76" s="92">
        <f>IF(AZ$6&gt;=$F76,$I76*Income!AZ$102,0)</f>
        <v>0</v>
      </c>
      <c r="BA76" s="92">
        <f>IF(BA$6&gt;=$F76,$I76*Income!BA$102,0)</f>
        <v>0</v>
      </c>
      <c r="BB76" s="92">
        <f>IF(BB$6&gt;=$F76,$I76*Income!BB$102,0)</f>
        <v>0</v>
      </c>
      <c r="BC76" s="92">
        <f>IF(BC$6&gt;=$F76,$I76*Income!BC$102,0)</f>
        <v>0</v>
      </c>
      <c r="BD76" s="92">
        <f>IF(BD$6&gt;=$F76,$I76*Income!BD$102,0)</f>
        <v>0</v>
      </c>
      <c r="BE76" s="92">
        <f>IF(BE$6&gt;=$F76,$I76*Income!BE$102,0)</f>
        <v>0</v>
      </c>
      <c r="BF76" s="92">
        <f>IF(BF$6&gt;=$F76,$I76*Income!BF$102,0)</f>
        <v>0</v>
      </c>
      <c r="BG76" s="92">
        <f>IF(BG$6&gt;=$F76,$I76*Income!BG$102,0)</f>
        <v>0</v>
      </c>
      <c r="BH76" s="92">
        <f>IF(BH$6&gt;=$F76,$I76*Income!BH$102,0)</f>
        <v>0</v>
      </c>
      <c r="BI76" s="92">
        <f>IF(BI$6&gt;=$F76,$I76*Income!BI$102,0)</f>
        <v>0</v>
      </c>
      <c r="BJ76" s="92">
        <f>IF(BJ$6&gt;=$F76,$I76*Income!BJ$102,0)</f>
        <v>24713.37</v>
      </c>
      <c r="BK76" s="92">
        <f>IF(BK$6&gt;=$F76,$I76*Income!BK$102,0)</f>
        <v>24816.342375</v>
      </c>
      <c r="BL76" s="92">
        <f>IF(BL$6&gt;=$F76,$I76*Income!BL$102,0)</f>
        <v>24919.743801562498</v>
      </c>
      <c r="BM76" s="92">
        <f>IF(BM$6&gt;=$F76,$I76*Income!BM$102,0)</f>
        <v>25023.576067402344</v>
      </c>
      <c r="BN76" s="92">
        <f>IF(BN$6&gt;=$F76,$I76*Income!BN$102,0)</f>
        <v>25127.840967683183</v>
      </c>
      <c r="BO76" s="92">
        <f>IF(BO$6&gt;=$F76,$I76*Income!BO$102,0)</f>
        <v>25232.540305048529</v>
      </c>
      <c r="BP76" s="92">
        <f>IF(BP$6&gt;=$F76,$I76*Income!BP$102,0)</f>
        <v>25337.675889652899</v>
      </c>
      <c r="BQ76" s="92">
        <f>IF(BQ$6&gt;=$F76,$I76*Income!BQ$102,0)</f>
        <v>25443.249539193119</v>
      </c>
      <c r="BR76" s="92">
        <f>IF(BR$6&gt;=$F76,$I76*Income!BR$102,0)</f>
        <v>25549.263078939755</v>
      </c>
      <c r="BS76" s="92">
        <f>IF(BS$6&gt;=$F76,$I76*Income!BS$102,0)</f>
        <v>25655.718341768668</v>
      </c>
      <c r="BT76" s="92">
        <f>IF(BT$6&gt;=$F76,$I76*Income!BT$102,0)</f>
        <v>25762.617168192708</v>
      </c>
      <c r="BU76" s="92">
        <f>IF(BU$6&gt;=$F76,$I76*Income!BU$102,0)</f>
        <v>25869.961406393504</v>
      </c>
      <c r="BV76" s="92">
        <f>IF(BV$6&gt;=$F76,$I76*Income!BV$102,0)</f>
        <v>25977.75291225348</v>
      </c>
      <c r="BW76" s="92">
        <f>IF(BW$6&gt;=$F76,$I76*Income!BW$102,0)</f>
        <v>26085.993549387869</v>
      </c>
      <c r="BX76" s="92">
        <f>IF(BX$6&gt;=$F76,$I76*Income!BX$102,0)</f>
        <v>26194.68518917698</v>
      </c>
      <c r="BY76" s="92">
        <f>IF(BY$6&gt;=$F76,$I76*Income!BY$102,0)</f>
        <v>26303.829710798553</v>
      </c>
      <c r="BZ76" s="92">
        <f>IF(BZ$6&gt;=$F76,$I76*Income!BZ$102,0)</f>
        <v>26413.42900126021</v>
      </c>
      <c r="CA76" s="92">
        <f>IF(CA$6&gt;=$F76,$I76*Income!CA$102,0)</f>
        <v>26523.48495543213</v>
      </c>
      <c r="CB76" s="92">
        <f>IF(CB$6&gt;=$F76,$I76*Income!CB$102,0)</f>
        <v>26633.99947607976</v>
      </c>
      <c r="CC76" s="92">
        <f>IF(CC$6&gt;=$F76,$I76*Income!CC$102,0)</f>
        <v>26744.97447389676</v>
      </c>
      <c r="CD76" s="92">
        <f>IF(CD$6&gt;=$F76,$I76*Income!CD$102,0)</f>
        <v>26856.411867537998</v>
      </c>
      <c r="CE76" s="92">
        <f>IF(CE$6&gt;=$F76,$I76*Income!CE$102,0)</f>
        <v>26968.31358365274</v>
      </c>
      <c r="CF76" s="92">
        <f>IF(CF$6&gt;=$F76,$I76*Income!CF$102,0)</f>
        <v>27080.68155691796</v>
      </c>
      <c r="CG76" s="92">
        <f>IF(CG$6&gt;=$F76,$I76*Income!CG$102,0)</f>
        <v>27193.517730071784</v>
      </c>
      <c r="CH76" s="92">
        <f>IF(CH$6&gt;=$F76,$I76*Income!CH$102,0)</f>
        <v>27306.824053947083</v>
      </c>
      <c r="CI76" s="92">
        <f>IF(CI$6&gt;=$F76,$I76*Income!CI$102,0)</f>
        <v>27420.602487505195</v>
      </c>
      <c r="CJ76" s="92">
        <f>IF(CJ$6&gt;=$F76,$I76*Income!CJ$102,0)</f>
        <v>27534.854997869803</v>
      </c>
      <c r="CK76" s="92">
        <f>IF(CK$6&gt;=$F76,$I76*Income!CK$102,0)</f>
        <v>27649.583560360927</v>
      </c>
      <c r="CL76" s="92">
        <f>IF(CL$6&gt;=$F76,$I76*Income!CL$102,0)</f>
        <v>27764.790158529097</v>
      </c>
      <c r="CM76" s="92">
        <f>IF(CM$6&gt;=$F76,$I76*Income!CM$102,0)</f>
        <v>27880.476784189636</v>
      </c>
      <c r="CN76" s="92">
        <f>IF(CN$6&gt;=$F76,$I76*Income!CN$102,0)</f>
        <v>27996.645437457093</v>
      </c>
      <c r="CO76" s="92">
        <f>IF(CO$6&gt;=$F76,$I76*Income!CO$102,0)</f>
        <v>28113.298126779831</v>
      </c>
      <c r="CP76" s="92">
        <f>IF(CP$6&gt;=$F76,$I76*Income!CP$102,0)</f>
        <v>28230.436868974743</v>
      </c>
      <c r="CQ76" s="92">
        <f>IF(CQ$6&gt;=$F76,$I76*Income!CQ$102,0)</f>
        <v>28348.063689262141</v>
      </c>
      <c r="CR76" s="92">
        <f>IF(CR$6&gt;=$F76,$I76*Income!CR$102,0)</f>
        <v>28466.180621300729</v>
      </c>
      <c r="CS76" s="92">
        <f>IF(CS$6&gt;=$F76,$I76*Income!CS$102,0)</f>
        <v>28584.789707222815</v>
      </c>
      <c r="CT76" s="92">
        <f>IF(CT$6&gt;=$F76,$I76*Income!CT$102,0)</f>
        <v>28703.892997669576</v>
      </c>
      <c r="CU76" s="92">
        <f>IF(CU$6&gt;=$F76,$I76*Income!CU$102,0)</f>
        <v>28823.492551826534</v>
      </c>
      <c r="CV76" s="92">
        <f>IF(CV$6&gt;=$F76,$I76*Income!CV$102,0)</f>
        <v>28943.590437459145</v>
      </c>
      <c r="CW76" s="92">
        <f>IF(CW$6&gt;=$F76,$I76*Income!CW$102,0)</f>
        <v>29064.188730948557</v>
      </c>
      <c r="CX76" s="92">
        <f>IF(CX$6&gt;=$F76,$I76*Income!CX$102,0)</f>
        <v>29185.28951732751</v>
      </c>
      <c r="CY76" s="92">
        <f>IF(CY$6&gt;=$F76,$I76*Income!CY$102,0)</f>
        <v>29306.894890316373</v>
      </c>
      <c r="CZ76" s="92">
        <f>IF(CZ$6&gt;=$F76,$I76*Income!CZ$102,0)</f>
        <v>29429.006952359352</v>
      </c>
      <c r="DA76" s="92">
        <f>IF(DA$6&gt;=$F76,$I76*Income!DA$102,0)</f>
        <v>29551.627814660849</v>
      </c>
      <c r="DB76" s="92">
        <f>IF(DB$6&gt;=$F76,$I76*Income!DB$102,0)</f>
        <v>29674.759597221935</v>
      </c>
      <c r="DC76" s="92">
        <f>IF(DC$6&gt;=$F76,$I76*Income!DC$102,0)</f>
        <v>29798.404428877024</v>
      </c>
      <c r="DD76" s="92">
        <f>IF(DD$6&gt;=$F76,$I76*Income!DD$102,0)</f>
        <v>29922.564447330678</v>
      </c>
      <c r="DE76" s="92">
        <f>IF(DE$6&gt;=$F76,$I76*Income!DE$102,0)</f>
        <v>30047.241799194562</v>
      </c>
      <c r="DF76" s="92">
        <f>IF(DF$6&gt;=$F76,$I76*Income!DF$102,0)</f>
        <v>30172.438640024535</v>
      </c>
      <c r="DG76" s="92">
        <f>IF(DG$6&gt;=$F76,$I76*Income!DG$102,0)</f>
        <v>30298.157134357974</v>
      </c>
      <c r="DH76" s="92">
        <f>IF(DH$6&gt;=$F76,$I76*Income!DH$102,0)</f>
        <v>30424.399455751129</v>
      </c>
      <c r="DI76" s="92">
        <f>IF(DI$6&gt;=$F76,$I76*Income!DI$102,0)</f>
        <v>30551.167786816761</v>
      </c>
      <c r="DJ76" s="92">
        <f>IF(DJ$6&gt;=$F76,$I76*Income!DJ$102,0)</f>
        <v>30678.464319261828</v>
      </c>
      <c r="DK76" s="92">
        <f>IF(DK$6&gt;=$F76,$I76*Income!DK$102,0)</f>
        <v>30806.291253925418</v>
      </c>
      <c r="DL76" s="92">
        <f>IF(DL$6&gt;=$F76,$I76*Income!DL$102,0)</f>
        <v>30934.650800816777</v>
      </c>
      <c r="DM76" s="92">
        <f>IF(DM$6&gt;=$F76,$I76*Income!DM$102,0)</f>
        <v>31063.545179153512</v>
      </c>
      <c r="DN76" s="92">
        <f>IF(DN$6&gt;=$F76,$I76*Income!DN$102,0)</f>
        <v>31192.976617399978</v>
      </c>
      <c r="DO76" s="92">
        <f>IF(DO$6&gt;=$F76,$I76*Income!DO$102,0)</f>
        <v>31322.947353305815</v>
      </c>
      <c r="DP76" s="92">
        <f>IF(DP$6&gt;=$F76,$I76*Income!DP$102,0)</f>
        <v>31453.459633944592</v>
      </c>
      <c r="DQ76" s="92">
        <f>IF(DQ$6&gt;=$F76,$I76*Income!DQ$102,0)</f>
        <v>31584.515715752692</v>
      </c>
      <c r="DR76" s="92">
        <f>IF(DR$6&gt;=$F76,$I76*Income!DR$102,0)</f>
        <v>31716.117864568329</v>
      </c>
      <c r="DS76" s="92">
        <f>IF(DS$6&gt;=$F76,$I76*Income!DS$102,0)</f>
        <v>31848.268355670691</v>
      </c>
      <c r="DT76" s="92">
        <f>IF(DT$6&gt;=$F76,$I76*Income!DT$102,0)</f>
        <v>31980.969473819321</v>
      </c>
      <c r="DU76" s="92">
        <f>IF(DU$6&gt;=$F76,$I76*Income!DU$102,0)</f>
        <v>32114.223513293571</v>
      </c>
      <c r="DV76" s="92">
        <f>IF(DV$6&gt;=$F76,$I76*Income!DV$102,0)</f>
        <v>32248.032777932291</v>
      </c>
      <c r="DW76" s="92">
        <f>IF(DW$6&gt;=$F76,$I76*Income!DW$102,0)</f>
        <v>32382.399581173671</v>
      </c>
      <c r="DX76" s="92">
        <f>IF(DX$6&gt;=$F76,$I76*Income!DX$102,0)</f>
        <v>32517.326246095232</v>
      </c>
      <c r="DY76" s="92">
        <f>IF(DY$6&gt;=$F76,$I76*Income!DY$102,0)</f>
        <v>32652.815105453959</v>
      </c>
      <c r="DZ76" s="92">
        <f>IF(DZ$6&gt;=$F76,$I76*Income!DZ$102,0)</f>
        <v>32788.868501726683</v>
      </c>
      <c r="EA76" s="92">
        <f>IF(EA$6&gt;=$F76,$I76*Income!EA$102,0)</f>
        <v>32925.488787150542</v>
      </c>
      <c r="EB76" s="92">
        <f>IF(EB$6&gt;=$F76,$I76*Income!EB$102,0)</f>
        <v>33062.67832376367</v>
      </c>
      <c r="EC76" s="92">
        <f>IF(EC$6&gt;=$F76,$I76*Income!EC$102,0)</f>
        <v>33200.439483446018</v>
      </c>
      <c r="ED76" s="92">
        <f>IF(ED$6&gt;=$F76,$I76*Income!ED$102,0)</f>
        <v>33338.774647960374</v>
      </c>
      <c r="EE76" s="92">
        <f>IF(EE$6&gt;=$F76,$I76*Income!EE$102,0)</f>
        <v>33477.686208993538</v>
      </c>
      <c r="EF76" s="92">
        <f>IF(EF$6&gt;=$F76,$I76*Income!EF$102,0)</f>
        <v>33617.176568197683</v>
      </c>
      <c r="EG76" s="92">
        <f>IF(EG$6&gt;=$F76,$I76*Income!EG$102,0)</f>
        <v>33757.248137231836</v>
      </c>
      <c r="EH76" s="92">
        <f>IF(EH$6&gt;=$F76,$I76*Income!EH$102,0)</f>
        <v>33897.90333780364</v>
      </c>
      <c r="EI76" s="92">
        <f>IF(EI$6&gt;=$F76,$I76*Income!EI$102,0)</f>
        <v>34039.144601711152</v>
      </c>
      <c r="EJ76" s="92">
        <f>IF(EJ$6&gt;=$F76,$I76*Income!EJ$102,0)</f>
        <v>34180.974370884949</v>
      </c>
      <c r="EK76" s="92">
        <f>IF(EK$6&gt;=$F76,$I76*Income!EK$102,0)</f>
        <v>34323.395097430308</v>
      </c>
      <c r="EL76" s="51" t="s">
        <v>2</v>
      </c>
    </row>
    <row r="77" spans="1:142" x14ac:dyDescent="0.3">
      <c r="B77" s="51" t="s">
        <v>74</v>
      </c>
      <c r="D77" s="110"/>
      <c r="E77" s="101"/>
      <c r="F77" s="56">
        <f>Income!$D$102</f>
        <v>46905</v>
      </c>
      <c r="G77" s="111"/>
      <c r="I77" s="106">
        <v>0.11</v>
      </c>
      <c r="K77" s="51" t="s">
        <v>2</v>
      </c>
      <c r="L77" s="92">
        <f>IF(L$6&gt;=$F77,$I77*Income!L$102,0)</f>
        <v>0</v>
      </c>
      <c r="M77" s="92">
        <f>IF(M$6&gt;=$F77,$I77*Income!M$102,0)</f>
        <v>0</v>
      </c>
      <c r="N77" s="92">
        <f>IF(N$6&gt;=$F77,$I77*Income!N$102,0)</f>
        <v>0</v>
      </c>
      <c r="O77" s="92">
        <f>IF(O$6&gt;=$F77,$I77*Income!O$102,0)</f>
        <v>0</v>
      </c>
      <c r="P77" s="92">
        <f>IF(P$6&gt;=$F77,$I77*Income!P$102,0)</f>
        <v>0</v>
      </c>
      <c r="Q77" s="92">
        <f>IF(Q$6&gt;=$F77,$I77*Income!Q$102,0)</f>
        <v>0</v>
      </c>
      <c r="R77" s="92">
        <f>IF(R$6&gt;=$F77,$I77*Income!R$102,0)</f>
        <v>0</v>
      </c>
      <c r="S77" s="92">
        <f>IF(S$6&gt;=$F77,$I77*Income!S$102,0)</f>
        <v>0</v>
      </c>
      <c r="T77" s="92">
        <f>IF(T$6&gt;=$F77,$I77*Income!T$102,0)</f>
        <v>0</v>
      </c>
      <c r="U77" s="92">
        <f>IF(U$6&gt;=$F77,$I77*Income!U$102,0)</f>
        <v>0</v>
      </c>
      <c r="V77" s="92">
        <f>IF(V$6&gt;=$F77,$I77*Income!V$102,0)</f>
        <v>0</v>
      </c>
      <c r="W77" s="92">
        <f>IF(W$6&gt;=$F77,$I77*Income!W$102,0)</f>
        <v>0</v>
      </c>
      <c r="X77" s="92">
        <f>IF(X$6&gt;=$F77,$I77*Income!X$102,0)</f>
        <v>0</v>
      </c>
      <c r="Y77" s="92">
        <f>IF(Y$6&gt;=$F77,$I77*Income!Y$102,0)</f>
        <v>0</v>
      </c>
      <c r="Z77" s="92">
        <f>IF(Z$6&gt;=$F77,$I77*Income!Z$102,0)</f>
        <v>0</v>
      </c>
      <c r="AA77" s="92">
        <f>IF(AA$6&gt;=$F77,$I77*Income!AA$102,0)</f>
        <v>0</v>
      </c>
      <c r="AB77" s="92">
        <f>IF(AB$6&gt;=$F77,$I77*Income!AB$102,0)</f>
        <v>0</v>
      </c>
      <c r="AC77" s="92">
        <f>IF(AC$6&gt;=$F77,$I77*Income!AC$102,0)</f>
        <v>0</v>
      </c>
      <c r="AD77" s="92">
        <f>IF(AD$6&gt;=$F77,$I77*Income!AD$102,0)</f>
        <v>0</v>
      </c>
      <c r="AE77" s="92">
        <f>IF(AE$6&gt;=$F77,$I77*Income!AE$102,0)</f>
        <v>0</v>
      </c>
      <c r="AF77" s="92">
        <f>IF(AF$6&gt;=$F77,$I77*Income!AF$102,0)</f>
        <v>0</v>
      </c>
      <c r="AG77" s="92">
        <f>IF(AG$6&gt;=$F77,$I77*Income!AG$102,0)</f>
        <v>0</v>
      </c>
      <c r="AH77" s="92">
        <f>IF(AH$6&gt;=$F77,$I77*Income!AH$102,0)</f>
        <v>0</v>
      </c>
      <c r="AI77" s="92">
        <f>IF(AI$6&gt;=$F77,$I77*Income!AI$102,0)</f>
        <v>0</v>
      </c>
      <c r="AJ77" s="92">
        <f>IF(AJ$6&gt;=$F77,$I77*Income!AJ$102,0)</f>
        <v>0</v>
      </c>
      <c r="AK77" s="92">
        <f>IF(AK$6&gt;=$F77,$I77*Income!AK$102,0)</f>
        <v>0</v>
      </c>
      <c r="AL77" s="92">
        <f>IF(AL$6&gt;=$F77,$I77*Income!AL$102,0)</f>
        <v>0</v>
      </c>
      <c r="AM77" s="92">
        <f>IF(AM$6&gt;=$F77,$I77*Income!AM$102,0)</f>
        <v>0</v>
      </c>
      <c r="AN77" s="92">
        <f>IF(AN$6&gt;=$F77,$I77*Income!AN$102,0)</f>
        <v>0</v>
      </c>
      <c r="AO77" s="92">
        <f>IF(AO$6&gt;=$F77,$I77*Income!AO$102,0)</f>
        <v>0</v>
      </c>
      <c r="AP77" s="92">
        <f>IF(AP$6&gt;=$F77,$I77*Income!AP$102,0)</f>
        <v>0</v>
      </c>
      <c r="AQ77" s="92">
        <f>IF(AQ$6&gt;=$F77,$I77*Income!AQ$102,0)</f>
        <v>0</v>
      </c>
      <c r="AR77" s="92">
        <f>IF(AR$6&gt;=$F77,$I77*Income!AR$102,0)</f>
        <v>0</v>
      </c>
      <c r="AS77" s="92">
        <f>IF(AS$6&gt;=$F77,$I77*Income!AS$102,0)</f>
        <v>0</v>
      </c>
      <c r="AT77" s="92">
        <f>IF(AT$6&gt;=$F77,$I77*Income!AT$102,0)</f>
        <v>0</v>
      </c>
      <c r="AU77" s="92">
        <f>IF(AU$6&gt;=$F77,$I77*Income!AU$102,0)</f>
        <v>0</v>
      </c>
      <c r="AV77" s="92">
        <f>IF(AV$6&gt;=$F77,$I77*Income!AV$102,0)</f>
        <v>0</v>
      </c>
      <c r="AW77" s="92">
        <f>IF(AW$6&gt;=$F77,$I77*Income!AW$102,0)</f>
        <v>0</v>
      </c>
      <c r="AX77" s="92">
        <f>IF(AX$6&gt;=$F77,$I77*Income!AX$102,0)</f>
        <v>0</v>
      </c>
      <c r="AY77" s="92">
        <f>IF(AY$6&gt;=$F77,$I77*Income!AY$102,0)</f>
        <v>0</v>
      </c>
      <c r="AZ77" s="92">
        <f>IF(AZ$6&gt;=$F77,$I77*Income!AZ$102,0)</f>
        <v>0</v>
      </c>
      <c r="BA77" s="92">
        <f>IF(BA$6&gt;=$F77,$I77*Income!BA$102,0)</f>
        <v>0</v>
      </c>
      <c r="BB77" s="92">
        <f>IF(BB$6&gt;=$F77,$I77*Income!BB$102,0)</f>
        <v>0</v>
      </c>
      <c r="BC77" s="92">
        <f>IF(BC$6&gt;=$F77,$I77*Income!BC$102,0)</f>
        <v>0</v>
      </c>
      <c r="BD77" s="92">
        <f>IF(BD$6&gt;=$F77,$I77*Income!BD$102,0)</f>
        <v>0</v>
      </c>
      <c r="BE77" s="92">
        <f>IF(BE$6&gt;=$F77,$I77*Income!BE$102,0)</f>
        <v>0</v>
      </c>
      <c r="BF77" s="92">
        <f>IF(BF$6&gt;=$F77,$I77*Income!BF$102,0)</f>
        <v>0</v>
      </c>
      <c r="BG77" s="92">
        <f>IF(BG$6&gt;=$F77,$I77*Income!BG$102,0)</f>
        <v>0</v>
      </c>
      <c r="BH77" s="92">
        <f>IF(BH$6&gt;=$F77,$I77*Income!BH$102,0)</f>
        <v>0</v>
      </c>
      <c r="BI77" s="92">
        <f>IF(BI$6&gt;=$F77,$I77*Income!BI$102,0)</f>
        <v>0</v>
      </c>
      <c r="BJ77" s="92">
        <f>IF(BJ$6&gt;=$F77,$I77*Income!BJ$102,0)</f>
        <v>24713.37</v>
      </c>
      <c r="BK77" s="92">
        <f>IF(BK$6&gt;=$F77,$I77*Income!BK$102,0)</f>
        <v>24816.342375</v>
      </c>
      <c r="BL77" s="92">
        <f>IF(BL$6&gt;=$F77,$I77*Income!BL$102,0)</f>
        <v>24919.743801562498</v>
      </c>
      <c r="BM77" s="92">
        <f>IF(BM$6&gt;=$F77,$I77*Income!BM$102,0)</f>
        <v>25023.576067402344</v>
      </c>
      <c r="BN77" s="92">
        <f>IF(BN$6&gt;=$F77,$I77*Income!BN$102,0)</f>
        <v>25127.840967683183</v>
      </c>
      <c r="BO77" s="92">
        <f>IF(BO$6&gt;=$F77,$I77*Income!BO$102,0)</f>
        <v>25232.540305048529</v>
      </c>
      <c r="BP77" s="92">
        <f>IF(BP$6&gt;=$F77,$I77*Income!BP$102,0)</f>
        <v>25337.675889652899</v>
      </c>
      <c r="BQ77" s="92">
        <f>IF(BQ$6&gt;=$F77,$I77*Income!BQ$102,0)</f>
        <v>25443.249539193119</v>
      </c>
      <c r="BR77" s="92">
        <f>IF(BR$6&gt;=$F77,$I77*Income!BR$102,0)</f>
        <v>25549.263078939755</v>
      </c>
      <c r="BS77" s="92">
        <f>IF(BS$6&gt;=$F77,$I77*Income!BS$102,0)</f>
        <v>25655.718341768668</v>
      </c>
      <c r="BT77" s="92">
        <f>IF(BT$6&gt;=$F77,$I77*Income!BT$102,0)</f>
        <v>25762.617168192708</v>
      </c>
      <c r="BU77" s="92">
        <f>IF(BU$6&gt;=$F77,$I77*Income!BU$102,0)</f>
        <v>25869.961406393504</v>
      </c>
      <c r="BV77" s="92">
        <f>IF(BV$6&gt;=$F77,$I77*Income!BV$102,0)</f>
        <v>25977.75291225348</v>
      </c>
      <c r="BW77" s="92">
        <f>IF(BW$6&gt;=$F77,$I77*Income!BW$102,0)</f>
        <v>26085.993549387869</v>
      </c>
      <c r="BX77" s="92">
        <f>IF(BX$6&gt;=$F77,$I77*Income!BX$102,0)</f>
        <v>26194.68518917698</v>
      </c>
      <c r="BY77" s="92">
        <f>IF(BY$6&gt;=$F77,$I77*Income!BY$102,0)</f>
        <v>26303.829710798553</v>
      </c>
      <c r="BZ77" s="92">
        <f>IF(BZ$6&gt;=$F77,$I77*Income!BZ$102,0)</f>
        <v>26413.42900126021</v>
      </c>
      <c r="CA77" s="92">
        <f>IF(CA$6&gt;=$F77,$I77*Income!CA$102,0)</f>
        <v>26523.48495543213</v>
      </c>
      <c r="CB77" s="92">
        <f>IF(CB$6&gt;=$F77,$I77*Income!CB$102,0)</f>
        <v>26633.99947607976</v>
      </c>
      <c r="CC77" s="92">
        <f>IF(CC$6&gt;=$F77,$I77*Income!CC$102,0)</f>
        <v>26744.97447389676</v>
      </c>
      <c r="CD77" s="92">
        <f>IF(CD$6&gt;=$F77,$I77*Income!CD$102,0)</f>
        <v>26856.411867537998</v>
      </c>
      <c r="CE77" s="92">
        <f>IF(CE$6&gt;=$F77,$I77*Income!CE$102,0)</f>
        <v>26968.31358365274</v>
      </c>
      <c r="CF77" s="92">
        <f>IF(CF$6&gt;=$F77,$I77*Income!CF$102,0)</f>
        <v>27080.68155691796</v>
      </c>
      <c r="CG77" s="92">
        <f>IF(CG$6&gt;=$F77,$I77*Income!CG$102,0)</f>
        <v>27193.517730071784</v>
      </c>
      <c r="CH77" s="92">
        <f>IF(CH$6&gt;=$F77,$I77*Income!CH$102,0)</f>
        <v>27306.824053947083</v>
      </c>
      <c r="CI77" s="92">
        <f>IF(CI$6&gt;=$F77,$I77*Income!CI$102,0)</f>
        <v>27420.602487505195</v>
      </c>
      <c r="CJ77" s="92">
        <f>IF(CJ$6&gt;=$F77,$I77*Income!CJ$102,0)</f>
        <v>27534.854997869803</v>
      </c>
      <c r="CK77" s="92">
        <f>IF(CK$6&gt;=$F77,$I77*Income!CK$102,0)</f>
        <v>27649.583560360927</v>
      </c>
      <c r="CL77" s="92">
        <f>IF(CL$6&gt;=$F77,$I77*Income!CL$102,0)</f>
        <v>27764.790158529097</v>
      </c>
      <c r="CM77" s="92">
        <f>IF(CM$6&gt;=$F77,$I77*Income!CM$102,0)</f>
        <v>27880.476784189636</v>
      </c>
      <c r="CN77" s="92">
        <f>IF(CN$6&gt;=$F77,$I77*Income!CN$102,0)</f>
        <v>27996.645437457093</v>
      </c>
      <c r="CO77" s="92">
        <f>IF(CO$6&gt;=$F77,$I77*Income!CO$102,0)</f>
        <v>28113.298126779831</v>
      </c>
      <c r="CP77" s="92">
        <f>IF(CP$6&gt;=$F77,$I77*Income!CP$102,0)</f>
        <v>28230.436868974743</v>
      </c>
      <c r="CQ77" s="92">
        <f>IF(CQ$6&gt;=$F77,$I77*Income!CQ$102,0)</f>
        <v>28348.063689262141</v>
      </c>
      <c r="CR77" s="92">
        <f>IF(CR$6&gt;=$F77,$I77*Income!CR$102,0)</f>
        <v>28466.180621300729</v>
      </c>
      <c r="CS77" s="92">
        <f>IF(CS$6&gt;=$F77,$I77*Income!CS$102,0)</f>
        <v>28584.789707222815</v>
      </c>
      <c r="CT77" s="92">
        <f>IF(CT$6&gt;=$F77,$I77*Income!CT$102,0)</f>
        <v>28703.892997669576</v>
      </c>
      <c r="CU77" s="92">
        <f>IF(CU$6&gt;=$F77,$I77*Income!CU$102,0)</f>
        <v>28823.492551826534</v>
      </c>
      <c r="CV77" s="92">
        <f>IF(CV$6&gt;=$F77,$I77*Income!CV$102,0)</f>
        <v>28943.590437459145</v>
      </c>
      <c r="CW77" s="92">
        <f>IF(CW$6&gt;=$F77,$I77*Income!CW$102,0)</f>
        <v>29064.188730948557</v>
      </c>
      <c r="CX77" s="92">
        <f>IF(CX$6&gt;=$F77,$I77*Income!CX$102,0)</f>
        <v>29185.28951732751</v>
      </c>
      <c r="CY77" s="92">
        <f>IF(CY$6&gt;=$F77,$I77*Income!CY$102,0)</f>
        <v>29306.894890316373</v>
      </c>
      <c r="CZ77" s="92">
        <f>IF(CZ$6&gt;=$F77,$I77*Income!CZ$102,0)</f>
        <v>29429.006952359352</v>
      </c>
      <c r="DA77" s="92">
        <f>IF(DA$6&gt;=$F77,$I77*Income!DA$102,0)</f>
        <v>29551.627814660849</v>
      </c>
      <c r="DB77" s="92">
        <f>IF(DB$6&gt;=$F77,$I77*Income!DB$102,0)</f>
        <v>29674.759597221935</v>
      </c>
      <c r="DC77" s="92">
        <f>IF(DC$6&gt;=$F77,$I77*Income!DC$102,0)</f>
        <v>29798.404428877024</v>
      </c>
      <c r="DD77" s="92">
        <f>IF(DD$6&gt;=$F77,$I77*Income!DD$102,0)</f>
        <v>29922.564447330678</v>
      </c>
      <c r="DE77" s="92">
        <f>IF(DE$6&gt;=$F77,$I77*Income!DE$102,0)</f>
        <v>30047.241799194562</v>
      </c>
      <c r="DF77" s="92">
        <f>IF(DF$6&gt;=$F77,$I77*Income!DF$102,0)</f>
        <v>30172.438640024535</v>
      </c>
      <c r="DG77" s="92">
        <f>IF(DG$6&gt;=$F77,$I77*Income!DG$102,0)</f>
        <v>30298.157134357974</v>
      </c>
      <c r="DH77" s="92">
        <f>IF(DH$6&gt;=$F77,$I77*Income!DH$102,0)</f>
        <v>30424.399455751129</v>
      </c>
      <c r="DI77" s="92">
        <f>IF(DI$6&gt;=$F77,$I77*Income!DI$102,0)</f>
        <v>30551.167786816761</v>
      </c>
      <c r="DJ77" s="92">
        <f>IF(DJ$6&gt;=$F77,$I77*Income!DJ$102,0)</f>
        <v>30678.464319261828</v>
      </c>
      <c r="DK77" s="92">
        <f>IF(DK$6&gt;=$F77,$I77*Income!DK$102,0)</f>
        <v>30806.291253925418</v>
      </c>
      <c r="DL77" s="92">
        <f>IF(DL$6&gt;=$F77,$I77*Income!DL$102,0)</f>
        <v>30934.650800816777</v>
      </c>
      <c r="DM77" s="92">
        <f>IF(DM$6&gt;=$F77,$I77*Income!DM$102,0)</f>
        <v>31063.545179153512</v>
      </c>
      <c r="DN77" s="92">
        <f>IF(DN$6&gt;=$F77,$I77*Income!DN$102,0)</f>
        <v>31192.976617399978</v>
      </c>
      <c r="DO77" s="92">
        <f>IF(DO$6&gt;=$F77,$I77*Income!DO$102,0)</f>
        <v>31322.947353305815</v>
      </c>
      <c r="DP77" s="92">
        <f>IF(DP$6&gt;=$F77,$I77*Income!DP$102,0)</f>
        <v>31453.459633944592</v>
      </c>
      <c r="DQ77" s="92">
        <f>IF(DQ$6&gt;=$F77,$I77*Income!DQ$102,0)</f>
        <v>31584.515715752692</v>
      </c>
      <c r="DR77" s="92">
        <f>IF(DR$6&gt;=$F77,$I77*Income!DR$102,0)</f>
        <v>31716.117864568329</v>
      </c>
      <c r="DS77" s="92">
        <f>IF(DS$6&gt;=$F77,$I77*Income!DS$102,0)</f>
        <v>31848.268355670691</v>
      </c>
      <c r="DT77" s="92">
        <f>IF(DT$6&gt;=$F77,$I77*Income!DT$102,0)</f>
        <v>31980.969473819321</v>
      </c>
      <c r="DU77" s="92">
        <f>IF(DU$6&gt;=$F77,$I77*Income!DU$102,0)</f>
        <v>32114.223513293571</v>
      </c>
      <c r="DV77" s="92">
        <f>IF(DV$6&gt;=$F77,$I77*Income!DV$102,0)</f>
        <v>32248.032777932291</v>
      </c>
      <c r="DW77" s="92">
        <f>IF(DW$6&gt;=$F77,$I77*Income!DW$102,0)</f>
        <v>32382.399581173671</v>
      </c>
      <c r="DX77" s="92">
        <f>IF(DX$6&gt;=$F77,$I77*Income!DX$102,0)</f>
        <v>32517.326246095232</v>
      </c>
      <c r="DY77" s="92">
        <f>IF(DY$6&gt;=$F77,$I77*Income!DY$102,0)</f>
        <v>32652.815105453959</v>
      </c>
      <c r="DZ77" s="92">
        <f>IF(DZ$6&gt;=$F77,$I77*Income!DZ$102,0)</f>
        <v>32788.868501726683</v>
      </c>
      <c r="EA77" s="92">
        <f>IF(EA$6&gt;=$F77,$I77*Income!EA$102,0)</f>
        <v>32925.488787150542</v>
      </c>
      <c r="EB77" s="92">
        <f>IF(EB$6&gt;=$F77,$I77*Income!EB$102,0)</f>
        <v>33062.67832376367</v>
      </c>
      <c r="EC77" s="92">
        <f>IF(EC$6&gt;=$F77,$I77*Income!EC$102,0)</f>
        <v>33200.439483446018</v>
      </c>
      <c r="ED77" s="92">
        <f>IF(ED$6&gt;=$F77,$I77*Income!ED$102,0)</f>
        <v>33338.774647960374</v>
      </c>
      <c r="EE77" s="92">
        <f>IF(EE$6&gt;=$F77,$I77*Income!EE$102,0)</f>
        <v>33477.686208993538</v>
      </c>
      <c r="EF77" s="92">
        <f>IF(EF$6&gt;=$F77,$I77*Income!EF$102,0)</f>
        <v>33617.176568197683</v>
      </c>
      <c r="EG77" s="92">
        <f>IF(EG$6&gt;=$F77,$I77*Income!EG$102,0)</f>
        <v>33757.248137231836</v>
      </c>
      <c r="EH77" s="92">
        <f>IF(EH$6&gt;=$F77,$I77*Income!EH$102,0)</f>
        <v>33897.90333780364</v>
      </c>
      <c r="EI77" s="92">
        <f>IF(EI$6&gt;=$F77,$I77*Income!EI$102,0)</f>
        <v>34039.144601711152</v>
      </c>
      <c r="EJ77" s="92">
        <f>IF(EJ$6&gt;=$F77,$I77*Income!EJ$102,0)</f>
        <v>34180.974370884949</v>
      </c>
      <c r="EK77" s="92">
        <f>IF(EK$6&gt;=$F77,$I77*Income!EK$102,0)</f>
        <v>34323.395097430308</v>
      </c>
      <c r="EL77" s="51" t="s">
        <v>2</v>
      </c>
    </row>
    <row r="78" spans="1:142" x14ac:dyDescent="0.3">
      <c r="I78" s="106"/>
      <c r="K78" s="51" t="s">
        <v>2</v>
      </c>
      <c r="EL78" s="51" t="s">
        <v>2</v>
      </c>
    </row>
    <row r="79" spans="1:142" ht="17.25" x14ac:dyDescent="0.35">
      <c r="A79" s="97" t="s">
        <v>75</v>
      </c>
      <c r="B79" s="97"/>
      <c r="C79" s="97"/>
      <c r="D79" s="97"/>
      <c r="E79" s="97"/>
      <c r="F79" s="97"/>
      <c r="G79" s="97"/>
      <c r="H79" s="97"/>
      <c r="I79" s="108">
        <f>SUM(I75:I77)</f>
        <v>0.33</v>
      </c>
      <c r="J79" s="97"/>
      <c r="K79" s="97" t="s">
        <v>2</v>
      </c>
      <c r="L79" s="109">
        <f>SUM(L75:L78)</f>
        <v>0</v>
      </c>
      <c r="M79" s="109">
        <f t="shared" ref="M79:BX79" si="36">SUM(M75:M78)</f>
        <v>0</v>
      </c>
      <c r="N79" s="109">
        <f t="shared" si="36"/>
        <v>0</v>
      </c>
      <c r="O79" s="109">
        <f t="shared" si="36"/>
        <v>0</v>
      </c>
      <c r="P79" s="109">
        <f t="shared" si="36"/>
        <v>0</v>
      </c>
      <c r="Q79" s="109">
        <f t="shared" si="36"/>
        <v>0</v>
      </c>
      <c r="R79" s="109">
        <f t="shared" si="36"/>
        <v>0</v>
      </c>
      <c r="S79" s="109">
        <f t="shared" si="36"/>
        <v>0</v>
      </c>
      <c r="T79" s="109">
        <f t="shared" si="36"/>
        <v>0</v>
      </c>
      <c r="U79" s="109">
        <f t="shared" si="36"/>
        <v>0</v>
      </c>
      <c r="V79" s="109">
        <f t="shared" si="36"/>
        <v>0</v>
      </c>
      <c r="W79" s="109">
        <f t="shared" si="36"/>
        <v>0</v>
      </c>
      <c r="X79" s="109">
        <f t="shared" si="36"/>
        <v>0</v>
      </c>
      <c r="Y79" s="109">
        <f t="shared" si="36"/>
        <v>0</v>
      </c>
      <c r="Z79" s="109">
        <f t="shared" si="36"/>
        <v>0</v>
      </c>
      <c r="AA79" s="109">
        <f t="shared" si="36"/>
        <v>0</v>
      </c>
      <c r="AB79" s="109">
        <f t="shared" si="36"/>
        <v>0</v>
      </c>
      <c r="AC79" s="109">
        <f t="shared" si="36"/>
        <v>0</v>
      </c>
      <c r="AD79" s="109">
        <f t="shared" si="36"/>
        <v>0</v>
      </c>
      <c r="AE79" s="109">
        <f t="shared" si="36"/>
        <v>0</v>
      </c>
      <c r="AF79" s="109">
        <f t="shared" si="36"/>
        <v>0</v>
      </c>
      <c r="AG79" s="109">
        <f t="shared" si="36"/>
        <v>0</v>
      </c>
      <c r="AH79" s="109">
        <f t="shared" si="36"/>
        <v>0</v>
      </c>
      <c r="AI79" s="109">
        <f t="shared" si="36"/>
        <v>0</v>
      </c>
      <c r="AJ79" s="109">
        <f t="shared" si="36"/>
        <v>0</v>
      </c>
      <c r="AK79" s="109">
        <f t="shared" si="36"/>
        <v>0</v>
      </c>
      <c r="AL79" s="109">
        <f t="shared" si="36"/>
        <v>0</v>
      </c>
      <c r="AM79" s="109">
        <f t="shared" si="36"/>
        <v>0</v>
      </c>
      <c r="AN79" s="109">
        <f t="shared" si="36"/>
        <v>0</v>
      </c>
      <c r="AO79" s="109">
        <f t="shared" si="36"/>
        <v>0</v>
      </c>
      <c r="AP79" s="109">
        <f t="shared" si="36"/>
        <v>0</v>
      </c>
      <c r="AQ79" s="109">
        <f t="shared" si="36"/>
        <v>0</v>
      </c>
      <c r="AR79" s="109">
        <f t="shared" si="36"/>
        <v>0</v>
      </c>
      <c r="AS79" s="109">
        <f t="shared" si="36"/>
        <v>0</v>
      </c>
      <c r="AT79" s="109">
        <f t="shared" si="36"/>
        <v>0</v>
      </c>
      <c r="AU79" s="109">
        <f t="shared" si="36"/>
        <v>0</v>
      </c>
      <c r="AV79" s="109">
        <f t="shared" si="36"/>
        <v>0</v>
      </c>
      <c r="AW79" s="109">
        <f t="shared" si="36"/>
        <v>0</v>
      </c>
      <c r="AX79" s="109">
        <f t="shared" si="36"/>
        <v>0</v>
      </c>
      <c r="AY79" s="109">
        <f t="shared" si="36"/>
        <v>0</v>
      </c>
      <c r="AZ79" s="109">
        <f t="shared" si="36"/>
        <v>0</v>
      </c>
      <c r="BA79" s="109">
        <f t="shared" si="36"/>
        <v>0</v>
      </c>
      <c r="BB79" s="109">
        <f t="shared" si="36"/>
        <v>0</v>
      </c>
      <c r="BC79" s="109">
        <f t="shared" si="36"/>
        <v>0</v>
      </c>
      <c r="BD79" s="109">
        <f t="shared" si="36"/>
        <v>0</v>
      </c>
      <c r="BE79" s="109">
        <f t="shared" si="36"/>
        <v>0</v>
      </c>
      <c r="BF79" s="109">
        <f t="shared" si="36"/>
        <v>0</v>
      </c>
      <c r="BG79" s="109">
        <f t="shared" si="36"/>
        <v>0</v>
      </c>
      <c r="BH79" s="109">
        <f t="shared" si="36"/>
        <v>0</v>
      </c>
      <c r="BI79" s="109">
        <f t="shared" si="36"/>
        <v>0</v>
      </c>
      <c r="BJ79" s="109">
        <f t="shared" si="36"/>
        <v>74140.11</v>
      </c>
      <c r="BK79" s="109">
        <f t="shared" si="36"/>
        <v>74449.027124999993</v>
      </c>
      <c r="BL79" s="109">
        <f t="shared" si="36"/>
        <v>74759.231404687496</v>
      </c>
      <c r="BM79" s="109">
        <f t="shared" si="36"/>
        <v>75070.728202207029</v>
      </c>
      <c r="BN79" s="109">
        <f t="shared" si="36"/>
        <v>75383.522903049554</v>
      </c>
      <c r="BO79" s="109">
        <f t="shared" si="36"/>
        <v>75697.620915145584</v>
      </c>
      <c r="BP79" s="109">
        <f t="shared" si="36"/>
        <v>76013.027668958704</v>
      </c>
      <c r="BQ79" s="109">
        <f t="shared" si="36"/>
        <v>76329.74861757936</v>
      </c>
      <c r="BR79" s="109">
        <f t="shared" si="36"/>
        <v>76647.78923681927</v>
      </c>
      <c r="BS79" s="109">
        <f t="shared" si="36"/>
        <v>76967.155025306012</v>
      </c>
      <c r="BT79" s="109">
        <f t="shared" si="36"/>
        <v>77287.851504578124</v>
      </c>
      <c r="BU79" s="109">
        <f t="shared" si="36"/>
        <v>77609.884219180516</v>
      </c>
      <c r="BV79" s="109">
        <f t="shared" si="36"/>
        <v>77933.258736760443</v>
      </c>
      <c r="BW79" s="109">
        <f t="shared" si="36"/>
        <v>78257.980648163604</v>
      </c>
      <c r="BX79" s="109">
        <f t="shared" si="36"/>
        <v>78584.055567530944</v>
      </c>
      <c r="BY79" s="109">
        <f t="shared" ref="BY79:EJ79" si="37">SUM(BY75:BY78)</f>
        <v>78911.489132395654</v>
      </c>
      <c r="BZ79" s="109">
        <f t="shared" si="37"/>
        <v>79240.287003780628</v>
      </c>
      <c r="CA79" s="109">
        <f t="shared" si="37"/>
        <v>79570.454866296393</v>
      </c>
      <c r="CB79" s="109">
        <f t="shared" si="37"/>
        <v>79901.998428239283</v>
      </c>
      <c r="CC79" s="109">
        <f t="shared" si="37"/>
        <v>80234.923421690284</v>
      </c>
      <c r="CD79" s="109">
        <f t="shared" si="37"/>
        <v>80569.23560261399</v>
      </c>
      <c r="CE79" s="109">
        <f t="shared" si="37"/>
        <v>80904.940750958223</v>
      </c>
      <c r="CF79" s="109">
        <f t="shared" si="37"/>
        <v>81242.044670753879</v>
      </c>
      <c r="CG79" s="109">
        <f t="shared" si="37"/>
        <v>81580.553190215345</v>
      </c>
      <c r="CH79" s="109">
        <f t="shared" si="37"/>
        <v>81920.472161841244</v>
      </c>
      <c r="CI79" s="109">
        <f t="shared" si="37"/>
        <v>82261.807462515586</v>
      </c>
      <c r="CJ79" s="109">
        <f t="shared" si="37"/>
        <v>82604.564993609412</v>
      </c>
      <c r="CK79" s="109">
        <f t="shared" si="37"/>
        <v>82948.750681082776</v>
      </c>
      <c r="CL79" s="109">
        <f t="shared" si="37"/>
        <v>83294.37047558729</v>
      </c>
      <c r="CM79" s="109">
        <f t="shared" si="37"/>
        <v>83641.430352568903</v>
      </c>
      <c r="CN79" s="109">
        <f t="shared" si="37"/>
        <v>83989.936312371283</v>
      </c>
      <c r="CO79" s="109">
        <f t="shared" si="37"/>
        <v>84339.894380339494</v>
      </c>
      <c r="CP79" s="109">
        <f t="shared" si="37"/>
        <v>84691.310606924235</v>
      </c>
      <c r="CQ79" s="109">
        <f t="shared" si="37"/>
        <v>85044.191067786422</v>
      </c>
      <c r="CR79" s="109">
        <f t="shared" si="37"/>
        <v>85398.541863902181</v>
      </c>
      <c r="CS79" s="109">
        <f t="shared" si="37"/>
        <v>85754.369121668453</v>
      </c>
      <c r="CT79" s="109">
        <f t="shared" si="37"/>
        <v>86111.678993008725</v>
      </c>
      <c r="CU79" s="109">
        <f t="shared" si="37"/>
        <v>86470.477655479597</v>
      </c>
      <c r="CV79" s="109">
        <f t="shared" si="37"/>
        <v>86830.77131237743</v>
      </c>
      <c r="CW79" s="109">
        <f t="shared" si="37"/>
        <v>87192.566192845668</v>
      </c>
      <c r="CX79" s="109">
        <f t="shared" si="37"/>
        <v>87555.868551982538</v>
      </c>
      <c r="CY79" s="109">
        <f t="shared" si="37"/>
        <v>87920.684670949122</v>
      </c>
      <c r="CZ79" s="109">
        <f t="shared" si="37"/>
        <v>88287.020857078052</v>
      </c>
      <c r="DA79" s="109">
        <f t="shared" si="37"/>
        <v>88654.883443982544</v>
      </c>
      <c r="DB79" s="109">
        <f t="shared" si="37"/>
        <v>89024.278791665798</v>
      </c>
      <c r="DC79" s="109">
        <f t="shared" si="37"/>
        <v>89395.213286631071</v>
      </c>
      <c r="DD79" s="109">
        <f t="shared" si="37"/>
        <v>89767.693341992039</v>
      </c>
      <c r="DE79" s="109">
        <f t="shared" si="37"/>
        <v>90141.725397583679</v>
      </c>
      <c r="DF79" s="109">
        <f t="shared" si="37"/>
        <v>90517.315920073597</v>
      </c>
      <c r="DG79" s="109">
        <f t="shared" si="37"/>
        <v>90894.471403073927</v>
      </c>
      <c r="DH79" s="109">
        <f t="shared" si="37"/>
        <v>91273.198367253382</v>
      </c>
      <c r="DI79" s="109">
        <f t="shared" si="37"/>
        <v>91653.503360450282</v>
      </c>
      <c r="DJ79" s="109">
        <f t="shared" si="37"/>
        <v>92035.392957785487</v>
      </c>
      <c r="DK79" s="109">
        <f t="shared" si="37"/>
        <v>92418.873761776253</v>
      </c>
      <c r="DL79" s="109">
        <f t="shared" si="37"/>
        <v>92803.952402450333</v>
      </c>
      <c r="DM79" s="109">
        <f t="shared" si="37"/>
        <v>93190.635537460534</v>
      </c>
      <c r="DN79" s="109">
        <f t="shared" si="37"/>
        <v>93578.92985219993</v>
      </c>
      <c r="DO79" s="109">
        <f t="shared" si="37"/>
        <v>93968.842059917442</v>
      </c>
      <c r="DP79" s="109">
        <f t="shared" si="37"/>
        <v>94360.378901833785</v>
      </c>
      <c r="DQ79" s="109">
        <f t="shared" si="37"/>
        <v>94753.547147258068</v>
      </c>
      <c r="DR79" s="109">
        <f t="shared" si="37"/>
        <v>95148.353593704989</v>
      </c>
      <c r="DS79" s="109">
        <f t="shared" si="37"/>
        <v>95544.805067012072</v>
      </c>
      <c r="DT79" s="109">
        <f t="shared" si="37"/>
        <v>95942.908421457963</v>
      </c>
      <c r="DU79" s="109">
        <f t="shared" si="37"/>
        <v>96342.67053988071</v>
      </c>
      <c r="DV79" s="109">
        <f t="shared" si="37"/>
        <v>96744.098333796865</v>
      </c>
      <c r="DW79" s="109">
        <f t="shared" si="37"/>
        <v>97147.198743521018</v>
      </c>
      <c r="DX79" s="109">
        <f t="shared" si="37"/>
        <v>97551.978738285688</v>
      </c>
      <c r="DY79" s="109">
        <f t="shared" si="37"/>
        <v>97958.445316361875</v>
      </c>
      <c r="DZ79" s="109">
        <f t="shared" si="37"/>
        <v>98366.60550518005</v>
      </c>
      <c r="EA79" s="109">
        <f t="shared" si="37"/>
        <v>98776.466361451632</v>
      </c>
      <c r="EB79" s="109">
        <f t="shared" si="37"/>
        <v>99188.03497129101</v>
      </c>
      <c r="EC79" s="109">
        <f t="shared" si="37"/>
        <v>99601.318450338062</v>
      </c>
      <c r="ED79" s="109">
        <f t="shared" si="37"/>
        <v>100016.32394388111</v>
      </c>
      <c r="EE79" s="109">
        <f t="shared" si="37"/>
        <v>100433.05862698061</v>
      </c>
      <c r="EF79" s="109">
        <f t="shared" si="37"/>
        <v>100851.52970459305</v>
      </c>
      <c r="EG79" s="109">
        <f t="shared" si="37"/>
        <v>101271.74441169552</v>
      </c>
      <c r="EH79" s="109">
        <f t="shared" si="37"/>
        <v>101693.71001341092</v>
      </c>
      <c r="EI79" s="109">
        <f t="shared" si="37"/>
        <v>102117.43380513345</v>
      </c>
      <c r="EJ79" s="109">
        <f t="shared" si="37"/>
        <v>102542.92311265485</v>
      </c>
      <c r="EK79" s="109">
        <f t="shared" ref="EK79" si="38">SUM(EK75:EK78)</f>
        <v>102970.18529229093</v>
      </c>
      <c r="EL79" s="51" t="s">
        <v>2</v>
      </c>
    </row>
    <row r="80" spans="1:142" x14ac:dyDescent="0.3">
      <c r="K80" s="51" t="s">
        <v>2</v>
      </c>
      <c r="EL80" s="51" t="s">
        <v>2</v>
      </c>
    </row>
    <row r="81" spans="1:142" ht="17.25" x14ac:dyDescent="0.35">
      <c r="A81" s="113" t="s">
        <v>23</v>
      </c>
      <c r="B81" s="113"/>
      <c r="C81" s="113"/>
      <c r="D81" s="113"/>
      <c r="E81" s="113"/>
      <c r="F81" s="113"/>
      <c r="G81" s="113"/>
      <c r="H81" s="113"/>
      <c r="I81" s="113"/>
      <c r="J81" s="113"/>
      <c r="K81" s="113" t="s">
        <v>2</v>
      </c>
      <c r="L81" s="114">
        <f>L72+L64+L54+L47+L37+L27+L17+L79</f>
        <v>0</v>
      </c>
      <c r="M81" s="114">
        <f t="shared" ref="M81:BX81" si="39">M72+M64+M54+M47+M37+M27+M17+M79</f>
        <v>0</v>
      </c>
      <c r="N81" s="114">
        <f t="shared" si="39"/>
        <v>0</v>
      </c>
      <c r="O81" s="114">
        <f t="shared" si="39"/>
        <v>0</v>
      </c>
      <c r="P81" s="114">
        <f t="shared" si="39"/>
        <v>0</v>
      </c>
      <c r="Q81" s="114">
        <f t="shared" si="39"/>
        <v>0</v>
      </c>
      <c r="R81" s="114">
        <f t="shared" si="39"/>
        <v>0</v>
      </c>
      <c r="S81" s="114">
        <f t="shared" si="39"/>
        <v>0</v>
      </c>
      <c r="T81" s="114">
        <f t="shared" si="39"/>
        <v>0</v>
      </c>
      <c r="U81" s="114">
        <f t="shared" si="39"/>
        <v>0</v>
      </c>
      <c r="V81" s="114">
        <f t="shared" si="39"/>
        <v>0</v>
      </c>
      <c r="W81" s="114">
        <f t="shared" si="39"/>
        <v>0</v>
      </c>
      <c r="X81" s="114">
        <f t="shared" si="39"/>
        <v>0</v>
      </c>
      <c r="Y81" s="114">
        <f t="shared" si="39"/>
        <v>0</v>
      </c>
      <c r="Z81" s="114">
        <f t="shared" si="39"/>
        <v>0</v>
      </c>
      <c r="AA81" s="114">
        <f t="shared" si="39"/>
        <v>0</v>
      </c>
      <c r="AB81" s="114">
        <f t="shared" si="39"/>
        <v>0</v>
      </c>
      <c r="AC81" s="114">
        <f t="shared" si="39"/>
        <v>0</v>
      </c>
      <c r="AD81" s="114">
        <f t="shared" si="39"/>
        <v>0</v>
      </c>
      <c r="AE81" s="114">
        <f t="shared" si="39"/>
        <v>0</v>
      </c>
      <c r="AF81" s="114">
        <f t="shared" si="39"/>
        <v>0</v>
      </c>
      <c r="AG81" s="114">
        <f t="shared" si="39"/>
        <v>0</v>
      </c>
      <c r="AH81" s="114">
        <f t="shared" si="39"/>
        <v>0</v>
      </c>
      <c r="AI81" s="114">
        <f t="shared" si="39"/>
        <v>0</v>
      </c>
      <c r="AJ81" s="114">
        <f t="shared" si="39"/>
        <v>0</v>
      </c>
      <c r="AK81" s="114">
        <f t="shared" si="39"/>
        <v>0</v>
      </c>
      <c r="AL81" s="114">
        <f t="shared" si="39"/>
        <v>0</v>
      </c>
      <c r="AM81" s="114">
        <f t="shared" si="39"/>
        <v>0</v>
      </c>
      <c r="AN81" s="114">
        <f t="shared" si="39"/>
        <v>0</v>
      </c>
      <c r="AO81" s="114">
        <f t="shared" si="39"/>
        <v>0</v>
      </c>
      <c r="AP81" s="114">
        <f t="shared" si="39"/>
        <v>0</v>
      </c>
      <c r="AQ81" s="114">
        <f t="shared" si="39"/>
        <v>0</v>
      </c>
      <c r="AR81" s="114">
        <f t="shared" si="39"/>
        <v>0</v>
      </c>
      <c r="AS81" s="114">
        <f t="shared" si="39"/>
        <v>0</v>
      </c>
      <c r="AT81" s="114">
        <f t="shared" si="39"/>
        <v>0</v>
      </c>
      <c r="AU81" s="114">
        <f t="shared" si="39"/>
        <v>0</v>
      </c>
      <c r="AV81" s="114">
        <f t="shared" si="39"/>
        <v>0</v>
      </c>
      <c r="AW81" s="114">
        <f t="shared" si="39"/>
        <v>0</v>
      </c>
      <c r="AX81" s="114">
        <f t="shared" si="39"/>
        <v>0</v>
      </c>
      <c r="AY81" s="114">
        <f t="shared" si="39"/>
        <v>0</v>
      </c>
      <c r="AZ81" s="114">
        <f t="shared" si="39"/>
        <v>0</v>
      </c>
      <c r="BA81" s="114">
        <f t="shared" si="39"/>
        <v>0</v>
      </c>
      <c r="BB81" s="114">
        <f t="shared" si="39"/>
        <v>0</v>
      </c>
      <c r="BC81" s="114">
        <f t="shared" si="39"/>
        <v>0</v>
      </c>
      <c r="BD81" s="114">
        <f t="shared" si="39"/>
        <v>0</v>
      </c>
      <c r="BE81" s="114">
        <f t="shared" si="39"/>
        <v>0</v>
      </c>
      <c r="BF81" s="114">
        <f t="shared" si="39"/>
        <v>0</v>
      </c>
      <c r="BG81" s="114">
        <f t="shared" si="39"/>
        <v>0</v>
      </c>
      <c r="BH81" s="114">
        <f t="shared" si="39"/>
        <v>0</v>
      </c>
      <c r="BI81" s="114">
        <f t="shared" si="39"/>
        <v>35521.199999999997</v>
      </c>
      <c r="BJ81" s="114">
        <f t="shared" si="39"/>
        <v>1495265.0395905373</v>
      </c>
      <c r="BK81" s="114">
        <f t="shared" si="39"/>
        <v>1839439.8601102214</v>
      </c>
      <c r="BL81" s="114">
        <f t="shared" si="39"/>
        <v>2183096.7764387988</v>
      </c>
      <c r="BM81" s="114">
        <f t="shared" si="39"/>
        <v>2771268.6021174886</v>
      </c>
      <c r="BN81" s="114">
        <f t="shared" si="39"/>
        <v>3120702.0243211654</v>
      </c>
      <c r="BO81" s="114">
        <f t="shared" si="39"/>
        <v>3428336.381672252</v>
      </c>
      <c r="BP81" s="114">
        <f t="shared" si="39"/>
        <v>3442621.1165958862</v>
      </c>
      <c r="BQ81" s="114">
        <f t="shared" si="39"/>
        <v>3456965.3712483686</v>
      </c>
      <c r="BR81" s="114">
        <f t="shared" si="39"/>
        <v>3471369.3936285703</v>
      </c>
      <c r="BS81" s="114">
        <f t="shared" si="39"/>
        <v>3485833.432768689</v>
      </c>
      <c r="BT81" s="114">
        <f t="shared" si="39"/>
        <v>3500357.7387385592</v>
      </c>
      <c r="BU81" s="114">
        <f t="shared" si="39"/>
        <v>3514942.5626499685</v>
      </c>
      <c r="BV81" s="114">
        <f t="shared" si="39"/>
        <v>3529588.1566610103</v>
      </c>
      <c r="BW81" s="114">
        <f t="shared" si="39"/>
        <v>3544294.7739804313</v>
      </c>
      <c r="BX81" s="114">
        <f t="shared" si="39"/>
        <v>3559062.6688720169</v>
      </c>
      <c r="BY81" s="114">
        <f t="shared" ref="BY81:EJ81" si="40">BY72+BY64+BY54+BY47+BY37+BY27+BY17+BY79</f>
        <v>3573892.0966589837</v>
      </c>
      <c r="BZ81" s="114">
        <f t="shared" si="40"/>
        <v>3588783.3137283958</v>
      </c>
      <c r="CA81" s="114">
        <f t="shared" si="40"/>
        <v>3603736.5775355971</v>
      </c>
      <c r="CB81" s="114">
        <f t="shared" si="40"/>
        <v>3618752.1466086619</v>
      </c>
      <c r="CC81" s="114">
        <f t="shared" si="40"/>
        <v>3633830.2805528655</v>
      </c>
      <c r="CD81" s="114">
        <f t="shared" si="40"/>
        <v>3648971.2400551685</v>
      </c>
      <c r="CE81" s="114">
        <f t="shared" si="40"/>
        <v>3664175.2868887321</v>
      </c>
      <c r="CF81" s="114">
        <f t="shared" si="40"/>
        <v>3679442.6839174349</v>
      </c>
      <c r="CG81" s="114">
        <f t="shared" si="40"/>
        <v>3694773.6951004239</v>
      </c>
      <c r="CH81" s="114">
        <f t="shared" si="40"/>
        <v>3710168.5854966762</v>
      </c>
      <c r="CI81" s="114">
        <f t="shared" si="40"/>
        <v>3725627.6212695786</v>
      </c>
      <c r="CJ81" s="114">
        <f t="shared" si="40"/>
        <v>3741151.069691536</v>
      </c>
      <c r="CK81" s="114">
        <f t="shared" si="40"/>
        <v>3756739.1991485832</v>
      </c>
      <c r="CL81" s="114">
        <f t="shared" si="40"/>
        <v>3772392.2791450354</v>
      </c>
      <c r="CM81" s="114">
        <f t="shared" si="40"/>
        <v>3788110.5803081398</v>
      </c>
      <c r="CN81" s="114">
        <f t="shared" si="40"/>
        <v>3803894.3743927577</v>
      </c>
      <c r="CO81" s="114">
        <f t="shared" si="40"/>
        <v>3819743.9342860603</v>
      </c>
      <c r="CP81" s="114">
        <f t="shared" si="40"/>
        <v>3835659.534012252</v>
      </c>
      <c r="CQ81" s="114">
        <f t="shared" si="40"/>
        <v>3851641.4487373028</v>
      </c>
      <c r="CR81" s="114">
        <f t="shared" si="40"/>
        <v>3867689.9547737087</v>
      </c>
      <c r="CS81" s="114">
        <f t="shared" si="40"/>
        <v>3883805.3295852644</v>
      </c>
      <c r="CT81" s="114">
        <f t="shared" si="40"/>
        <v>3899987.8517918703</v>
      </c>
      <c r="CU81" s="114">
        <f t="shared" si="40"/>
        <v>3916237.801174337</v>
      </c>
      <c r="CV81" s="114">
        <f t="shared" si="40"/>
        <v>3932555.458679229</v>
      </c>
      <c r="CW81" s="114">
        <f t="shared" si="40"/>
        <v>3948941.1064237268</v>
      </c>
      <c r="CX81" s="114">
        <f t="shared" si="40"/>
        <v>3965395.0277004922</v>
      </c>
      <c r="CY81" s="114">
        <f t="shared" si="40"/>
        <v>3981917.5069825761</v>
      </c>
      <c r="CZ81" s="114">
        <f t="shared" si="40"/>
        <v>3998508.8299283376</v>
      </c>
      <c r="DA81" s="114">
        <f t="shared" si="40"/>
        <v>4015169.283386372</v>
      </c>
      <c r="DB81" s="114">
        <f t="shared" si="40"/>
        <v>4031899.1554004829</v>
      </c>
      <c r="DC81" s="114">
        <f t="shared" si="40"/>
        <v>4048698.7352146511</v>
      </c>
      <c r="DD81" s="114">
        <f t="shared" si="40"/>
        <v>4065568.3132780455</v>
      </c>
      <c r="DE81" s="114">
        <f t="shared" si="40"/>
        <v>4082508.1812500362</v>
      </c>
      <c r="DF81" s="114">
        <f t="shared" si="40"/>
        <v>4099518.6320052459</v>
      </c>
      <c r="DG81" s="114">
        <f t="shared" si="40"/>
        <v>4116599.9596386002</v>
      </c>
      <c r="DH81" s="114">
        <f t="shared" si="40"/>
        <v>4133752.4594704281</v>
      </c>
      <c r="DI81" s="114">
        <f t="shared" si="40"/>
        <v>4150976.4280515546</v>
      </c>
      <c r="DJ81" s="114">
        <f t="shared" si="40"/>
        <v>4168272.1631684359</v>
      </c>
      <c r="DK81" s="114">
        <f t="shared" si="40"/>
        <v>4185639.9638483045</v>
      </c>
      <c r="DL81" s="114">
        <f t="shared" si="40"/>
        <v>4203080.1303643389</v>
      </c>
      <c r="DM81" s="114">
        <f t="shared" si="40"/>
        <v>4220592.9642408583</v>
      </c>
      <c r="DN81" s="114">
        <f t="shared" si="40"/>
        <v>4238178.7682585279</v>
      </c>
      <c r="DO81" s="114">
        <f t="shared" si="40"/>
        <v>4255837.8464596048</v>
      </c>
      <c r="DP81" s="114">
        <f t="shared" si="40"/>
        <v>4273570.5041531865</v>
      </c>
      <c r="DQ81" s="114">
        <f t="shared" si="40"/>
        <v>4291377.0479204906</v>
      </c>
      <c r="DR81" s="114">
        <f t="shared" si="40"/>
        <v>4309257.7856201585</v>
      </c>
      <c r="DS81" s="114">
        <f t="shared" si="40"/>
        <v>4327213.0263935765</v>
      </c>
      <c r="DT81" s="114">
        <f t="shared" si="40"/>
        <v>4345243.0806702171</v>
      </c>
      <c r="DU81" s="114">
        <f t="shared" si="40"/>
        <v>4363348.2601730097</v>
      </c>
      <c r="DV81" s="114">
        <f t="shared" si="40"/>
        <v>4381528.8779237298</v>
      </c>
      <c r="DW81" s="114">
        <f t="shared" si="40"/>
        <v>4399785.2482484123</v>
      </c>
      <c r="DX81" s="114">
        <f t="shared" si="40"/>
        <v>4418117.686782781</v>
      </c>
      <c r="DY81" s="114">
        <f t="shared" si="40"/>
        <v>4436526.5104777087</v>
      </c>
      <c r="DZ81" s="114">
        <f t="shared" si="40"/>
        <v>4455012.0376046998</v>
      </c>
      <c r="EA81" s="114">
        <f t="shared" si="40"/>
        <v>4473574.5877613844</v>
      </c>
      <c r="EB81" s="114">
        <f t="shared" si="40"/>
        <v>4492214.4818770578</v>
      </c>
      <c r="EC81" s="114">
        <f t="shared" si="40"/>
        <v>4510932.042218213</v>
      </c>
      <c r="ED81" s="114">
        <f t="shared" si="40"/>
        <v>4529727.592394121</v>
      </c>
      <c r="EE81" s="114">
        <f t="shared" si="40"/>
        <v>4548601.4573624302</v>
      </c>
      <c r="EF81" s="114">
        <f t="shared" si="40"/>
        <v>4567553.9634347735</v>
      </c>
      <c r="EG81" s="114">
        <f t="shared" si="40"/>
        <v>4586585.438282419</v>
      </c>
      <c r="EH81" s="114">
        <f t="shared" si="40"/>
        <v>4605696.2109419284</v>
      </c>
      <c r="EI81" s="114">
        <f t="shared" si="40"/>
        <v>4624886.6118208515</v>
      </c>
      <c r="EJ81" s="114">
        <f t="shared" si="40"/>
        <v>4644156.9727034401</v>
      </c>
      <c r="EK81" s="114">
        <f t="shared" ref="EK81" si="41">EK72+EK64+EK54+EK47+EK37+EK27+EK17+EK79</f>
        <v>4663507.6267563701</v>
      </c>
      <c r="EL81" s="51" t="s">
        <v>2</v>
      </c>
    </row>
    <row r="82" spans="1:142" x14ac:dyDescent="0.3">
      <c r="K82" s="51" t="s">
        <v>2</v>
      </c>
      <c r="EL82" s="51" t="s">
        <v>2</v>
      </c>
    </row>
    <row r="83" spans="1:142" x14ac:dyDescent="0.3">
      <c r="K83" s="51" t="s">
        <v>2</v>
      </c>
      <c r="EL83" s="51" t="s">
        <v>2</v>
      </c>
    </row>
    <row r="84" spans="1:142" x14ac:dyDescent="0.3">
      <c r="K84" s="51" t="s">
        <v>2</v>
      </c>
      <c r="BJ84" s="92"/>
      <c r="EL84" s="51" t="s">
        <v>2</v>
      </c>
    </row>
    <row r="85" spans="1:142" x14ac:dyDescent="0.3">
      <c r="K85" s="51" t="s">
        <v>2</v>
      </c>
      <c r="BJ85" s="92"/>
      <c r="EL85" s="51" t="s">
        <v>2</v>
      </c>
    </row>
    <row r="86" spans="1:142" x14ac:dyDescent="0.3">
      <c r="K86" s="51" t="s">
        <v>2</v>
      </c>
      <c r="BJ86" s="92"/>
      <c r="EL86" s="51" t="s">
        <v>2</v>
      </c>
    </row>
    <row r="87" spans="1:142" x14ac:dyDescent="0.3">
      <c r="K87" s="51" t="s">
        <v>2</v>
      </c>
      <c r="BJ87" s="92"/>
      <c r="BK87" s="92"/>
      <c r="BL87" s="92"/>
    </row>
    <row r="88" spans="1:142" x14ac:dyDescent="0.3">
      <c r="K88" s="51" t="s">
        <v>2</v>
      </c>
      <c r="BJ88" s="92"/>
      <c r="BK88" s="92"/>
    </row>
    <row r="89" spans="1:142" x14ac:dyDescent="0.3">
      <c r="K89" s="51" t="s">
        <v>2</v>
      </c>
      <c r="BJ89" s="92"/>
    </row>
    <row r="90" spans="1:142" x14ac:dyDescent="0.3">
      <c r="BJ90" s="92"/>
    </row>
    <row r="91" spans="1:142" x14ac:dyDescent="0.3">
      <c r="BJ91" s="92"/>
    </row>
    <row r="94" spans="1:142" x14ac:dyDescent="0.3">
      <c r="BJ94" s="92"/>
    </row>
    <row r="1048571" spans="5:5" x14ac:dyDescent="0.3">
      <c r="E1048571" s="101"/>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8A55-1C1A-4579-B103-A5A6153B64F3}">
  <dimension ref="A1:EL118"/>
  <sheetViews>
    <sheetView zoomScale="85" zoomScaleNormal="85" workbookViewId="0">
      <pane xSplit="11" ySplit="5" topLeftCell="L6" activePane="bottomRight" state="frozen"/>
      <selection pane="topRight" activeCell="L1" sqref="L1"/>
      <selection pane="bottomLeft" activeCell="A6" sqref="A6"/>
      <selection pane="bottomRight" activeCell="D34" sqref="D34"/>
    </sheetView>
  </sheetViews>
  <sheetFormatPr defaultRowHeight="16.5" x14ac:dyDescent="0.3"/>
  <cols>
    <col min="1" max="2" width="9.140625" style="51"/>
    <col min="3" max="3" width="9" style="51" customWidth="1"/>
    <col min="4" max="4" width="10.140625" style="51" bestFit="1" customWidth="1"/>
    <col min="5" max="5" width="10.7109375" style="157" bestFit="1" customWidth="1"/>
    <col min="6" max="6" width="23.5703125" style="126" bestFit="1" customWidth="1"/>
    <col min="7" max="8" width="9.140625" style="51"/>
    <col min="9" max="9" width="11.140625" style="51" bestFit="1" customWidth="1"/>
    <col min="10" max="11" width="9.140625" style="51"/>
    <col min="12" max="12" width="10.85546875" style="51" hidden="1" customWidth="1"/>
    <col min="13" max="13" width="10.140625" style="51" hidden="1" customWidth="1"/>
    <col min="14" max="15" width="9.85546875" style="51" hidden="1" customWidth="1"/>
    <col min="16" max="16" width="10" style="51" hidden="1" customWidth="1"/>
    <col min="17" max="18" width="9.85546875" style="51" hidden="1" customWidth="1"/>
    <col min="19" max="19" width="10" style="51" hidden="1" customWidth="1"/>
    <col min="20" max="23" width="9.85546875" style="51" hidden="1" customWidth="1"/>
    <col min="24" max="24" width="11" style="51" hidden="1" customWidth="1"/>
    <col min="25" max="59" width="12" style="51" hidden="1" customWidth="1"/>
    <col min="60" max="131" width="12" style="51" bestFit="1" customWidth="1"/>
    <col min="132" max="141" width="12.5703125" style="51" bestFit="1" customWidth="1"/>
    <col min="142" max="16384" width="9.140625" style="51"/>
  </cols>
  <sheetData>
    <row r="1" spans="1:142" x14ac:dyDescent="0.3">
      <c r="E1" s="51"/>
      <c r="F1" s="51"/>
      <c r="K1" s="51" t="s">
        <v>0</v>
      </c>
      <c r="L1" s="51" t="str">
        <f>VLOOKUP(L4,Assumptions!$V$5:$W$133,2)</f>
        <v>Site Acqusition</v>
      </c>
      <c r="M1" s="51" t="str">
        <f>VLOOKUP(M4,Assumptions!$V$5:$W$133,2)</f>
        <v>Site Acqusition</v>
      </c>
      <c r="N1" s="51" t="str">
        <f>VLOOKUP(N4,Assumptions!$V$5:$W$133,2)</f>
        <v>Demolition</v>
      </c>
      <c r="O1" s="51" t="str">
        <f>VLOOKUP(O4,Assumptions!$V$5:$W$133,2)</f>
        <v>Demolition</v>
      </c>
      <c r="P1" s="51" t="str">
        <f>VLOOKUP(P4,Assumptions!$V$5:$W$133,2)</f>
        <v>Demolition</v>
      </c>
      <c r="Q1" s="51" t="str">
        <f>VLOOKUP(Q4,Assumptions!$V$5:$W$133,2)</f>
        <v>Demolition</v>
      </c>
      <c r="R1" s="51" t="str">
        <f>VLOOKUP(R4,Assumptions!$V$5:$W$133,2)</f>
        <v>Land Readiness</v>
      </c>
      <c r="S1" s="51" t="str">
        <f>VLOOKUP(S4,Assumptions!$V$5:$W$133,2)</f>
        <v>Land Readiness</v>
      </c>
      <c r="T1" s="51" t="str">
        <f>VLOOKUP(T4,Assumptions!$V$5:$W$133,2)</f>
        <v>Land Readiness</v>
      </c>
      <c r="U1" s="51" t="str">
        <f>VLOOKUP(U4,Assumptions!$V$5:$W$133,2)</f>
        <v>Land Readiness</v>
      </c>
      <c r="V1" s="51" t="str">
        <f>VLOOKUP(V4,Assumptions!$V$5:$W$133,2)</f>
        <v>Construction</v>
      </c>
      <c r="W1" s="51" t="str">
        <f>VLOOKUP(W4,Assumptions!$V$5:$W$133,2)</f>
        <v>Construction</v>
      </c>
      <c r="X1" s="51" t="str">
        <f>VLOOKUP(X4,Assumptions!$V$5:$W$133,2)</f>
        <v>Construction</v>
      </c>
      <c r="Y1" s="51" t="str">
        <f>VLOOKUP(Y4,Assumptions!$V$5:$W$133,2)</f>
        <v>Construction</v>
      </c>
      <c r="Z1" s="51" t="str">
        <f>VLOOKUP(Z4,Assumptions!$V$5:$W$133,2)</f>
        <v>Construction</v>
      </c>
      <c r="AA1" s="51" t="str">
        <f>VLOOKUP(AA4,Assumptions!$V$5:$W$133,2)</f>
        <v>Construction</v>
      </c>
      <c r="AB1" s="51" t="str">
        <f>VLOOKUP(AB4,Assumptions!$V$5:$W$133,2)</f>
        <v>Construction</v>
      </c>
      <c r="AC1" s="51" t="str">
        <f>VLOOKUP(AC4,Assumptions!$V$5:$W$133,2)</f>
        <v>Construction</v>
      </c>
      <c r="AD1" s="51" t="str">
        <f>VLOOKUP(AD4,Assumptions!$V$5:$W$133,2)</f>
        <v>Construction</v>
      </c>
      <c r="AE1" s="51" t="str">
        <f>VLOOKUP(AE4,Assumptions!$V$5:$W$133,2)</f>
        <v>Construction</v>
      </c>
      <c r="AF1" s="51" t="str">
        <f>VLOOKUP(AF4,Assumptions!$V$5:$W$133,2)</f>
        <v>Construction</v>
      </c>
      <c r="AG1" s="51" t="str">
        <f>VLOOKUP(AG4,Assumptions!$V$5:$W$133,2)</f>
        <v>Construction</v>
      </c>
      <c r="AH1" s="51" t="str">
        <f>VLOOKUP(AH4,Assumptions!$V$5:$W$133,2)</f>
        <v>Construction</v>
      </c>
      <c r="AI1" s="51" t="str">
        <f>VLOOKUP(AI4,Assumptions!$V$5:$W$133,2)</f>
        <v>Construction</v>
      </c>
      <c r="AJ1" s="51" t="str">
        <f>VLOOKUP(AJ4,Assumptions!$V$5:$W$133,2)</f>
        <v>Construction</v>
      </c>
      <c r="AK1" s="51" t="str">
        <f>VLOOKUP(AK4,Assumptions!$V$5:$W$133,2)</f>
        <v>Construction</v>
      </c>
      <c r="AL1" s="51" t="str">
        <f>VLOOKUP(AL4,Assumptions!$V$5:$W$133,2)</f>
        <v>Construction</v>
      </c>
      <c r="AM1" s="51" t="str">
        <f>VLOOKUP(AM4,Assumptions!$V$5:$W$133,2)</f>
        <v>Construction</v>
      </c>
      <c r="AN1" s="51" t="str">
        <f>VLOOKUP(AN4,Assumptions!$V$5:$W$133,2)</f>
        <v>Construction</v>
      </c>
      <c r="AO1" s="51" t="str">
        <f>VLOOKUP(AO4,Assumptions!$V$5:$W$133,2)</f>
        <v>Construction</v>
      </c>
      <c r="AP1" s="51" t="str">
        <f>VLOOKUP(AP4,Assumptions!$V$5:$W$133,2)</f>
        <v>Construction</v>
      </c>
      <c r="AQ1" s="51" t="str">
        <f>VLOOKUP(AQ4,Assumptions!$V$5:$W$133,2)</f>
        <v>Construction</v>
      </c>
      <c r="AR1" s="51" t="str">
        <f>VLOOKUP(AR4,Assumptions!$V$5:$W$133,2)</f>
        <v>Construction</v>
      </c>
      <c r="AS1" s="51" t="str">
        <f>VLOOKUP(AS4,Assumptions!$V$5:$W$133,2)</f>
        <v>Construction</v>
      </c>
      <c r="AT1" s="51" t="str">
        <f>VLOOKUP(AT4,Assumptions!$V$5:$W$133,2)</f>
        <v>Construction</v>
      </c>
      <c r="AU1" s="51" t="str">
        <f>VLOOKUP(AU4,Assumptions!$V$5:$W$133,2)</f>
        <v>Construction</v>
      </c>
      <c r="AV1" s="51" t="str">
        <f>VLOOKUP(AV4,Assumptions!$V$5:$W$133,2)</f>
        <v>Construction</v>
      </c>
      <c r="AW1" s="51" t="str">
        <f>VLOOKUP(AW4,Assumptions!$V$5:$W$133,2)</f>
        <v>Construction</v>
      </c>
      <c r="AX1" s="51" t="str">
        <f>VLOOKUP(AX4,Assumptions!$V$5:$W$133,2)</f>
        <v>Construction</v>
      </c>
      <c r="AY1" s="51" t="str">
        <f>VLOOKUP(AY4,Assumptions!$V$5:$W$133,2)</f>
        <v>Construction</v>
      </c>
      <c r="AZ1" s="51" t="str">
        <f>VLOOKUP(AZ4,Assumptions!$V$5:$W$133,2)</f>
        <v>Construction</v>
      </c>
      <c r="BA1" s="51" t="str">
        <f>VLOOKUP(BA4,Assumptions!$V$5:$W$133,2)</f>
        <v>Construction</v>
      </c>
      <c r="BB1" s="51" t="str">
        <f>VLOOKUP(BB4,Assumptions!$V$5:$W$133,2)</f>
        <v>Construction</v>
      </c>
      <c r="BC1" s="51" t="str">
        <f>VLOOKUP(BC4,Assumptions!$V$5:$W$133,2)</f>
        <v>Construction</v>
      </c>
      <c r="BD1" s="51" t="str">
        <f>VLOOKUP(BD4,Assumptions!$V$5:$W$133,2)</f>
        <v>Construction</v>
      </c>
      <c r="BE1" s="51" t="str">
        <f>VLOOKUP(BE4,Assumptions!$V$5:$W$133,2)</f>
        <v>Construction</v>
      </c>
      <c r="BF1" s="51" t="str">
        <f>VLOOKUP(BF4,Assumptions!$V$5:$W$133,2)</f>
        <v>Construction</v>
      </c>
      <c r="BG1" s="51" t="str">
        <f>VLOOKUP(BG4,Assumptions!$V$5:$W$133,2)</f>
        <v>Construction</v>
      </c>
      <c r="BH1" s="51" t="str">
        <f>VLOOKUP(BH4,Assumptions!$V$5:$W$133,2)</f>
        <v>Construction</v>
      </c>
      <c r="BI1" s="51" t="str">
        <f>VLOOKUP(BI4,Assumptions!$V$5:$W$133,2)</f>
        <v>Construction</v>
      </c>
      <c r="BJ1" s="51" t="str">
        <f>VLOOKUP(BJ4,Assumptions!$V$5:$W$133,2)</f>
        <v>Leasing</v>
      </c>
      <c r="BK1" s="51" t="str">
        <f>VLOOKUP(BK4,Assumptions!$V$5:$W$133,2)</f>
        <v>Leasing</v>
      </c>
      <c r="BL1" s="51" t="str">
        <f>VLOOKUP(BL4,Assumptions!$V$5:$W$133,2)</f>
        <v>Leasing</v>
      </c>
      <c r="BM1" s="51" t="str">
        <f>VLOOKUP(BM4,Assumptions!$V$5:$W$133,2)</f>
        <v>Leasing</v>
      </c>
      <c r="BN1" s="51" t="str">
        <f>VLOOKUP(BN4,Assumptions!$V$5:$W$133,2)</f>
        <v>Leasing</v>
      </c>
      <c r="BO1" s="51" t="str">
        <f>VLOOKUP(BO4,Assumptions!$V$5:$W$133,2)</f>
        <v>Leasing</v>
      </c>
      <c r="BP1" s="51" t="str">
        <f>VLOOKUP(BP4,Assumptions!$V$5:$W$133,2)</f>
        <v>Stabilized</v>
      </c>
      <c r="BQ1" s="51" t="str">
        <f>VLOOKUP(BQ4,Assumptions!$V$5:$W$133,2)</f>
        <v>Stabilized</v>
      </c>
      <c r="BR1" s="51" t="str">
        <f>VLOOKUP(BR4,Assumptions!$V$5:$W$133,2)</f>
        <v>Stabilized</v>
      </c>
      <c r="BS1" s="51" t="str">
        <f>VLOOKUP(BS4,Assumptions!$V$5:$W$133,2)</f>
        <v>Stabilized</v>
      </c>
      <c r="BT1" s="51" t="str">
        <f>VLOOKUP(BT4,Assumptions!$V$5:$W$133,2)</f>
        <v>Sold - Projections</v>
      </c>
      <c r="BU1" s="51" t="str">
        <f>VLOOKUP(BU4,Assumptions!$V$5:$W$133,2)</f>
        <v>Sold - Projections</v>
      </c>
      <c r="BV1" s="51" t="str">
        <f>VLOOKUP(BV4,Assumptions!$V$5:$W$133,2)</f>
        <v>Sold - Projections</v>
      </c>
      <c r="BW1" s="51" t="str">
        <f>VLOOKUP(BW4,Assumptions!$V$5:$W$133,2)</f>
        <v>Sold - Projections</v>
      </c>
      <c r="BX1" s="51" t="str">
        <f>VLOOKUP(BX4,Assumptions!$V$5:$W$133,2)</f>
        <v>Sold - Projections</v>
      </c>
      <c r="BY1" s="51" t="str">
        <f>VLOOKUP(BY4,Assumptions!$V$5:$W$133,2)</f>
        <v>Sold - Projections</v>
      </c>
      <c r="BZ1" s="51" t="str">
        <f>VLOOKUP(BZ4,Assumptions!$V$5:$W$133,2)</f>
        <v>Sold - Projections</v>
      </c>
      <c r="CA1" s="51" t="str">
        <f>VLOOKUP(CA4,Assumptions!$V$5:$W$133,2)</f>
        <v>Sold - Projections</v>
      </c>
      <c r="CB1" s="51" t="str">
        <f>VLOOKUP(CB4,Assumptions!$V$5:$W$133,2)</f>
        <v>Sold - Projections</v>
      </c>
      <c r="CC1" s="51" t="str">
        <f>VLOOKUP(CC4,Assumptions!$V$5:$W$133,2)</f>
        <v>Sold - Projections</v>
      </c>
      <c r="CD1" s="51" t="str">
        <f>VLOOKUP(CD4,Assumptions!$V$5:$W$133,2)</f>
        <v>Sold - Projections</v>
      </c>
      <c r="CE1" s="51" t="str">
        <f>VLOOKUP(CE4,Assumptions!$V$5:$W$133,2)</f>
        <v>Sold - Projections</v>
      </c>
      <c r="CF1" s="51" t="str">
        <f>VLOOKUP(CF4,Assumptions!$V$5:$W$133,2)</f>
        <v>Sold - Projections</v>
      </c>
      <c r="CG1" s="51" t="str">
        <f>VLOOKUP(CG4,Assumptions!$V$5:$W$133,2)</f>
        <v>Sold - Projections</v>
      </c>
      <c r="CH1" s="51" t="str">
        <f>VLOOKUP(CH4,Assumptions!$V$5:$W$133,2)</f>
        <v>Sold - Projections</v>
      </c>
      <c r="CI1" s="51" t="str">
        <f>VLOOKUP(CI4,Assumptions!$V$5:$W$133,2)</f>
        <v>Sold - Projections</v>
      </c>
      <c r="CJ1" s="51" t="str">
        <f>VLOOKUP(CJ4,Assumptions!$V$5:$W$133,2)</f>
        <v>Sold - Projections</v>
      </c>
      <c r="CK1" s="51" t="str">
        <f>VLOOKUP(CK4,Assumptions!$V$5:$W$133,2)</f>
        <v>Sold - Projections</v>
      </c>
      <c r="CL1" s="51" t="str">
        <f>VLOOKUP(CL4,Assumptions!$V$5:$W$133,2)</f>
        <v>Sold - Projections</v>
      </c>
      <c r="CM1" s="51" t="str">
        <f>VLOOKUP(CM4,Assumptions!$V$5:$W$133,2)</f>
        <v>Sold - Projections</v>
      </c>
      <c r="CN1" s="51" t="str">
        <f>VLOOKUP(CN4,Assumptions!$V$5:$W$133,2)</f>
        <v>Sold - Projections</v>
      </c>
      <c r="CO1" s="51" t="str">
        <f>VLOOKUP(CO4,Assumptions!$V$5:$W$133,2)</f>
        <v>Sold - Projections</v>
      </c>
      <c r="CP1" s="51" t="str">
        <f>VLOOKUP(CP4,Assumptions!$V$5:$W$133,2)</f>
        <v>Sold - Projections</v>
      </c>
      <c r="CQ1" s="51" t="str">
        <f>VLOOKUP(CQ4,Assumptions!$V$5:$W$133,2)</f>
        <v>Sold - Projections</v>
      </c>
      <c r="CR1" s="51" t="str">
        <f>VLOOKUP(CR4,Assumptions!$V$5:$W$133,2)</f>
        <v>Sold - Projections</v>
      </c>
      <c r="CS1" s="51" t="str">
        <f>VLOOKUP(CS4,Assumptions!$V$5:$W$133,2)</f>
        <v>Sold - Projections</v>
      </c>
      <c r="CT1" s="51" t="str">
        <f>VLOOKUP(CT4,Assumptions!$V$5:$W$133,2)</f>
        <v>Sold - Projections</v>
      </c>
      <c r="CU1" s="51" t="str">
        <f>VLOOKUP(CU4,Assumptions!$V$5:$W$133,2)</f>
        <v>Sold - Projections</v>
      </c>
      <c r="CV1" s="51" t="str">
        <f>VLOOKUP(CV4,Assumptions!$V$5:$W$133,2)</f>
        <v>Sold - Projections</v>
      </c>
      <c r="CW1" s="51" t="str">
        <f>VLOOKUP(CW4,Assumptions!$V$5:$W$133,2)</f>
        <v>Sold - Projections</v>
      </c>
      <c r="CX1" s="51" t="str">
        <f>VLOOKUP(CX4,Assumptions!$V$5:$W$133,2)</f>
        <v>Sold - Projections</v>
      </c>
      <c r="CY1" s="51" t="str">
        <f>VLOOKUP(CY4,Assumptions!$V$5:$W$133,2)</f>
        <v>Sold - Projections</v>
      </c>
      <c r="CZ1" s="51" t="str">
        <f>VLOOKUP(CZ4,Assumptions!$V$5:$W$133,2)</f>
        <v>Sold - Projections</v>
      </c>
      <c r="DA1" s="51" t="str">
        <f>VLOOKUP(DA4,Assumptions!$V$5:$W$133,2)</f>
        <v>Sold - Projections</v>
      </c>
      <c r="DB1" s="51" t="str">
        <f>VLOOKUP(DB4,Assumptions!$V$5:$W$133,2)</f>
        <v>Sold - Projections</v>
      </c>
      <c r="DC1" s="51" t="str">
        <f>VLOOKUP(DC4,Assumptions!$V$5:$W$133,2)</f>
        <v>Sold - Projections</v>
      </c>
      <c r="DD1" s="51" t="str">
        <f>VLOOKUP(DD4,Assumptions!$V$5:$W$133,2)</f>
        <v>Sold - Projections</v>
      </c>
      <c r="DE1" s="51" t="str">
        <f>VLOOKUP(DE4,Assumptions!$V$5:$W$133,2)</f>
        <v>Sold - Projections</v>
      </c>
      <c r="DF1" s="51" t="str">
        <f>VLOOKUP(DF4,Assumptions!$V$5:$W$133,2)</f>
        <v>Sold - Projections</v>
      </c>
      <c r="DG1" s="51" t="str">
        <f>VLOOKUP(DG4,Assumptions!$V$5:$W$133,2)</f>
        <v>Sold - Projections</v>
      </c>
      <c r="DH1" s="51" t="str">
        <f>VLOOKUP(DH4,Assumptions!$V$5:$W$133,2)</f>
        <v>Sold - Projections</v>
      </c>
      <c r="DI1" s="51" t="str">
        <f>VLOOKUP(DI4,Assumptions!$V$5:$W$133,2)</f>
        <v>Sold - Projections</v>
      </c>
      <c r="DJ1" s="51" t="str">
        <f>VLOOKUP(DJ4,Assumptions!$V$5:$W$133,2)</f>
        <v>Sold - Projections</v>
      </c>
      <c r="DK1" s="51" t="str">
        <f>VLOOKUP(DK4,Assumptions!$V$5:$W$133,2)</f>
        <v>Sold - Projections</v>
      </c>
      <c r="DL1" s="51" t="str">
        <f>VLOOKUP(DL4,Assumptions!$V$5:$W$133,2)</f>
        <v>Sold - Projections</v>
      </c>
      <c r="DM1" s="51" t="str">
        <f>VLOOKUP(DM4,Assumptions!$V$5:$W$133,2)</f>
        <v>Sold - Projections</v>
      </c>
      <c r="DN1" s="51" t="str">
        <f>VLOOKUP(DN4,Assumptions!$V$5:$W$133,2)</f>
        <v>Sold - Projections</v>
      </c>
      <c r="DO1" s="51" t="str">
        <f>VLOOKUP(DO4,Assumptions!$V$5:$W$133,2)</f>
        <v>Sold - Projections</v>
      </c>
      <c r="DP1" s="51" t="str">
        <f>VLOOKUP(DP4,Assumptions!$V$5:$W$133,2)</f>
        <v>Sold - Projections</v>
      </c>
      <c r="DQ1" s="51" t="str">
        <f>VLOOKUP(DQ4,Assumptions!$V$5:$W$133,2)</f>
        <v>Sold - Projections</v>
      </c>
      <c r="DR1" s="51" t="str">
        <f>VLOOKUP(DR4,Assumptions!$V$5:$W$133,2)</f>
        <v>Sold - Projections</v>
      </c>
      <c r="DS1" s="51" t="str">
        <f>VLOOKUP(DS4,Assumptions!$V$5:$W$133,2)</f>
        <v>Sold - Projections</v>
      </c>
      <c r="DT1" s="51" t="str">
        <f>VLOOKUP(DT4,Assumptions!$V$5:$W$133,2)</f>
        <v>Sold - Projections</v>
      </c>
      <c r="DU1" s="51" t="str">
        <f>VLOOKUP(DU4,Assumptions!$V$5:$W$133,2)</f>
        <v>Sold - Projections</v>
      </c>
      <c r="DV1" s="51" t="str">
        <f>VLOOKUP(DV4,Assumptions!$V$5:$W$133,2)</f>
        <v>Sold - Projections</v>
      </c>
      <c r="DW1" s="51" t="str">
        <f>VLOOKUP(DW4,Assumptions!$V$5:$W$133,2)</f>
        <v>Sold - Projections</v>
      </c>
      <c r="DX1" s="51" t="str">
        <f>VLOOKUP(DX4,Assumptions!$V$5:$W$133,2)</f>
        <v>Sold - Projections</v>
      </c>
      <c r="DY1" s="51" t="str">
        <f>VLOOKUP(DY4,Assumptions!$V$5:$W$133,2)</f>
        <v>Sold - Projections</v>
      </c>
      <c r="DZ1" s="51" t="str">
        <f>VLOOKUP(DZ4,Assumptions!$V$5:$W$133,2)</f>
        <v>Sold - Projections</v>
      </c>
      <c r="EA1" s="51" t="str">
        <f>VLOOKUP(EA4,Assumptions!$V$5:$W$133,2)</f>
        <v>Sold - Projections</v>
      </c>
      <c r="EB1" s="51" t="str">
        <f>VLOOKUP(EB4,Assumptions!$V$5:$W$133,2)</f>
        <v>Sold - Projections</v>
      </c>
      <c r="EC1" s="51" t="str">
        <f>VLOOKUP(EC4,Assumptions!$V$5:$W$133,2)</f>
        <v>Sold - Projections</v>
      </c>
      <c r="ED1" s="51" t="str">
        <f>VLOOKUP(ED4,Assumptions!$V$5:$W$133,2)</f>
        <v>Sold - Projections</v>
      </c>
      <c r="EE1" s="51" t="str">
        <f>VLOOKUP(EE4,Assumptions!$V$5:$W$133,2)</f>
        <v>Sold - Projections</v>
      </c>
      <c r="EF1" s="51" t="str">
        <f>VLOOKUP(EF4,Assumptions!$V$5:$W$133,2)</f>
        <v>Sold - Projections</v>
      </c>
      <c r="EG1" s="51" t="str">
        <f>VLOOKUP(EG4,Assumptions!$V$5:$W$133,2)</f>
        <v>Sold - Projections</v>
      </c>
      <c r="EH1" s="51" t="str">
        <f>VLOOKUP(EH4,Assumptions!$V$5:$W$133,2)</f>
        <v>Sold - Projections</v>
      </c>
      <c r="EI1" s="51" t="str">
        <f>VLOOKUP(EI4,Assumptions!$V$5:$W$133,2)</f>
        <v>Sold - Projections</v>
      </c>
      <c r="EJ1" s="51" t="str">
        <f>VLOOKUP(EJ4,Assumptions!$V$5:$W$133,2)</f>
        <v>Sold - Projections</v>
      </c>
      <c r="EK1" s="51" t="str">
        <f>VLOOKUP(EK4,Assumptions!$V$5:$W$133,2)</f>
        <v>Sold - Projections</v>
      </c>
      <c r="EL1" s="51" t="s">
        <v>2</v>
      </c>
    </row>
    <row r="2" spans="1:142" x14ac:dyDescent="0.3">
      <c r="E2" s="51"/>
      <c r="F2" s="51"/>
      <c r="K2" s="51" t="s">
        <v>1</v>
      </c>
      <c r="L2" s="51">
        <v>0</v>
      </c>
      <c r="M2" s="51">
        <v>0</v>
      </c>
      <c r="N2" s="51">
        <v>0</v>
      </c>
      <c r="O2" s="51">
        <v>0</v>
      </c>
      <c r="P2" s="51">
        <v>0</v>
      </c>
      <c r="Q2" s="51">
        <v>0</v>
      </c>
      <c r="R2" s="51">
        <v>0</v>
      </c>
      <c r="S2" s="51">
        <v>0</v>
      </c>
      <c r="T2" s="51">
        <v>0</v>
      </c>
      <c r="U2" s="51">
        <v>0</v>
      </c>
      <c r="V2" s="51">
        <v>0</v>
      </c>
      <c r="W2" s="51">
        <v>0</v>
      </c>
      <c r="X2" s="51">
        <v>1</v>
      </c>
      <c r="Y2" s="51">
        <v>1</v>
      </c>
      <c r="Z2" s="51">
        <v>1</v>
      </c>
      <c r="AA2" s="51">
        <v>1</v>
      </c>
      <c r="AB2" s="51">
        <v>1</v>
      </c>
      <c r="AC2" s="51">
        <v>1</v>
      </c>
      <c r="AD2" s="51">
        <v>1</v>
      </c>
      <c r="AE2" s="51">
        <v>1</v>
      </c>
      <c r="AF2" s="51">
        <v>1</v>
      </c>
      <c r="AG2" s="51">
        <v>1</v>
      </c>
      <c r="AH2" s="51">
        <v>1</v>
      </c>
      <c r="AI2" s="51">
        <v>1</v>
      </c>
      <c r="AJ2" s="51">
        <v>2</v>
      </c>
      <c r="AK2" s="51">
        <v>2</v>
      </c>
      <c r="AL2" s="51">
        <v>2</v>
      </c>
      <c r="AM2" s="51">
        <v>2</v>
      </c>
      <c r="AN2" s="51">
        <v>2</v>
      </c>
      <c r="AO2" s="51">
        <v>2</v>
      </c>
      <c r="AP2" s="51">
        <v>2</v>
      </c>
      <c r="AQ2" s="51">
        <v>2</v>
      </c>
      <c r="AR2" s="51">
        <v>2</v>
      </c>
      <c r="AS2" s="51">
        <v>2</v>
      </c>
      <c r="AT2" s="51">
        <v>2</v>
      </c>
      <c r="AU2" s="51">
        <v>2</v>
      </c>
      <c r="AV2" s="51">
        <v>3</v>
      </c>
      <c r="AW2" s="51">
        <v>3</v>
      </c>
      <c r="AX2" s="51">
        <v>3</v>
      </c>
      <c r="AY2" s="51">
        <v>3</v>
      </c>
      <c r="AZ2" s="51">
        <v>3</v>
      </c>
      <c r="BA2" s="51">
        <v>3</v>
      </c>
      <c r="BB2" s="51">
        <v>3</v>
      </c>
      <c r="BC2" s="51">
        <v>3</v>
      </c>
      <c r="BD2" s="51">
        <v>3</v>
      </c>
      <c r="BE2" s="51">
        <v>3</v>
      </c>
      <c r="BF2" s="51">
        <v>3</v>
      </c>
      <c r="BG2" s="51">
        <v>3</v>
      </c>
      <c r="BH2" s="51">
        <v>4</v>
      </c>
      <c r="BI2" s="51">
        <v>4</v>
      </c>
      <c r="BJ2" s="51">
        <v>4</v>
      </c>
      <c r="BK2" s="51">
        <v>4</v>
      </c>
      <c r="BL2" s="51">
        <v>4</v>
      </c>
      <c r="BM2" s="51">
        <v>4</v>
      </c>
      <c r="BN2" s="51">
        <v>4</v>
      </c>
      <c r="BO2" s="51">
        <v>4</v>
      </c>
      <c r="BP2" s="51">
        <v>4</v>
      </c>
      <c r="BQ2" s="51">
        <v>4</v>
      </c>
      <c r="BR2" s="51">
        <v>4</v>
      </c>
      <c r="BS2" s="51">
        <v>4</v>
      </c>
      <c r="BT2" s="51">
        <v>5</v>
      </c>
      <c r="BU2" s="51">
        <v>5</v>
      </c>
      <c r="BV2" s="51">
        <v>5</v>
      </c>
      <c r="BW2" s="51">
        <v>5</v>
      </c>
      <c r="BX2" s="51">
        <v>5</v>
      </c>
      <c r="BY2" s="51">
        <v>5</v>
      </c>
      <c r="BZ2" s="51">
        <v>5</v>
      </c>
      <c r="CA2" s="51">
        <v>5</v>
      </c>
      <c r="CB2" s="51">
        <v>5</v>
      </c>
      <c r="CC2" s="51">
        <v>5</v>
      </c>
      <c r="CD2" s="51">
        <v>5</v>
      </c>
      <c r="CE2" s="51">
        <v>5</v>
      </c>
      <c r="CF2" s="51">
        <v>6</v>
      </c>
      <c r="CG2" s="51">
        <v>6</v>
      </c>
      <c r="CH2" s="51">
        <v>6</v>
      </c>
      <c r="CI2" s="51">
        <v>6</v>
      </c>
      <c r="CJ2" s="51">
        <v>6</v>
      </c>
      <c r="CK2" s="51">
        <v>6</v>
      </c>
      <c r="CL2" s="51">
        <v>6</v>
      </c>
      <c r="CM2" s="51">
        <v>6</v>
      </c>
      <c r="CN2" s="51">
        <v>6</v>
      </c>
      <c r="CO2" s="51">
        <v>6</v>
      </c>
      <c r="CP2" s="51">
        <v>6</v>
      </c>
      <c r="CQ2" s="51">
        <v>6</v>
      </c>
      <c r="CR2" s="51">
        <v>7</v>
      </c>
      <c r="CS2" s="51">
        <v>7</v>
      </c>
      <c r="CT2" s="51">
        <v>7</v>
      </c>
      <c r="CU2" s="51">
        <v>7</v>
      </c>
      <c r="CV2" s="51">
        <v>7</v>
      </c>
      <c r="CW2" s="51">
        <v>7</v>
      </c>
      <c r="CX2" s="51">
        <v>7</v>
      </c>
      <c r="CY2" s="51">
        <v>7</v>
      </c>
      <c r="CZ2" s="51">
        <v>7</v>
      </c>
      <c r="DA2" s="51">
        <v>7</v>
      </c>
      <c r="DB2" s="51">
        <v>7</v>
      </c>
      <c r="DC2" s="51">
        <v>7</v>
      </c>
      <c r="DD2" s="51">
        <v>8</v>
      </c>
      <c r="DE2" s="51">
        <v>8</v>
      </c>
      <c r="DF2" s="51">
        <v>8</v>
      </c>
      <c r="DG2" s="51">
        <v>8</v>
      </c>
      <c r="DH2" s="51">
        <v>8</v>
      </c>
      <c r="DI2" s="51">
        <v>8</v>
      </c>
      <c r="DJ2" s="51">
        <v>8</v>
      </c>
      <c r="DK2" s="51">
        <v>8</v>
      </c>
      <c r="DL2" s="51">
        <v>8</v>
      </c>
      <c r="DM2" s="51">
        <v>8</v>
      </c>
      <c r="DN2" s="51">
        <v>8</v>
      </c>
      <c r="DO2" s="51">
        <v>8</v>
      </c>
      <c r="DP2" s="51">
        <v>9</v>
      </c>
      <c r="DQ2" s="51">
        <v>9</v>
      </c>
      <c r="DR2" s="51">
        <v>9</v>
      </c>
      <c r="DS2" s="51">
        <v>9</v>
      </c>
      <c r="DT2" s="51">
        <v>9</v>
      </c>
      <c r="DU2" s="51">
        <v>9</v>
      </c>
      <c r="DV2" s="51">
        <v>9</v>
      </c>
      <c r="DW2" s="51">
        <v>9</v>
      </c>
      <c r="DX2" s="51">
        <v>9</v>
      </c>
      <c r="DY2" s="51">
        <v>9</v>
      </c>
      <c r="DZ2" s="51">
        <v>9</v>
      </c>
      <c r="EA2" s="51">
        <v>9</v>
      </c>
      <c r="EB2" s="51">
        <v>10</v>
      </c>
      <c r="EC2" s="51">
        <v>10</v>
      </c>
      <c r="ED2" s="51">
        <v>10</v>
      </c>
      <c r="EE2" s="51">
        <v>10</v>
      </c>
      <c r="EF2" s="51">
        <v>10</v>
      </c>
      <c r="EG2" s="51">
        <v>10</v>
      </c>
      <c r="EH2" s="51">
        <v>10</v>
      </c>
      <c r="EI2" s="51">
        <v>10</v>
      </c>
      <c r="EJ2" s="51">
        <v>10</v>
      </c>
      <c r="EK2" s="51">
        <v>10</v>
      </c>
      <c r="EL2" s="51" t="s">
        <v>2</v>
      </c>
    </row>
    <row r="3" spans="1:142" x14ac:dyDescent="0.3">
      <c r="E3" s="51"/>
      <c r="F3" s="51"/>
      <c r="K3" s="51" t="s">
        <v>3</v>
      </c>
      <c r="L3" s="55">
        <f>YEAR(L5)</f>
        <v>2024</v>
      </c>
      <c r="M3" s="55">
        <f t="shared" ref="M3:BX3" si="0">YEAR(M5)</f>
        <v>2024</v>
      </c>
      <c r="N3" s="55">
        <f t="shared" si="0"/>
        <v>2024</v>
      </c>
      <c r="O3" s="55">
        <f t="shared" si="0"/>
        <v>2024</v>
      </c>
      <c r="P3" s="55">
        <f t="shared" si="0"/>
        <v>2024</v>
      </c>
      <c r="Q3" s="55">
        <f t="shared" si="0"/>
        <v>2024</v>
      </c>
      <c r="R3" s="55">
        <f t="shared" si="0"/>
        <v>2024</v>
      </c>
      <c r="S3" s="55">
        <f t="shared" si="0"/>
        <v>2024</v>
      </c>
      <c r="T3" s="55">
        <f t="shared" si="0"/>
        <v>2024</v>
      </c>
      <c r="U3" s="55">
        <f t="shared" si="0"/>
        <v>2025</v>
      </c>
      <c r="V3" s="55">
        <f t="shared" si="0"/>
        <v>2025</v>
      </c>
      <c r="W3" s="55">
        <f t="shared" si="0"/>
        <v>2025</v>
      </c>
      <c r="X3" s="55">
        <f t="shared" si="0"/>
        <v>2025</v>
      </c>
      <c r="Y3" s="55">
        <f t="shared" si="0"/>
        <v>2025</v>
      </c>
      <c r="Z3" s="55">
        <f t="shared" si="0"/>
        <v>2025</v>
      </c>
      <c r="AA3" s="55">
        <f t="shared" si="0"/>
        <v>2025</v>
      </c>
      <c r="AB3" s="55">
        <f t="shared" si="0"/>
        <v>2025</v>
      </c>
      <c r="AC3" s="55">
        <f t="shared" si="0"/>
        <v>2025</v>
      </c>
      <c r="AD3" s="55">
        <f t="shared" si="0"/>
        <v>2025</v>
      </c>
      <c r="AE3" s="55">
        <f t="shared" si="0"/>
        <v>2025</v>
      </c>
      <c r="AF3" s="55">
        <f t="shared" si="0"/>
        <v>2025</v>
      </c>
      <c r="AG3" s="55">
        <f t="shared" si="0"/>
        <v>2026</v>
      </c>
      <c r="AH3" s="55">
        <f t="shared" si="0"/>
        <v>2026</v>
      </c>
      <c r="AI3" s="55">
        <f t="shared" si="0"/>
        <v>2026</v>
      </c>
      <c r="AJ3" s="55">
        <f t="shared" si="0"/>
        <v>2026</v>
      </c>
      <c r="AK3" s="55">
        <f t="shared" si="0"/>
        <v>2026</v>
      </c>
      <c r="AL3" s="55">
        <f t="shared" si="0"/>
        <v>2026</v>
      </c>
      <c r="AM3" s="55">
        <f t="shared" si="0"/>
        <v>2026</v>
      </c>
      <c r="AN3" s="55">
        <f t="shared" si="0"/>
        <v>2026</v>
      </c>
      <c r="AO3" s="55">
        <f t="shared" si="0"/>
        <v>2026</v>
      </c>
      <c r="AP3" s="55">
        <f t="shared" si="0"/>
        <v>2026</v>
      </c>
      <c r="AQ3" s="55">
        <f t="shared" si="0"/>
        <v>2026</v>
      </c>
      <c r="AR3" s="55">
        <f t="shared" si="0"/>
        <v>2026</v>
      </c>
      <c r="AS3" s="55">
        <f t="shared" si="0"/>
        <v>2027</v>
      </c>
      <c r="AT3" s="55">
        <f t="shared" si="0"/>
        <v>2027</v>
      </c>
      <c r="AU3" s="55">
        <f t="shared" si="0"/>
        <v>2027</v>
      </c>
      <c r="AV3" s="55">
        <f t="shared" si="0"/>
        <v>2027</v>
      </c>
      <c r="AW3" s="55">
        <f t="shared" si="0"/>
        <v>2027</v>
      </c>
      <c r="AX3" s="55">
        <f t="shared" si="0"/>
        <v>2027</v>
      </c>
      <c r="AY3" s="55">
        <f t="shared" si="0"/>
        <v>2027</v>
      </c>
      <c r="AZ3" s="55">
        <f t="shared" si="0"/>
        <v>2027</v>
      </c>
      <c r="BA3" s="55">
        <f t="shared" si="0"/>
        <v>2027</v>
      </c>
      <c r="BB3" s="55">
        <f t="shared" si="0"/>
        <v>2027</v>
      </c>
      <c r="BC3" s="55">
        <f t="shared" si="0"/>
        <v>2027</v>
      </c>
      <c r="BD3" s="55">
        <f t="shared" si="0"/>
        <v>2027</v>
      </c>
      <c r="BE3" s="55">
        <f t="shared" si="0"/>
        <v>2028</v>
      </c>
      <c r="BF3" s="55">
        <f t="shared" si="0"/>
        <v>2028</v>
      </c>
      <c r="BG3" s="55">
        <f t="shared" si="0"/>
        <v>2028</v>
      </c>
      <c r="BH3" s="55">
        <f t="shared" si="0"/>
        <v>2028</v>
      </c>
      <c r="BI3" s="55">
        <f t="shared" si="0"/>
        <v>2028</v>
      </c>
      <c r="BJ3" s="55">
        <f t="shared" si="0"/>
        <v>2028</v>
      </c>
      <c r="BK3" s="55">
        <f t="shared" si="0"/>
        <v>2028</v>
      </c>
      <c r="BL3" s="55">
        <f t="shared" si="0"/>
        <v>2028</v>
      </c>
      <c r="BM3" s="55">
        <f t="shared" si="0"/>
        <v>2028</v>
      </c>
      <c r="BN3" s="55">
        <f t="shared" si="0"/>
        <v>2028</v>
      </c>
      <c r="BO3" s="55">
        <f t="shared" si="0"/>
        <v>2028</v>
      </c>
      <c r="BP3" s="55">
        <f t="shared" si="0"/>
        <v>2028</v>
      </c>
      <c r="BQ3" s="55">
        <f t="shared" si="0"/>
        <v>2029</v>
      </c>
      <c r="BR3" s="55">
        <f t="shared" si="0"/>
        <v>2029</v>
      </c>
      <c r="BS3" s="55">
        <f t="shared" si="0"/>
        <v>2029</v>
      </c>
      <c r="BT3" s="55">
        <f t="shared" si="0"/>
        <v>2029</v>
      </c>
      <c r="BU3" s="55">
        <f t="shared" si="0"/>
        <v>2029</v>
      </c>
      <c r="BV3" s="55">
        <f t="shared" si="0"/>
        <v>2029</v>
      </c>
      <c r="BW3" s="55">
        <f t="shared" si="0"/>
        <v>2029</v>
      </c>
      <c r="BX3" s="55">
        <f t="shared" si="0"/>
        <v>2029</v>
      </c>
      <c r="BY3" s="55">
        <f t="shared" ref="BY3:EJ3" si="1">YEAR(BY5)</f>
        <v>2029</v>
      </c>
      <c r="BZ3" s="55">
        <f t="shared" si="1"/>
        <v>2029</v>
      </c>
      <c r="CA3" s="55">
        <f t="shared" si="1"/>
        <v>2029</v>
      </c>
      <c r="CB3" s="55">
        <f t="shared" si="1"/>
        <v>2029</v>
      </c>
      <c r="CC3" s="55">
        <f t="shared" si="1"/>
        <v>2030</v>
      </c>
      <c r="CD3" s="55">
        <f t="shared" si="1"/>
        <v>2030</v>
      </c>
      <c r="CE3" s="55">
        <f t="shared" si="1"/>
        <v>2030</v>
      </c>
      <c r="CF3" s="55">
        <f t="shared" si="1"/>
        <v>2030</v>
      </c>
      <c r="CG3" s="55">
        <f t="shared" si="1"/>
        <v>2030</v>
      </c>
      <c r="CH3" s="55">
        <f t="shared" si="1"/>
        <v>2030</v>
      </c>
      <c r="CI3" s="55">
        <f t="shared" si="1"/>
        <v>2030</v>
      </c>
      <c r="CJ3" s="55">
        <f t="shared" si="1"/>
        <v>2030</v>
      </c>
      <c r="CK3" s="55">
        <f t="shared" si="1"/>
        <v>2030</v>
      </c>
      <c r="CL3" s="55">
        <f t="shared" si="1"/>
        <v>2030</v>
      </c>
      <c r="CM3" s="55">
        <f t="shared" si="1"/>
        <v>2030</v>
      </c>
      <c r="CN3" s="55">
        <f t="shared" si="1"/>
        <v>2030</v>
      </c>
      <c r="CO3" s="55">
        <f t="shared" si="1"/>
        <v>2031</v>
      </c>
      <c r="CP3" s="55">
        <f t="shared" si="1"/>
        <v>2031</v>
      </c>
      <c r="CQ3" s="55">
        <f t="shared" si="1"/>
        <v>2031</v>
      </c>
      <c r="CR3" s="55">
        <f t="shared" si="1"/>
        <v>2031</v>
      </c>
      <c r="CS3" s="55">
        <f t="shared" si="1"/>
        <v>2031</v>
      </c>
      <c r="CT3" s="55">
        <f t="shared" si="1"/>
        <v>2031</v>
      </c>
      <c r="CU3" s="55">
        <f t="shared" si="1"/>
        <v>2031</v>
      </c>
      <c r="CV3" s="55">
        <f t="shared" si="1"/>
        <v>2031</v>
      </c>
      <c r="CW3" s="55">
        <f t="shared" si="1"/>
        <v>2031</v>
      </c>
      <c r="CX3" s="55">
        <f t="shared" si="1"/>
        <v>2031</v>
      </c>
      <c r="CY3" s="55">
        <f t="shared" si="1"/>
        <v>2031</v>
      </c>
      <c r="CZ3" s="55">
        <f t="shared" si="1"/>
        <v>2031</v>
      </c>
      <c r="DA3" s="55">
        <f t="shared" si="1"/>
        <v>2032</v>
      </c>
      <c r="DB3" s="55">
        <f t="shared" si="1"/>
        <v>2032</v>
      </c>
      <c r="DC3" s="55">
        <f t="shared" si="1"/>
        <v>2032</v>
      </c>
      <c r="DD3" s="55">
        <f t="shared" si="1"/>
        <v>2032</v>
      </c>
      <c r="DE3" s="55">
        <f t="shared" si="1"/>
        <v>2032</v>
      </c>
      <c r="DF3" s="55">
        <f t="shared" si="1"/>
        <v>2032</v>
      </c>
      <c r="DG3" s="55">
        <f t="shared" si="1"/>
        <v>2032</v>
      </c>
      <c r="DH3" s="55">
        <f t="shared" si="1"/>
        <v>2032</v>
      </c>
      <c r="DI3" s="55">
        <f t="shared" si="1"/>
        <v>2032</v>
      </c>
      <c r="DJ3" s="55">
        <f t="shared" si="1"/>
        <v>2032</v>
      </c>
      <c r="DK3" s="55">
        <f t="shared" si="1"/>
        <v>2032</v>
      </c>
      <c r="DL3" s="55">
        <f t="shared" si="1"/>
        <v>2032</v>
      </c>
      <c r="DM3" s="55">
        <f t="shared" si="1"/>
        <v>2033</v>
      </c>
      <c r="DN3" s="55">
        <f t="shared" si="1"/>
        <v>2033</v>
      </c>
      <c r="DO3" s="55">
        <f t="shared" si="1"/>
        <v>2033</v>
      </c>
      <c r="DP3" s="55">
        <f t="shared" si="1"/>
        <v>2033</v>
      </c>
      <c r="DQ3" s="55">
        <f t="shared" si="1"/>
        <v>2033</v>
      </c>
      <c r="DR3" s="55">
        <f t="shared" si="1"/>
        <v>2033</v>
      </c>
      <c r="DS3" s="55">
        <f t="shared" si="1"/>
        <v>2033</v>
      </c>
      <c r="DT3" s="55">
        <f t="shared" si="1"/>
        <v>2033</v>
      </c>
      <c r="DU3" s="55">
        <f t="shared" si="1"/>
        <v>2033</v>
      </c>
      <c r="DV3" s="55">
        <f t="shared" si="1"/>
        <v>2033</v>
      </c>
      <c r="DW3" s="55">
        <f t="shared" si="1"/>
        <v>2033</v>
      </c>
      <c r="DX3" s="55">
        <f t="shared" si="1"/>
        <v>2033</v>
      </c>
      <c r="DY3" s="55">
        <f t="shared" si="1"/>
        <v>2034</v>
      </c>
      <c r="DZ3" s="55">
        <f t="shared" si="1"/>
        <v>2034</v>
      </c>
      <c r="EA3" s="55">
        <f t="shared" si="1"/>
        <v>2034</v>
      </c>
      <c r="EB3" s="55">
        <f t="shared" si="1"/>
        <v>2034</v>
      </c>
      <c r="EC3" s="55">
        <f t="shared" si="1"/>
        <v>2034</v>
      </c>
      <c r="ED3" s="55">
        <f t="shared" si="1"/>
        <v>2034</v>
      </c>
      <c r="EE3" s="55">
        <f t="shared" si="1"/>
        <v>2034</v>
      </c>
      <c r="EF3" s="55">
        <f t="shared" si="1"/>
        <v>2034</v>
      </c>
      <c r="EG3" s="55">
        <f t="shared" si="1"/>
        <v>2034</v>
      </c>
      <c r="EH3" s="55">
        <f t="shared" si="1"/>
        <v>2034</v>
      </c>
      <c r="EI3" s="55">
        <f t="shared" si="1"/>
        <v>2034</v>
      </c>
      <c r="EJ3" s="55">
        <f t="shared" si="1"/>
        <v>2034</v>
      </c>
      <c r="EK3" s="55">
        <f t="shared" ref="EK3" si="2">YEAR(EK5)</f>
        <v>2035</v>
      </c>
      <c r="EL3" s="51" t="s">
        <v>2</v>
      </c>
    </row>
    <row r="4" spans="1:142" x14ac:dyDescent="0.3">
      <c r="E4" s="51"/>
      <c r="F4" s="106"/>
      <c r="H4" s="156"/>
      <c r="I4" s="128"/>
      <c r="K4" s="51" t="s">
        <v>4</v>
      </c>
      <c r="L4" s="51">
        <v>1</v>
      </c>
      <c r="M4" s="51">
        <v>2</v>
      </c>
      <c r="N4" s="51">
        <v>3</v>
      </c>
      <c r="O4" s="51">
        <v>4</v>
      </c>
      <c r="P4" s="51">
        <v>5</v>
      </c>
      <c r="Q4" s="51">
        <v>6</v>
      </c>
      <c r="R4" s="51">
        <v>7</v>
      </c>
      <c r="S4" s="51">
        <v>8</v>
      </c>
      <c r="T4" s="51">
        <v>9</v>
      </c>
      <c r="U4" s="51">
        <v>10</v>
      </c>
      <c r="V4" s="51">
        <v>11</v>
      </c>
      <c r="W4" s="51">
        <v>12</v>
      </c>
      <c r="X4" s="51">
        <v>13</v>
      </c>
      <c r="Y4" s="51">
        <v>14</v>
      </c>
      <c r="Z4" s="51">
        <v>15</v>
      </c>
      <c r="AA4" s="51">
        <v>16</v>
      </c>
      <c r="AB4" s="51">
        <v>17</v>
      </c>
      <c r="AC4" s="51">
        <v>18</v>
      </c>
      <c r="AD4" s="51">
        <v>19</v>
      </c>
      <c r="AE4" s="51">
        <v>20</v>
      </c>
      <c r="AF4" s="51">
        <v>21</v>
      </c>
      <c r="AG4" s="51">
        <v>22</v>
      </c>
      <c r="AH4" s="51">
        <v>23</v>
      </c>
      <c r="AI4" s="51">
        <v>24</v>
      </c>
      <c r="AJ4" s="51">
        <v>25</v>
      </c>
      <c r="AK4" s="51">
        <v>26</v>
      </c>
      <c r="AL4" s="51">
        <v>27</v>
      </c>
      <c r="AM4" s="51">
        <v>28</v>
      </c>
      <c r="AN4" s="51">
        <v>29</v>
      </c>
      <c r="AO4" s="51">
        <v>30</v>
      </c>
      <c r="AP4" s="51">
        <v>31</v>
      </c>
      <c r="AQ4" s="51">
        <v>32</v>
      </c>
      <c r="AR4" s="51">
        <v>33</v>
      </c>
      <c r="AS4" s="51">
        <v>34</v>
      </c>
      <c r="AT4" s="51">
        <v>35</v>
      </c>
      <c r="AU4" s="51">
        <v>36</v>
      </c>
      <c r="AV4" s="51">
        <v>37</v>
      </c>
      <c r="AW4" s="51">
        <v>38</v>
      </c>
      <c r="AX4" s="51">
        <v>39</v>
      </c>
      <c r="AY4" s="51">
        <v>40</v>
      </c>
      <c r="AZ4" s="51">
        <v>41</v>
      </c>
      <c r="BA4" s="51">
        <v>42</v>
      </c>
      <c r="BB4" s="51">
        <v>43</v>
      </c>
      <c r="BC4" s="51">
        <v>44</v>
      </c>
      <c r="BD4" s="51">
        <v>45</v>
      </c>
      <c r="BE4" s="51">
        <v>46</v>
      </c>
      <c r="BF4" s="51">
        <v>47</v>
      </c>
      <c r="BG4" s="51">
        <v>48</v>
      </c>
      <c r="BH4" s="51">
        <v>49</v>
      </c>
      <c r="BI4" s="51">
        <v>50</v>
      </c>
      <c r="BJ4" s="51">
        <v>51</v>
      </c>
      <c r="BK4" s="51">
        <v>52</v>
      </c>
      <c r="BL4" s="51">
        <v>53</v>
      </c>
      <c r="BM4" s="51">
        <v>54</v>
      </c>
      <c r="BN4" s="51">
        <v>55</v>
      </c>
      <c r="BO4" s="51">
        <v>56</v>
      </c>
      <c r="BP4" s="51">
        <v>57</v>
      </c>
      <c r="BQ4" s="51">
        <v>58</v>
      </c>
      <c r="BR4" s="51">
        <v>59</v>
      </c>
      <c r="BS4" s="51">
        <v>60</v>
      </c>
      <c r="BT4" s="51">
        <v>61</v>
      </c>
      <c r="BU4" s="51">
        <v>62</v>
      </c>
      <c r="BV4" s="51">
        <v>63</v>
      </c>
      <c r="BW4" s="51">
        <v>64</v>
      </c>
      <c r="BX4" s="51">
        <v>65</v>
      </c>
      <c r="BY4" s="51">
        <v>66</v>
      </c>
      <c r="BZ4" s="51">
        <v>67</v>
      </c>
      <c r="CA4" s="51">
        <v>68</v>
      </c>
      <c r="CB4" s="51">
        <v>69</v>
      </c>
      <c r="CC4" s="51">
        <v>70</v>
      </c>
      <c r="CD4" s="51">
        <v>71</v>
      </c>
      <c r="CE4" s="51">
        <v>72</v>
      </c>
      <c r="CF4" s="51">
        <v>73</v>
      </c>
      <c r="CG4" s="51">
        <v>74</v>
      </c>
      <c r="CH4" s="51">
        <v>75</v>
      </c>
      <c r="CI4" s="51">
        <v>76</v>
      </c>
      <c r="CJ4" s="51">
        <v>77</v>
      </c>
      <c r="CK4" s="51">
        <v>78</v>
      </c>
      <c r="CL4" s="51">
        <v>79</v>
      </c>
      <c r="CM4" s="51">
        <v>80</v>
      </c>
      <c r="CN4" s="51">
        <v>81</v>
      </c>
      <c r="CO4" s="51">
        <v>82</v>
      </c>
      <c r="CP4" s="51">
        <v>83</v>
      </c>
      <c r="CQ4" s="51">
        <v>84</v>
      </c>
      <c r="CR4" s="51">
        <v>85</v>
      </c>
      <c r="CS4" s="51">
        <v>86</v>
      </c>
      <c r="CT4" s="51">
        <v>87</v>
      </c>
      <c r="CU4" s="51">
        <v>88</v>
      </c>
      <c r="CV4" s="51">
        <v>89</v>
      </c>
      <c r="CW4" s="51">
        <v>90</v>
      </c>
      <c r="CX4" s="51">
        <v>91</v>
      </c>
      <c r="CY4" s="51">
        <v>92</v>
      </c>
      <c r="CZ4" s="51">
        <v>93</v>
      </c>
      <c r="DA4" s="51">
        <v>94</v>
      </c>
      <c r="DB4" s="51">
        <v>95</v>
      </c>
      <c r="DC4" s="51">
        <v>96</v>
      </c>
      <c r="DD4" s="51">
        <v>97</v>
      </c>
      <c r="DE4" s="51">
        <v>98</v>
      </c>
      <c r="DF4" s="51">
        <v>99</v>
      </c>
      <c r="DG4" s="51">
        <v>100</v>
      </c>
      <c r="DH4" s="51">
        <v>101</v>
      </c>
      <c r="DI4" s="51">
        <v>102</v>
      </c>
      <c r="DJ4" s="51">
        <v>103</v>
      </c>
      <c r="DK4" s="51">
        <v>104</v>
      </c>
      <c r="DL4" s="51">
        <v>105</v>
      </c>
      <c r="DM4" s="51">
        <v>106</v>
      </c>
      <c r="DN4" s="51">
        <v>107</v>
      </c>
      <c r="DO4" s="51">
        <v>108</v>
      </c>
      <c r="DP4" s="51">
        <v>109</v>
      </c>
      <c r="DQ4" s="51">
        <v>110</v>
      </c>
      <c r="DR4" s="51">
        <v>111</v>
      </c>
      <c r="DS4" s="51">
        <v>112</v>
      </c>
      <c r="DT4" s="51">
        <v>113</v>
      </c>
      <c r="DU4" s="51">
        <v>114</v>
      </c>
      <c r="DV4" s="51">
        <v>115</v>
      </c>
      <c r="DW4" s="51">
        <v>116</v>
      </c>
      <c r="DX4" s="51">
        <v>117</v>
      </c>
      <c r="DY4" s="51">
        <v>118</v>
      </c>
      <c r="DZ4" s="51">
        <v>119</v>
      </c>
      <c r="EA4" s="51">
        <v>120</v>
      </c>
      <c r="EB4" s="51">
        <v>121</v>
      </c>
      <c r="EC4" s="51">
        <v>122</v>
      </c>
      <c r="ED4" s="51">
        <v>123</v>
      </c>
      <c r="EE4" s="51">
        <v>124</v>
      </c>
      <c r="EF4" s="51">
        <v>125</v>
      </c>
      <c r="EG4" s="51">
        <v>126</v>
      </c>
      <c r="EH4" s="51">
        <v>127</v>
      </c>
      <c r="EI4" s="51">
        <v>128</v>
      </c>
      <c r="EJ4" s="51">
        <v>129</v>
      </c>
      <c r="EK4" s="51">
        <v>130</v>
      </c>
      <c r="EL4" s="51" t="s">
        <v>2</v>
      </c>
    </row>
    <row r="5" spans="1:142" x14ac:dyDescent="0.3">
      <c r="E5" s="51"/>
      <c r="F5" s="51" t="s">
        <v>259</v>
      </c>
      <c r="H5" s="106">
        <v>0.05</v>
      </c>
      <c r="K5" s="51" t="s">
        <v>5</v>
      </c>
      <c r="L5" s="56">
        <f>Assumptions!C2</f>
        <v>45383</v>
      </c>
      <c r="M5" s="56">
        <f>EDATE(L5,1)</f>
        <v>45413</v>
      </c>
      <c r="N5" s="56">
        <f t="shared" ref="N5:BY5" si="3">EDATE(M5,1)</f>
        <v>45444</v>
      </c>
      <c r="O5" s="56">
        <f t="shared" si="3"/>
        <v>45474</v>
      </c>
      <c r="P5" s="56">
        <f t="shared" si="3"/>
        <v>45505</v>
      </c>
      <c r="Q5" s="56">
        <f t="shared" si="3"/>
        <v>45536</v>
      </c>
      <c r="R5" s="56">
        <f t="shared" si="3"/>
        <v>45566</v>
      </c>
      <c r="S5" s="56">
        <f t="shared" si="3"/>
        <v>45597</v>
      </c>
      <c r="T5" s="56">
        <f t="shared" si="3"/>
        <v>45627</v>
      </c>
      <c r="U5" s="56">
        <f t="shared" si="3"/>
        <v>45658</v>
      </c>
      <c r="V5" s="56">
        <f t="shared" si="3"/>
        <v>45689</v>
      </c>
      <c r="W5" s="56">
        <f t="shared" si="3"/>
        <v>45717</v>
      </c>
      <c r="X5" s="56">
        <f t="shared" si="3"/>
        <v>45748</v>
      </c>
      <c r="Y5" s="56">
        <f t="shared" si="3"/>
        <v>45778</v>
      </c>
      <c r="Z5" s="56">
        <f t="shared" si="3"/>
        <v>45809</v>
      </c>
      <c r="AA5" s="56">
        <f t="shared" si="3"/>
        <v>45839</v>
      </c>
      <c r="AB5" s="56">
        <f t="shared" si="3"/>
        <v>45870</v>
      </c>
      <c r="AC5" s="56">
        <f t="shared" si="3"/>
        <v>45901</v>
      </c>
      <c r="AD5" s="56">
        <f t="shared" si="3"/>
        <v>45931</v>
      </c>
      <c r="AE5" s="56">
        <f t="shared" si="3"/>
        <v>45962</v>
      </c>
      <c r="AF5" s="56">
        <f t="shared" si="3"/>
        <v>45992</v>
      </c>
      <c r="AG5" s="56">
        <f t="shared" si="3"/>
        <v>46023</v>
      </c>
      <c r="AH5" s="56">
        <f t="shared" si="3"/>
        <v>46054</v>
      </c>
      <c r="AI5" s="56">
        <f t="shared" si="3"/>
        <v>46082</v>
      </c>
      <c r="AJ5" s="56">
        <f t="shared" si="3"/>
        <v>46113</v>
      </c>
      <c r="AK5" s="56">
        <f t="shared" si="3"/>
        <v>46143</v>
      </c>
      <c r="AL5" s="56">
        <f t="shared" si="3"/>
        <v>46174</v>
      </c>
      <c r="AM5" s="56">
        <f t="shared" si="3"/>
        <v>46204</v>
      </c>
      <c r="AN5" s="56">
        <f t="shared" si="3"/>
        <v>46235</v>
      </c>
      <c r="AO5" s="56">
        <f t="shared" si="3"/>
        <v>46266</v>
      </c>
      <c r="AP5" s="56">
        <f t="shared" si="3"/>
        <v>46296</v>
      </c>
      <c r="AQ5" s="56">
        <f t="shared" si="3"/>
        <v>46327</v>
      </c>
      <c r="AR5" s="56">
        <f t="shared" si="3"/>
        <v>46357</v>
      </c>
      <c r="AS5" s="56">
        <f t="shared" si="3"/>
        <v>46388</v>
      </c>
      <c r="AT5" s="56">
        <f t="shared" si="3"/>
        <v>46419</v>
      </c>
      <c r="AU5" s="56">
        <f t="shared" si="3"/>
        <v>46447</v>
      </c>
      <c r="AV5" s="56">
        <f t="shared" si="3"/>
        <v>46478</v>
      </c>
      <c r="AW5" s="56">
        <f t="shared" si="3"/>
        <v>46508</v>
      </c>
      <c r="AX5" s="56">
        <f t="shared" si="3"/>
        <v>46539</v>
      </c>
      <c r="AY5" s="56">
        <f t="shared" si="3"/>
        <v>46569</v>
      </c>
      <c r="AZ5" s="56">
        <f t="shared" si="3"/>
        <v>46600</v>
      </c>
      <c r="BA5" s="56">
        <f t="shared" si="3"/>
        <v>46631</v>
      </c>
      <c r="BB5" s="56">
        <f t="shared" si="3"/>
        <v>46661</v>
      </c>
      <c r="BC5" s="56">
        <f t="shared" si="3"/>
        <v>46692</v>
      </c>
      <c r="BD5" s="56">
        <f t="shared" si="3"/>
        <v>46722</v>
      </c>
      <c r="BE5" s="56">
        <f t="shared" si="3"/>
        <v>46753</v>
      </c>
      <c r="BF5" s="56">
        <f t="shared" si="3"/>
        <v>46784</v>
      </c>
      <c r="BG5" s="56">
        <f t="shared" si="3"/>
        <v>46813</v>
      </c>
      <c r="BH5" s="56">
        <f t="shared" si="3"/>
        <v>46844</v>
      </c>
      <c r="BI5" s="56">
        <f t="shared" si="3"/>
        <v>46874</v>
      </c>
      <c r="BJ5" s="56">
        <f t="shared" si="3"/>
        <v>46905</v>
      </c>
      <c r="BK5" s="56">
        <f t="shared" si="3"/>
        <v>46935</v>
      </c>
      <c r="BL5" s="56">
        <f t="shared" si="3"/>
        <v>46966</v>
      </c>
      <c r="BM5" s="56">
        <f t="shared" si="3"/>
        <v>46997</v>
      </c>
      <c r="BN5" s="56">
        <f t="shared" si="3"/>
        <v>47027</v>
      </c>
      <c r="BO5" s="56">
        <f t="shared" si="3"/>
        <v>47058</v>
      </c>
      <c r="BP5" s="56">
        <f t="shared" si="3"/>
        <v>47088</v>
      </c>
      <c r="BQ5" s="56">
        <f t="shared" si="3"/>
        <v>47119</v>
      </c>
      <c r="BR5" s="56">
        <f t="shared" si="3"/>
        <v>47150</v>
      </c>
      <c r="BS5" s="56">
        <f t="shared" si="3"/>
        <v>47178</v>
      </c>
      <c r="BT5" s="56">
        <f t="shared" si="3"/>
        <v>47209</v>
      </c>
      <c r="BU5" s="56">
        <f t="shared" si="3"/>
        <v>47239</v>
      </c>
      <c r="BV5" s="56">
        <f t="shared" si="3"/>
        <v>47270</v>
      </c>
      <c r="BW5" s="56">
        <f t="shared" si="3"/>
        <v>47300</v>
      </c>
      <c r="BX5" s="56">
        <f t="shared" si="3"/>
        <v>47331</v>
      </c>
      <c r="BY5" s="56">
        <f t="shared" si="3"/>
        <v>47362</v>
      </c>
      <c r="BZ5" s="56">
        <f t="shared" ref="BZ5:EA5" si="4">EDATE(BY5,1)</f>
        <v>47392</v>
      </c>
      <c r="CA5" s="56">
        <f t="shared" si="4"/>
        <v>47423</v>
      </c>
      <c r="CB5" s="56">
        <f t="shared" si="4"/>
        <v>47453</v>
      </c>
      <c r="CC5" s="56">
        <f t="shared" si="4"/>
        <v>47484</v>
      </c>
      <c r="CD5" s="56">
        <f t="shared" si="4"/>
        <v>47515</v>
      </c>
      <c r="CE5" s="56">
        <f t="shared" si="4"/>
        <v>47543</v>
      </c>
      <c r="CF5" s="56">
        <f t="shared" si="4"/>
        <v>47574</v>
      </c>
      <c r="CG5" s="56">
        <f t="shared" si="4"/>
        <v>47604</v>
      </c>
      <c r="CH5" s="56">
        <f t="shared" si="4"/>
        <v>47635</v>
      </c>
      <c r="CI5" s="56">
        <f t="shared" si="4"/>
        <v>47665</v>
      </c>
      <c r="CJ5" s="56">
        <f t="shared" si="4"/>
        <v>47696</v>
      </c>
      <c r="CK5" s="56">
        <f t="shared" si="4"/>
        <v>47727</v>
      </c>
      <c r="CL5" s="56">
        <f t="shared" si="4"/>
        <v>47757</v>
      </c>
      <c r="CM5" s="56">
        <f t="shared" si="4"/>
        <v>47788</v>
      </c>
      <c r="CN5" s="56">
        <f t="shared" si="4"/>
        <v>47818</v>
      </c>
      <c r="CO5" s="56">
        <f t="shared" si="4"/>
        <v>47849</v>
      </c>
      <c r="CP5" s="56">
        <f t="shared" si="4"/>
        <v>47880</v>
      </c>
      <c r="CQ5" s="56">
        <f t="shared" si="4"/>
        <v>47908</v>
      </c>
      <c r="CR5" s="56">
        <f t="shared" si="4"/>
        <v>47939</v>
      </c>
      <c r="CS5" s="56">
        <f t="shared" si="4"/>
        <v>47969</v>
      </c>
      <c r="CT5" s="56">
        <f t="shared" si="4"/>
        <v>48000</v>
      </c>
      <c r="CU5" s="56">
        <f t="shared" si="4"/>
        <v>48030</v>
      </c>
      <c r="CV5" s="56">
        <f t="shared" si="4"/>
        <v>48061</v>
      </c>
      <c r="CW5" s="56">
        <f t="shared" si="4"/>
        <v>48092</v>
      </c>
      <c r="CX5" s="56">
        <f t="shared" si="4"/>
        <v>48122</v>
      </c>
      <c r="CY5" s="56">
        <f t="shared" si="4"/>
        <v>48153</v>
      </c>
      <c r="CZ5" s="56">
        <f t="shared" si="4"/>
        <v>48183</v>
      </c>
      <c r="DA5" s="56">
        <f t="shared" si="4"/>
        <v>48214</v>
      </c>
      <c r="DB5" s="56">
        <f t="shared" si="4"/>
        <v>48245</v>
      </c>
      <c r="DC5" s="56">
        <f t="shared" si="4"/>
        <v>48274</v>
      </c>
      <c r="DD5" s="56">
        <f t="shared" si="4"/>
        <v>48305</v>
      </c>
      <c r="DE5" s="56">
        <f t="shared" si="4"/>
        <v>48335</v>
      </c>
      <c r="DF5" s="56">
        <f t="shared" si="4"/>
        <v>48366</v>
      </c>
      <c r="DG5" s="56">
        <f t="shared" si="4"/>
        <v>48396</v>
      </c>
      <c r="DH5" s="56">
        <f t="shared" si="4"/>
        <v>48427</v>
      </c>
      <c r="DI5" s="56">
        <f t="shared" si="4"/>
        <v>48458</v>
      </c>
      <c r="DJ5" s="56">
        <f t="shared" si="4"/>
        <v>48488</v>
      </c>
      <c r="DK5" s="56">
        <f t="shared" si="4"/>
        <v>48519</v>
      </c>
      <c r="DL5" s="56">
        <f t="shared" si="4"/>
        <v>48549</v>
      </c>
      <c r="DM5" s="56">
        <f t="shared" si="4"/>
        <v>48580</v>
      </c>
      <c r="DN5" s="56">
        <f t="shared" si="4"/>
        <v>48611</v>
      </c>
      <c r="DO5" s="56">
        <f t="shared" si="4"/>
        <v>48639</v>
      </c>
      <c r="DP5" s="56">
        <f t="shared" si="4"/>
        <v>48670</v>
      </c>
      <c r="DQ5" s="56">
        <f t="shared" si="4"/>
        <v>48700</v>
      </c>
      <c r="DR5" s="56">
        <f t="shared" si="4"/>
        <v>48731</v>
      </c>
      <c r="DS5" s="56">
        <f t="shared" si="4"/>
        <v>48761</v>
      </c>
      <c r="DT5" s="56">
        <f t="shared" si="4"/>
        <v>48792</v>
      </c>
      <c r="DU5" s="56">
        <f t="shared" si="4"/>
        <v>48823</v>
      </c>
      <c r="DV5" s="56">
        <f t="shared" si="4"/>
        <v>48853</v>
      </c>
      <c r="DW5" s="56">
        <f t="shared" si="4"/>
        <v>48884</v>
      </c>
      <c r="DX5" s="56">
        <f t="shared" si="4"/>
        <v>48914</v>
      </c>
      <c r="DY5" s="56">
        <f t="shared" si="4"/>
        <v>48945</v>
      </c>
      <c r="DZ5" s="56">
        <f t="shared" si="4"/>
        <v>48976</v>
      </c>
      <c r="EA5" s="56">
        <f t="shared" si="4"/>
        <v>49004</v>
      </c>
      <c r="EB5" s="56">
        <f t="shared" ref="EB5" si="5">EDATE(EA5,1)</f>
        <v>49035</v>
      </c>
      <c r="EC5" s="56">
        <f t="shared" ref="EC5" si="6">EDATE(EB5,1)</f>
        <v>49065</v>
      </c>
      <c r="ED5" s="56">
        <f t="shared" ref="ED5" si="7">EDATE(EC5,1)</f>
        <v>49096</v>
      </c>
      <c r="EE5" s="56">
        <f t="shared" ref="EE5" si="8">EDATE(ED5,1)</f>
        <v>49126</v>
      </c>
      <c r="EF5" s="56">
        <f t="shared" ref="EF5" si="9">EDATE(EE5,1)</f>
        <v>49157</v>
      </c>
      <c r="EG5" s="56">
        <f t="shared" ref="EG5" si="10">EDATE(EF5,1)</f>
        <v>49188</v>
      </c>
      <c r="EH5" s="56">
        <f t="shared" ref="EH5" si="11">EDATE(EG5,1)</f>
        <v>49218</v>
      </c>
      <c r="EI5" s="56">
        <f t="shared" ref="EI5" si="12">EDATE(EH5,1)</f>
        <v>49249</v>
      </c>
      <c r="EJ5" s="56">
        <f t="shared" ref="EJ5" si="13">EDATE(EI5,1)</f>
        <v>49279</v>
      </c>
      <c r="EK5" s="56">
        <f t="shared" ref="EK5" si="14">EDATE(EJ5,1)</f>
        <v>49310</v>
      </c>
      <c r="EL5" s="51" t="s">
        <v>2</v>
      </c>
    </row>
    <row r="6" spans="1:142" x14ac:dyDescent="0.3">
      <c r="A6" s="51" t="s">
        <v>6</v>
      </c>
      <c r="B6" s="51" t="s">
        <v>7</v>
      </c>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51" t="s">
        <v>2</v>
      </c>
    </row>
    <row r="7" spans="1:142" x14ac:dyDescent="0.3">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51" t="s">
        <v>2</v>
      </c>
    </row>
    <row r="8" spans="1:142" ht="17.25" x14ac:dyDescent="0.35">
      <c r="A8" s="102" t="s">
        <v>50</v>
      </c>
      <c r="B8" s="103"/>
      <c r="C8" s="103"/>
      <c r="D8" s="103" t="s">
        <v>260</v>
      </c>
      <c r="E8" s="158"/>
      <c r="F8" s="159"/>
      <c r="G8" s="103" t="s">
        <v>261</v>
      </c>
      <c r="H8" s="103"/>
      <c r="I8" s="103"/>
      <c r="J8" s="103"/>
      <c r="K8" s="103"/>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51" t="s">
        <v>2</v>
      </c>
    </row>
    <row r="9" spans="1:142" x14ac:dyDescent="0.3">
      <c r="A9" s="161" t="s">
        <v>262</v>
      </c>
      <c r="B9" s="161" t="s">
        <v>151</v>
      </c>
      <c r="C9" s="161" t="s">
        <v>263</v>
      </c>
      <c r="D9" s="56">
        <v>46905</v>
      </c>
      <c r="G9" s="111"/>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51" t="s">
        <v>2</v>
      </c>
    </row>
    <row r="10" spans="1:142" x14ac:dyDescent="0.3">
      <c r="A10" s="51">
        <v>83</v>
      </c>
      <c r="B10" s="92">
        <v>237</v>
      </c>
      <c r="C10" s="341" t="s">
        <v>264</v>
      </c>
      <c r="D10" s="341"/>
      <c r="G10" s="111">
        <f>$H$5/12</f>
        <v>4.1666666666666666E-3</v>
      </c>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f t="shared" ref="BJ10:BJ12" si="15">($B10*$A10)*365/12</f>
        <v>598326.25</v>
      </c>
      <c r="BK10" s="60">
        <f t="shared" ref="BK10:CP10" si="16">BJ10*(1+$G10)</f>
        <v>600819.27604166663</v>
      </c>
      <c r="BL10" s="60">
        <f t="shared" si="16"/>
        <v>603322.68969184021</v>
      </c>
      <c r="BM10" s="60">
        <f t="shared" si="16"/>
        <v>605836.53423222282</v>
      </c>
      <c r="BN10" s="60">
        <f t="shared" si="16"/>
        <v>608360.85312485707</v>
      </c>
      <c r="BO10" s="60">
        <f t="shared" si="16"/>
        <v>610895.69001287734</v>
      </c>
      <c r="BP10" s="60">
        <f t="shared" si="16"/>
        <v>613441.08872126427</v>
      </c>
      <c r="BQ10" s="60">
        <f t="shared" si="16"/>
        <v>615997.09325760289</v>
      </c>
      <c r="BR10" s="60">
        <f t="shared" si="16"/>
        <v>618563.74781284283</v>
      </c>
      <c r="BS10" s="60">
        <f t="shared" si="16"/>
        <v>621141.09676206298</v>
      </c>
      <c r="BT10" s="60">
        <f t="shared" si="16"/>
        <v>623729.18466523825</v>
      </c>
      <c r="BU10" s="60">
        <f t="shared" si="16"/>
        <v>626328.05626801006</v>
      </c>
      <c r="BV10" s="60">
        <f t="shared" si="16"/>
        <v>628937.75650246011</v>
      </c>
      <c r="BW10" s="60">
        <f t="shared" si="16"/>
        <v>631558.33048788703</v>
      </c>
      <c r="BX10" s="60">
        <f t="shared" si="16"/>
        <v>634189.82353158656</v>
      </c>
      <c r="BY10" s="60">
        <f t="shared" si="16"/>
        <v>636832.28112963482</v>
      </c>
      <c r="BZ10" s="60">
        <f t="shared" si="16"/>
        <v>639485.74896767491</v>
      </c>
      <c r="CA10" s="60">
        <f t="shared" si="16"/>
        <v>642150.2729217069</v>
      </c>
      <c r="CB10" s="60">
        <f t="shared" si="16"/>
        <v>644825.89905888063</v>
      </c>
      <c r="CC10" s="60">
        <f t="shared" si="16"/>
        <v>647512.67363829259</v>
      </c>
      <c r="CD10" s="60">
        <f t="shared" si="16"/>
        <v>650210.64311178541</v>
      </c>
      <c r="CE10" s="60">
        <f t="shared" si="16"/>
        <v>652919.85412475117</v>
      </c>
      <c r="CF10" s="60">
        <f t="shared" si="16"/>
        <v>655640.35351693758</v>
      </c>
      <c r="CG10" s="60">
        <f t="shared" si="16"/>
        <v>658372.18832325819</v>
      </c>
      <c r="CH10" s="60">
        <f t="shared" si="16"/>
        <v>661115.40577460511</v>
      </c>
      <c r="CI10" s="60">
        <f t="shared" si="16"/>
        <v>663870.05329866591</v>
      </c>
      <c r="CJ10" s="60">
        <f t="shared" si="16"/>
        <v>666636.17852074362</v>
      </c>
      <c r="CK10" s="60">
        <f t="shared" si="16"/>
        <v>669413.82926458004</v>
      </c>
      <c r="CL10" s="60">
        <f t="shared" si="16"/>
        <v>672203.0535531824</v>
      </c>
      <c r="CM10" s="60">
        <f t="shared" si="16"/>
        <v>675003.89960965398</v>
      </c>
      <c r="CN10" s="60">
        <f t="shared" si="16"/>
        <v>677816.41585802753</v>
      </c>
      <c r="CO10" s="60">
        <f t="shared" si="16"/>
        <v>680640.65092410264</v>
      </c>
      <c r="CP10" s="60">
        <f t="shared" si="16"/>
        <v>683476.65363628638</v>
      </c>
      <c r="CQ10" s="60">
        <f t="shared" ref="CQ10:DV10" si="17">CP10*(1+$G10)</f>
        <v>686324.47302643757</v>
      </c>
      <c r="CR10" s="60">
        <f t="shared" si="17"/>
        <v>689184.15833071433</v>
      </c>
      <c r="CS10" s="60">
        <f t="shared" si="17"/>
        <v>692055.75899042562</v>
      </c>
      <c r="CT10" s="60">
        <f t="shared" si="17"/>
        <v>694939.32465288567</v>
      </c>
      <c r="CU10" s="60">
        <f t="shared" si="17"/>
        <v>697834.9051722727</v>
      </c>
      <c r="CV10" s="60">
        <f t="shared" si="17"/>
        <v>700742.55061049049</v>
      </c>
      <c r="CW10" s="60">
        <f t="shared" si="17"/>
        <v>703662.31123803416</v>
      </c>
      <c r="CX10" s="60">
        <f t="shared" si="17"/>
        <v>706594.23753485933</v>
      </c>
      <c r="CY10" s="60">
        <f t="shared" si="17"/>
        <v>709538.38019125455</v>
      </c>
      <c r="CZ10" s="60">
        <f t="shared" si="17"/>
        <v>712494.79010871809</v>
      </c>
      <c r="DA10" s="60">
        <f t="shared" si="17"/>
        <v>715463.51840083778</v>
      </c>
      <c r="DB10" s="60">
        <f t="shared" si="17"/>
        <v>718444.61639417463</v>
      </c>
      <c r="DC10" s="60">
        <f t="shared" si="17"/>
        <v>721438.13562915032</v>
      </c>
      <c r="DD10" s="60">
        <f t="shared" si="17"/>
        <v>724444.12786093843</v>
      </c>
      <c r="DE10" s="60">
        <f t="shared" si="17"/>
        <v>727462.64506035903</v>
      </c>
      <c r="DF10" s="60">
        <f t="shared" si="17"/>
        <v>730493.73941477714</v>
      </c>
      <c r="DG10" s="60">
        <f t="shared" si="17"/>
        <v>733537.4633290054</v>
      </c>
      <c r="DH10" s="60">
        <f t="shared" si="17"/>
        <v>736593.8694262096</v>
      </c>
      <c r="DI10" s="60">
        <f t="shared" si="17"/>
        <v>739663.01054881874</v>
      </c>
      <c r="DJ10" s="60">
        <f t="shared" si="17"/>
        <v>742744.93975943886</v>
      </c>
      <c r="DK10" s="60">
        <f t="shared" si="17"/>
        <v>745839.71034176985</v>
      </c>
      <c r="DL10" s="60">
        <f t="shared" si="17"/>
        <v>748947.37580152717</v>
      </c>
      <c r="DM10" s="60">
        <f t="shared" si="17"/>
        <v>752067.98986736685</v>
      </c>
      <c r="DN10" s="60">
        <f t="shared" si="17"/>
        <v>755201.60649181425</v>
      </c>
      <c r="DO10" s="60">
        <f t="shared" si="17"/>
        <v>758348.27985219681</v>
      </c>
      <c r="DP10" s="60">
        <f t="shared" si="17"/>
        <v>761508.06435158092</v>
      </c>
      <c r="DQ10" s="60">
        <f t="shared" si="17"/>
        <v>764681.01461971249</v>
      </c>
      <c r="DR10" s="60">
        <f t="shared" si="17"/>
        <v>767867.18551396125</v>
      </c>
      <c r="DS10" s="60">
        <f t="shared" si="17"/>
        <v>771066.63212026935</v>
      </c>
      <c r="DT10" s="60">
        <f t="shared" si="17"/>
        <v>774279.40975410375</v>
      </c>
      <c r="DU10" s="60">
        <f t="shared" si="17"/>
        <v>777505.57396141253</v>
      </c>
      <c r="DV10" s="60">
        <f t="shared" si="17"/>
        <v>780745.18051958503</v>
      </c>
      <c r="DW10" s="60">
        <f t="shared" ref="DW10:EK10" si="18">DV10*(1+$G10)</f>
        <v>783998.28543841664</v>
      </c>
      <c r="DX10" s="60">
        <f t="shared" si="18"/>
        <v>787264.94496107672</v>
      </c>
      <c r="DY10" s="60">
        <f t="shared" si="18"/>
        <v>790545.21556508122</v>
      </c>
      <c r="DZ10" s="60">
        <f t="shared" si="18"/>
        <v>793839.15396326908</v>
      </c>
      <c r="EA10" s="60">
        <f t="shared" si="18"/>
        <v>797146.81710478268</v>
      </c>
      <c r="EB10" s="60">
        <f t="shared" si="18"/>
        <v>800468.26217605255</v>
      </c>
      <c r="EC10" s="60">
        <f t="shared" si="18"/>
        <v>803803.54660178605</v>
      </c>
      <c r="ED10" s="60">
        <f t="shared" si="18"/>
        <v>807152.72804596019</v>
      </c>
      <c r="EE10" s="60">
        <f t="shared" si="18"/>
        <v>810515.86441281834</v>
      </c>
      <c r="EF10" s="60">
        <f t="shared" si="18"/>
        <v>813893.01384787168</v>
      </c>
      <c r="EG10" s="60">
        <f t="shared" si="18"/>
        <v>817284.23473890452</v>
      </c>
      <c r="EH10" s="60">
        <f t="shared" si="18"/>
        <v>820689.5857169833</v>
      </c>
      <c r="EI10" s="60">
        <f t="shared" si="18"/>
        <v>824109.12565747066</v>
      </c>
      <c r="EJ10" s="60">
        <f t="shared" si="18"/>
        <v>827542.91368104343</v>
      </c>
      <c r="EK10" s="60">
        <f t="shared" si="18"/>
        <v>830991.00915471441</v>
      </c>
    </row>
    <row r="11" spans="1:142" x14ac:dyDescent="0.3">
      <c r="A11" s="51">
        <v>38</v>
      </c>
      <c r="B11" s="92">
        <v>337</v>
      </c>
      <c r="C11" s="341" t="s">
        <v>265</v>
      </c>
      <c r="D11" s="341"/>
      <c r="G11" s="111">
        <f>$H$5/12</f>
        <v>4.1666666666666666E-3</v>
      </c>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f t="shared" si="15"/>
        <v>389515.83333333331</v>
      </c>
      <c r="BK11" s="60">
        <f t="shared" ref="BK11:CP11" si="19">BJ11*(1+$G11)</f>
        <v>391138.81597222219</v>
      </c>
      <c r="BL11" s="60">
        <f t="shared" si="19"/>
        <v>392768.5610387731</v>
      </c>
      <c r="BM11" s="60">
        <f t="shared" si="19"/>
        <v>394405.096709768</v>
      </c>
      <c r="BN11" s="60">
        <f t="shared" si="19"/>
        <v>396048.451279392</v>
      </c>
      <c r="BO11" s="60">
        <f t="shared" si="19"/>
        <v>397698.6531597228</v>
      </c>
      <c r="BP11" s="60">
        <f t="shared" si="19"/>
        <v>399355.73088122165</v>
      </c>
      <c r="BQ11" s="60">
        <f t="shared" si="19"/>
        <v>401019.71309322672</v>
      </c>
      <c r="BR11" s="60">
        <f t="shared" si="19"/>
        <v>402690.6285644485</v>
      </c>
      <c r="BS11" s="60">
        <f t="shared" si="19"/>
        <v>404368.50618346705</v>
      </c>
      <c r="BT11" s="60">
        <f t="shared" si="19"/>
        <v>406053.37495923147</v>
      </c>
      <c r="BU11" s="60">
        <f t="shared" si="19"/>
        <v>407745.2640215616</v>
      </c>
      <c r="BV11" s="60">
        <f t="shared" si="19"/>
        <v>409444.20262165141</v>
      </c>
      <c r="BW11" s="60">
        <f t="shared" si="19"/>
        <v>411150.22013257496</v>
      </c>
      <c r="BX11" s="60">
        <f t="shared" si="19"/>
        <v>412863.346049794</v>
      </c>
      <c r="BY11" s="60">
        <f t="shared" si="19"/>
        <v>414583.60999166814</v>
      </c>
      <c r="BZ11" s="60">
        <f t="shared" si="19"/>
        <v>416311.04169996677</v>
      </c>
      <c r="CA11" s="60">
        <f t="shared" si="19"/>
        <v>418045.67104038328</v>
      </c>
      <c r="CB11" s="60">
        <f t="shared" si="19"/>
        <v>419787.52800305153</v>
      </c>
      <c r="CC11" s="60">
        <f t="shared" si="19"/>
        <v>421536.64270306425</v>
      </c>
      <c r="CD11" s="60">
        <f t="shared" si="19"/>
        <v>423293.04538099369</v>
      </c>
      <c r="CE11" s="60">
        <f t="shared" si="19"/>
        <v>425056.76640341448</v>
      </c>
      <c r="CF11" s="60">
        <f t="shared" si="19"/>
        <v>426827.83626342873</v>
      </c>
      <c r="CG11" s="60">
        <f t="shared" si="19"/>
        <v>428606.28558119299</v>
      </c>
      <c r="CH11" s="60">
        <f t="shared" si="19"/>
        <v>430392.14510444796</v>
      </c>
      <c r="CI11" s="60">
        <f t="shared" si="19"/>
        <v>432185.44570904982</v>
      </c>
      <c r="CJ11" s="60">
        <f t="shared" si="19"/>
        <v>433986.2183995042</v>
      </c>
      <c r="CK11" s="60">
        <f t="shared" si="19"/>
        <v>435794.49430950213</v>
      </c>
      <c r="CL11" s="60">
        <f t="shared" si="19"/>
        <v>437610.30470245838</v>
      </c>
      <c r="CM11" s="60">
        <f t="shared" si="19"/>
        <v>439433.68097205192</v>
      </c>
      <c r="CN11" s="60">
        <f t="shared" si="19"/>
        <v>441264.65464276879</v>
      </c>
      <c r="CO11" s="60">
        <f t="shared" si="19"/>
        <v>443103.25737044698</v>
      </c>
      <c r="CP11" s="60">
        <f t="shared" si="19"/>
        <v>444949.52094282384</v>
      </c>
      <c r="CQ11" s="60">
        <f t="shared" ref="CQ11:DV11" si="20">CP11*(1+$G11)</f>
        <v>446803.47728008562</v>
      </c>
      <c r="CR11" s="60">
        <f t="shared" si="20"/>
        <v>448665.15843541932</v>
      </c>
      <c r="CS11" s="60">
        <f t="shared" si="20"/>
        <v>450534.59659556689</v>
      </c>
      <c r="CT11" s="60">
        <f t="shared" si="20"/>
        <v>452411.82408138172</v>
      </c>
      <c r="CU11" s="60">
        <f t="shared" si="20"/>
        <v>454296.87334838748</v>
      </c>
      <c r="CV11" s="60">
        <f t="shared" si="20"/>
        <v>456189.77698733908</v>
      </c>
      <c r="CW11" s="60">
        <f t="shared" si="20"/>
        <v>458090.56772478629</v>
      </c>
      <c r="CX11" s="60">
        <f t="shared" si="20"/>
        <v>459999.27842363954</v>
      </c>
      <c r="CY11" s="60">
        <f t="shared" si="20"/>
        <v>461915.94208373805</v>
      </c>
      <c r="CZ11" s="60">
        <f t="shared" si="20"/>
        <v>463840.59184242028</v>
      </c>
      <c r="DA11" s="60">
        <f t="shared" si="20"/>
        <v>465773.26097509702</v>
      </c>
      <c r="DB11" s="60">
        <f t="shared" si="20"/>
        <v>467713.98289582657</v>
      </c>
      <c r="DC11" s="60">
        <f t="shared" si="20"/>
        <v>469662.7911578925</v>
      </c>
      <c r="DD11" s="60">
        <f t="shared" si="20"/>
        <v>471619.71945438371</v>
      </c>
      <c r="DE11" s="60">
        <f t="shared" si="20"/>
        <v>473584.80161877698</v>
      </c>
      <c r="DF11" s="60">
        <f t="shared" si="20"/>
        <v>475558.07162552187</v>
      </c>
      <c r="DG11" s="60">
        <f t="shared" si="20"/>
        <v>477539.56359062821</v>
      </c>
      <c r="DH11" s="60">
        <f t="shared" si="20"/>
        <v>479529.31177225581</v>
      </c>
      <c r="DI11" s="60">
        <f t="shared" si="20"/>
        <v>481527.35057130689</v>
      </c>
      <c r="DJ11" s="60">
        <f t="shared" si="20"/>
        <v>483533.71453202068</v>
      </c>
      <c r="DK11" s="60">
        <f t="shared" si="20"/>
        <v>485548.43834257073</v>
      </c>
      <c r="DL11" s="60">
        <f t="shared" si="20"/>
        <v>487571.55683566479</v>
      </c>
      <c r="DM11" s="60">
        <f t="shared" si="20"/>
        <v>489603.1049891467</v>
      </c>
      <c r="DN11" s="60">
        <f t="shared" si="20"/>
        <v>491643.1179266015</v>
      </c>
      <c r="DO11" s="60">
        <f t="shared" si="20"/>
        <v>493691.63091796235</v>
      </c>
      <c r="DP11" s="60">
        <f t="shared" si="20"/>
        <v>495748.67938012053</v>
      </c>
      <c r="DQ11" s="60">
        <f t="shared" si="20"/>
        <v>497814.29887753772</v>
      </c>
      <c r="DR11" s="60">
        <f t="shared" si="20"/>
        <v>499888.5251228608</v>
      </c>
      <c r="DS11" s="60">
        <f t="shared" si="20"/>
        <v>501971.39397753938</v>
      </c>
      <c r="DT11" s="60">
        <f t="shared" si="20"/>
        <v>504062.94145244581</v>
      </c>
      <c r="DU11" s="60">
        <f t="shared" si="20"/>
        <v>506163.20370849763</v>
      </c>
      <c r="DV11" s="60">
        <f t="shared" si="20"/>
        <v>508272.21705728304</v>
      </c>
      <c r="DW11" s="60">
        <f t="shared" ref="DW11:EK11" si="21">DV11*(1+$G11)</f>
        <v>510390.0179616884</v>
      </c>
      <c r="DX11" s="60">
        <f t="shared" si="21"/>
        <v>512516.64303652878</v>
      </c>
      <c r="DY11" s="60">
        <f t="shared" si="21"/>
        <v>514652.12904918095</v>
      </c>
      <c r="DZ11" s="60">
        <f t="shared" si="21"/>
        <v>516796.51292021922</v>
      </c>
      <c r="EA11" s="60">
        <f t="shared" si="21"/>
        <v>518949.83172405348</v>
      </c>
      <c r="EB11" s="60">
        <f t="shared" si="21"/>
        <v>521112.12268957036</v>
      </c>
      <c r="EC11" s="60">
        <f t="shared" si="21"/>
        <v>523283.42320077692</v>
      </c>
      <c r="ED11" s="60">
        <f t="shared" si="21"/>
        <v>525463.77079744684</v>
      </c>
      <c r="EE11" s="60">
        <f t="shared" si="21"/>
        <v>527653.20317576954</v>
      </c>
      <c r="EF11" s="60">
        <f t="shared" si="21"/>
        <v>529851.75818900194</v>
      </c>
      <c r="EG11" s="60">
        <f t="shared" si="21"/>
        <v>532059.47384812275</v>
      </c>
      <c r="EH11" s="60">
        <f t="shared" si="21"/>
        <v>534276.38832248992</v>
      </c>
      <c r="EI11" s="60">
        <f t="shared" si="21"/>
        <v>536502.53994050028</v>
      </c>
      <c r="EJ11" s="60">
        <f t="shared" si="21"/>
        <v>538737.96719025238</v>
      </c>
      <c r="EK11" s="60">
        <f t="shared" si="21"/>
        <v>540982.70872021175</v>
      </c>
    </row>
    <row r="12" spans="1:142" x14ac:dyDescent="0.3">
      <c r="A12" s="51">
        <v>18</v>
      </c>
      <c r="B12" s="92">
        <v>495</v>
      </c>
      <c r="C12" s="341" t="s">
        <v>266</v>
      </c>
      <c r="D12" s="341"/>
      <c r="G12" s="111">
        <f>$H$5/12</f>
        <v>4.1666666666666666E-3</v>
      </c>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f t="shared" si="15"/>
        <v>271012.5</v>
      </c>
      <c r="BK12" s="60">
        <f t="shared" ref="BK12:CP12" si="22">BJ12*(1+$G12)</f>
        <v>272141.71875</v>
      </c>
      <c r="BL12" s="60">
        <f t="shared" si="22"/>
        <v>273275.642578125</v>
      </c>
      <c r="BM12" s="60">
        <f t="shared" si="22"/>
        <v>274414.29108886718</v>
      </c>
      <c r="BN12" s="60">
        <f t="shared" si="22"/>
        <v>275557.68396840413</v>
      </c>
      <c r="BO12" s="60">
        <f t="shared" si="22"/>
        <v>276705.84098493913</v>
      </c>
      <c r="BP12" s="60">
        <f t="shared" si="22"/>
        <v>277858.78198904305</v>
      </c>
      <c r="BQ12" s="60">
        <f t="shared" si="22"/>
        <v>279016.52691399737</v>
      </c>
      <c r="BR12" s="60">
        <f t="shared" si="22"/>
        <v>280179.095776139</v>
      </c>
      <c r="BS12" s="60">
        <f t="shared" si="22"/>
        <v>281346.50867520622</v>
      </c>
      <c r="BT12" s="60">
        <f t="shared" si="22"/>
        <v>282518.78579468624</v>
      </c>
      <c r="BU12" s="60">
        <f t="shared" si="22"/>
        <v>283695.94740216411</v>
      </c>
      <c r="BV12" s="60">
        <f t="shared" si="22"/>
        <v>284878.01384967309</v>
      </c>
      <c r="BW12" s="60">
        <f t="shared" si="22"/>
        <v>286065.00557404675</v>
      </c>
      <c r="BX12" s="60">
        <f t="shared" si="22"/>
        <v>287256.94309727196</v>
      </c>
      <c r="BY12" s="60">
        <f t="shared" si="22"/>
        <v>288453.84702684393</v>
      </c>
      <c r="BZ12" s="60">
        <f t="shared" si="22"/>
        <v>289655.73805612244</v>
      </c>
      <c r="CA12" s="60">
        <f t="shared" si="22"/>
        <v>290862.63696468959</v>
      </c>
      <c r="CB12" s="60">
        <f t="shared" si="22"/>
        <v>292074.56461870915</v>
      </c>
      <c r="CC12" s="60">
        <f t="shared" si="22"/>
        <v>293291.54197128711</v>
      </c>
      <c r="CD12" s="60">
        <f t="shared" si="22"/>
        <v>294513.59006283415</v>
      </c>
      <c r="CE12" s="60">
        <f t="shared" si="22"/>
        <v>295740.73002142931</v>
      </c>
      <c r="CF12" s="60">
        <f t="shared" si="22"/>
        <v>296972.98306318524</v>
      </c>
      <c r="CG12" s="60">
        <f t="shared" si="22"/>
        <v>298210.37049261515</v>
      </c>
      <c r="CH12" s="60">
        <f t="shared" si="22"/>
        <v>299452.91370300105</v>
      </c>
      <c r="CI12" s="60">
        <f t="shared" si="22"/>
        <v>300700.63417676353</v>
      </c>
      <c r="CJ12" s="60">
        <f t="shared" si="22"/>
        <v>301953.5534858334</v>
      </c>
      <c r="CK12" s="60">
        <f t="shared" si="22"/>
        <v>303211.69329202437</v>
      </c>
      <c r="CL12" s="60">
        <f t="shared" si="22"/>
        <v>304475.07534740778</v>
      </c>
      <c r="CM12" s="60">
        <f t="shared" si="22"/>
        <v>305743.72149468865</v>
      </c>
      <c r="CN12" s="60">
        <f t="shared" si="22"/>
        <v>307017.65366758319</v>
      </c>
      <c r="CO12" s="60">
        <f t="shared" si="22"/>
        <v>308296.89389119809</v>
      </c>
      <c r="CP12" s="60">
        <f t="shared" si="22"/>
        <v>309581.46428241144</v>
      </c>
      <c r="CQ12" s="60">
        <f t="shared" ref="CQ12:DV12" si="23">CP12*(1+$G12)</f>
        <v>310871.38705025479</v>
      </c>
      <c r="CR12" s="60">
        <f t="shared" si="23"/>
        <v>312166.6844962975</v>
      </c>
      <c r="CS12" s="60">
        <f t="shared" si="23"/>
        <v>313467.37901503209</v>
      </c>
      <c r="CT12" s="60">
        <f t="shared" si="23"/>
        <v>314773.49309426139</v>
      </c>
      <c r="CU12" s="60">
        <f t="shared" si="23"/>
        <v>316085.04931548744</v>
      </c>
      <c r="CV12" s="60">
        <f t="shared" si="23"/>
        <v>317402.07035430195</v>
      </c>
      <c r="CW12" s="60">
        <f t="shared" si="23"/>
        <v>318724.57898077823</v>
      </c>
      <c r="CX12" s="60">
        <f t="shared" si="23"/>
        <v>320052.59805986477</v>
      </c>
      <c r="CY12" s="60">
        <f t="shared" si="23"/>
        <v>321386.15055178088</v>
      </c>
      <c r="CZ12" s="60">
        <f t="shared" si="23"/>
        <v>322725.25951241329</v>
      </c>
      <c r="DA12" s="60">
        <f t="shared" si="23"/>
        <v>324069.94809371501</v>
      </c>
      <c r="DB12" s="60">
        <f t="shared" si="23"/>
        <v>325420.23954410548</v>
      </c>
      <c r="DC12" s="60">
        <f t="shared" si="23"/>
        <v>326776.15720887261</v>
      </c>
      <c r="DD12" s="60">
        <f t="shared" si="23"/>
        <v>328137.72453057626</v>
      </c>
      <c r="DE12" s="60">
        <f t="shared" si="23"/>
        <v>329504.96504945366</v>
      </c>
      <c r="DF12" s="60">
        <f t="shared" si="23"/>
        <v>330877.90240382636</v>
      </c>
      <c r="DG12" s="60">
        <f t="shared" si="23"/>
        <v>332256.56033050898</v>
      </c>
      <c r="DH12" s="60">
        <f t="shared" si="23"/>
        <v>333640.96266521944</v>
      </c>
      <c r="DI12" s="60">
        <f t="shared" si="23"/>
        <v>335031.13334299118</v>
      </c>
      <c r="DJ12" s="60">
        <f t="shared" si="23"/>
        <v>336427.09639858699</v>
      </c>
      <c r="DK12" s="60">
        <f t="shared" si="23"/>
        <v>337828.87596691441</v>
      </c>
      <c r="DL12" s="60">
        <f t="shared" si="23"/>
        <v>339236.49628344324</v>
      </c>
      <c r="DM12" s="60">
        <f t="shared" si="23"/>
        <v>340649.98168462422</v>
      </c>
      <c r="DN12" s="60">
        <f t="shared" si="23"/>
        <v>342069.35660831013</v>
      </c>
      <c r="DO12" s="60">
        <f t="shared" si="23"/>
        <v>343494.64559417806</v>
      </c>
      <c r="DP12" s="60">
        <f t="shared" si="23"/>
        <v>344925.87328415381</v>
      </c>
      <c r="DQ12" s="60">
        <f t="shared" si="23"/>
        <v>346363.06442283781</v>
      </c>
      <c r="DR12" s="60">
        <f t="shared" si="23"/>
        <v>347806.24385793298</v>
      </c>
      <c r="DS12" s="60">
        <f t="shared" si="23"/>
        <v>349255.43654067436</v>
      </c>
      <c r="DT12" s="60">
        <f t="shared" si="23"/>
        <v>350710.66752626048</v>
      </c>
      <c r="DU12" s="60">
        <f t="shared" si="23"/>
        <v>352171.96197428659</v>
      </c>
      <c r="DV12" s="60">
        <f t="shared" si="23"/>
        <v>353639.34514917945</v>
      </c>
      <c r="DW12" s="60">
        <f t="shared" ref="DW12:EK12" si="24">DV12*(1+$G12)</f>
        <v>355112.84242063435</v>
      </c>
      <c r="DX12" s="60">
        <f t="shared" si="24"/>
        <v>356592.47926405363</v>
      </c>
      <c r="DY12" s="60">
        <f t="shared" si="24"/>
        <v>358078.28126098716</v>
      </c>
      <c r="DZ12" s="60">
        <f t="shared" si="24"/>
        <v>359570.2740995746</v>
      </c>
      <c r="EA12" s="60">
        <f t="shared" si="24"/>
        <v>361068.48357498948</v>
      </c>
      <c r="EB12" s="60">
        <f t="shared" si="24"/>
        <v>362572.93558988528</v>
      </c>
      <c r="EC12" s="60">
        <f t="shared" si="24"/>
        <v>364083.65615484311</v>
      </c>
      <c r="ED12" s="60">
        <f t="shared" si="24"/>
        <v>365600.67138882162</v>
      </c>
      <c r="EE12" s="60">
        <f t="shared" si="24"/>
        <v>367124.00751960836</v>
      </c>
      <c r="EF12" s="60">
        <f t="shared" si="24"/>
        <v>368653.69088427338</v>
      </c>
      <c r="EG12" s="60">
        <f t="shared" si="24"/>
        <v>370189.74792962451</v>
      </c>
      <c r="EH12" s="60">
        <f t="shared" si="24"/>
        <v>371732.20521266462</v>
      </c>
      <c r="EI12" s="60">
        <f t="shared" si="24"/>
        <v>373281.0894010507</v>
      </c>
      <c r="EJ12" s="60">
        <f t="shared" si="24"/>
        <v>374836.42727355508</v>
      </c>
      <c r="EK12" s="60">
        <f t="shared" si="24"/>
        <v>376398.24572052824</v>
      </c>
    </row>
    <row r="13" spans="1:142" x14ac:dyDescent="0.3">
      <c r="D13" s="162"/>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51" t="s">
        <v>2</v>
      </c>
    </row>
    <row r="14" spans="1:142" x14ac:dyDescent="0.3">
      <c r="B14" s="162"/>
      <c r="C14" s="162" t="s">
        <v>267</v>
      </c>
      <c r="G14" s="111">
        <f>$H$5/12</f>
        <v>4.1666666666666666E-3</v>
      </c>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f>SUM(BJ10:BJ12)*20%</f>
        <v>251770.91666666666</v>
      </c>
      <c r="BK14" s="60">
        <f t="shared" ref="BK14:CP14" si="25">BJ14*(1+$G14)</f>
        <v>252819.96215277776</v>
      </c>
      <c r="BL14" s="60">
        <f t="shared" si="25"/>
        <v>253873.37866174767</v>
      </c>
      <c r="BM14" s="60">
        <f t="shared" si="25"/>
        <v>254931.18440617161</v>
      </c>
      <c r="BN14" s="60">
        <f t="shared" si="25"/>
        <v>255993.39767453066</v>
      </c>
      <c r="BO14" s="60">
        <f t="shared" si="25"/>
        <v>257060.03683150787</v>
      </c>
      <c r="BP14" s="60">
        <f t="shared" si="25"/>
        <v>258131.12031830582</v>
      </c>
      <c r="BQ14" s="60">
        <f t="shared" si="25"/>
        <v>259206.66665296542</v>
      </c>
      <c r="BR14" s="60">
        <f t="shared" si="25"/>
        <v>260286.6944306861</v>
      </c>
      <c r="BS14" s="60">
        <f t="shared" si="25"/>
        <v>261371.2223241473</v>
      </c>
      <c r="BT14" s="60">
        <f t="shared" si="25"/>
        <v>262460.26908383123</v>
      </c>
      <c r="BU14" s="60">
        <f t="shared" si="25"/>
        <v>263553.85353834718</v>
      </c>
      <c r="BV14" s="60">
        <f t="shared" si="25"/>
        <v>264651.99459475698</v>
      </c>
      <c r="BW14" s="60">
        <f t="shared" si="25"/>
        <v>265754.71123890177</v>
      </c>
      <c r="BX14" s="60">
        <f t="shared" si="25"/>
        <v>266862.0225357305</v>
      </c>
      <c r="BY14" s="60">
        <f t="shared" si="25"/>
        <v>267973.9476296294</v>
      </c>
      <c r="BZ14" s="60">
        <f t="shared" si="25"/>
        <v>269090.50574475288</v>
      </c>
      <c r="CA14" s="60">
        <f t="shared" si="25"/>
        <v>270211.71618535602</v>
      </c>
      <c r="CB14" s="60">
        <f t="shared" si="25"/>
        <v>271337.59833612834</v>
      </c>
      <c r="CC14" s="60">
        <f t="shared" si="25"/>
        <v>272468.17166252888</v>
      </c>
      <c r="CD14" s="60">
        <f t="shared" si="25"/>
        <v>273603.45571112278</v>
      </c>
      <c r="CE14" s="60">
        <f t="shared" si="25"/>
        <v>274743.47010991914</v>
      </c>
      <c r="CF14" s="60">
        <f t="shared" si="25"/>
        <v>275888.2345687105</v>
      </c>
      <c r="CG14" s="60">
        <f t="shared" si="25"/>
        <v>277037.76887941343</v>
      </c>
      <c r="CH14" s="60">
        <f t="shared" si="25"/>
        <v>278192.092916411</v>
      </c>
      <c r="CI14" s="60">
        <f t="shared" si="25"/>
        <v>279351.22663689603</v>
      </c>
      <c r="CJ14" s="60">
        <f t="shared" si="25"/>
        <v>280515.19008121639</v>
      </c>
      <c r="CK14" s="60">
        <f t="shared" si="25"/>
        <v>281684.00337322144</v>
      </c>
      <c r="CL14" s="60">
        <f t="shared" si="25"/>
        <v>282857.68672060984</v>
      </c>
      <c r="CM14" s="60">
        <f t="shared" si="25"/>
        <v>284036.26041527902</v>
      </c>
      <c r="CN14" s="60">
        <f t="shared" si="25"/>
        <v>285219.74483367603</v>
      </c>
      <c r="CO14" s="60">
        <f t="shared" si="25"/>
        <v>286408.16043714969</v>
      </c>
      <c r="CP14" s="60">
        <f t="shared" si="25"/>
        <v>287601.52777230449</v>
      </c>
      <c r="CQ14" s="60">
        <f t="shared" ref="CQ14:DV14" si="26">CP14*(1+$G14)</f>
        <v>288799.86747135577</v>
      </c>
      <c r="CR14" s="60">
        <f t="shared" si="26"/>
        <v>290003.20025248639</v>
      </c>
      <c r="CS14" s="60">
        <f t="shared" si="26"/>
        <v>291211.54692020506</v>
      </c>
      <c r="CT14" s="60">
        <f t="shared" si="26"/>
        <v>292424.92836570588</v>
      </c>
      <c r="CU14" s="60">
        <f t="shared" si="26"/>
        <v>293643.36556722963</v>
      </c>
      <c r="CV14" s="60">
        <f t="shared" si="26"/>
        <v>294866.8795904264</v>
      </c>
      <c r="CW14" s="60">
        <f t="shared" si="26"/>
        <v>296095.49158871983</v>
      </c>
      <c r="CX14" s="60">
        <f t="shared" si="26"/>
        <v>297329.22280367283</v>
      </c>
      <c r="CY14" s="60">
        <f t="shared" si="26"/>
        <v>298568.09456535481</v>
      </c>
      <c r="CZ14" s="60">
        <f t="shared" si="26"/>
        <v>299812.12829271046</v>
      </c>
      <c r="DA14" s="60">
        <f t="shared" si="26"/>
        <v>301061.3454939301</v>
      </c>
      <c r="DB14" s="60">
        <f t="shared" si="26"/>
        <v>302315.76776682149</v>
      </c>
      <c r="DC14" s="60">
        <f t="shared" si="26"/>
        <v>303575.41679918324</v>
      </c>
      <c r="DD14" s="60">
        <f t="shared" si="26"/>
        <v>304840.31436917983</v>
      </c>
      <c r="DE14" s="60">
        <f t="shared" si="26"/>
        <v>306110.48234571808</v>
      </c>
      <c r="DF14" s="60">
        <f t="shared" si="26"/>
        <v>307385.94268882525</v>
      </c>
      <c r="DG14" s="60">
        <f t="shared" si="26"/>
        <v>308666.71745002869</v>
      </c>
      <c r="DH14" s="60">
        <f t="shared" si="26"/>
        <v>309952.82877273712</v>
      </c>
      <c r="DI14" s="60">
        <f t="shared" si="26"/>
        <v>311244.29889262351</v>
      </c>
      <c r="DJ14" s="60">
        <f t="shared" si="26"/>
        <v>312541.15013800946</v>
      </c>
      <c r="DK14" s="60">
        <f t="shared" si="26"/>
        <v>313843.40493025118</v>
      </c>
      <c r="DL14" s="60">
        <f t="shared" si="26"/>
        <v>315151.08578412724</v>
      </c>
      <c r="DM14" s="60">
        <f t="shared" si="26"/>
        <v>316464.21530822775</v>
      </c>
      <c r="DN14" s="60">
        <f t="shared" si="26"/>
        <v>317782.81620534539</v>
      </c>
      <c r="DO14" s="60">
        <f t="shared" si="26"/>
        <v>319106.91127286764</v>
      </c>
      <c r="DP14" s="60">
        <f t="shared" si="26"/>
        <v>320436.52340317128</v>
      </c>
      <c r="DQ14" s="60">
        <f t="shared" si="26"/>
        <v>321771.67558401782</v>
      </c>
      <c r="DR14" s="60">
        <f t="shared" si="26"/>
        <v>323112.39089895121</v>
      </c>
      <c r="DS14" s="60">
        <f t="shared" si="26"/>
        <v>324458.69252769684</v>
      </c>
      <c r="DT14" s="60">
        <f t="shared" si="26"/>
        <v>325810.60374656226</v>
      </c>
      <c r="DU14" s="60">
        <f t="shared" si="26"/>
        <v>327168.14792883961</v>
      </c>
      <c r="DV14" s="60">
        <f t="shared" si="26"/>
        <v>328531.3485452098</v>
      </c>
      <c r="DW14" s="60">
        <f t="shared" ref="DW14:EK14" si="27">DV14*(1+$G14)</f>
        <v>329900.22916414816</v>
      </c>
      <c r="DX14" s="60">
        <f t="shared" si="27"/>
        <v>331274.81345233211</v>
      </c>
      <c r="DY14" s="60">
        <f t="shared" si="27"/>
        <v>332655.12517505017</v>
      </c>
      <c r="DZ14" s="60">
        <f t="shared" si="27"/>
        <v>334041.18819661287</v>
      </c>
      <c r="EA14" s="60">
        <f t="shared" si="27"/>
        <v>335433.02648076543</v>
      </c>
      <c r="EB14" s="60">
        <f t="shared" si="27"/>
        <v>336830.66409110196</v>
      </c>
      <c r="EC14" s="60">
        <f t="shared" si="27"/>
        <v>338234.12519148155</v>
      </c>
      <c r="ED14" s="60">
        <f t="shared" si="27"/>
        <v>339643.43404644605</v>
      </c>
      <c r="EE14" s="60">
        <f t="shared" si="27"/>
        <v>341058.61502163956</v>
      </c>
      <c r="EF14" s="60">
        <f t="shared" si="27"/>
        <v>342479.69258422975</v>
      </c>
      <c r="EG14" s="60">
        <f t="shared" si="27"/>
        <v>343906.69130333071</v>
      </c>
      <c r="EH14" s="60">
        <f t="shared" si="27"/>
        <v>345339.63585042791</v>
      </c>
      <c r="EI14" s="60">
        <f t="shared" si="27"/>
        <v>346778.55099980469</v>
      </c>
      <c r="EJ14" s="60">
        <f t="shared" si="27"/>
        <v>348223.46162897052</v>
      </c>
      <c r="EK14" s="60">
        <f t="shared" si="27"/>
        <v>349674.39271909121</v>
      </c>
    </row>
    <row r="15" spans="1:142" x14ac:dyDescent="0.3">
      <c r="B15" s="162"/>
      <c r="C15" s="162"/>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row>
    <row r="16" spans="1:142" x14ac:dyDescent="0.3">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51" t="s">
        <v>2</v>
      </c>
    </row>
    <row r="17" spans="1:142" ht="17.25" x14ac:dyDescent="0.35">
      <c r="A17" s="97" t="s">
        <v>268</v>
      </c>
      <c r="B17" s="97"/>
      <c r="C17" s="97"/>
      <c r="D17" s="97"/>
      <c r="E17" s="163"/>
      <c r="F17" s="164"/>
      <c r="G17" s="97"/>
      <c r="H17" s="97"/>
      <c r="I17" s="97"/>
      <c r="J17" s="97"/>
      <c r="K17" s="97"/>
      <c r="L17" s="98">
        <f t="shared" ref="L17:AQ17" si="28">SUM(L8:L16)</f>
        <v>0</v>
      </c>
      <c r="M17" s="98">
        <f t="shared" si="28"/>
        <v>0</v>
      </c>
      <c r="N17" s="98">
        <f t="shared" si="28"/>
        <v>0</v>
      </c>
      <c r="O17" s="98">
        <f t="shared" si="28"/>
        <v>0</v>
      </c>
      <c r="P17" s="98">
        <f t="shared" si="28"/>
        <v>0</v>
      </c>
      <c r="Q17" s="98">
        <f t="shared" si="28"/>
        <v>0</v>
      </c>
      <c r="R17" s="98">
        <f t="shared" si="28"/>
        <v>0</v>
      </c>
      <c r="S17" s="98">
        <f t="shared" si="28"/>
        <v>0</v>
      </c>
      <c r="T17" s="98">
        <f t="shared" si="28"/>
        <v>0</v>
      </c>
      <c r="U17" s="98">
        <f t="shared" si="28"/>
        <v>0</v>
      </c>
      <c r="V17" s="98">
        <f t="shared" si="28"/>
        <v>0</v>
      </c>
      <c r="W17" s="98">
        <f t="shared" si="28"/>
        <v>0</v>
      </c>
      <c r="X17" s="98">
        <f t="shared" si="28"/>
        <v>0</v>
      </c>
      <c r="Y17" s="98">
        <f t="shared" si="28"/>
        <v>0</v>
      </c>
      <c r="Z17" s="98">
        <f t="shared" si="28"/>
        <v>0</v>
      </c>
      <c r="AA17" s="98">
        <f t="shared" si="28"/>
        <v>0</v>
      </c>
      <c r="AB17" s="98">
        <f t="shared" si="28"/>
        <v>0</v>
      </c>
      <c r="AC17" s="98">
        <f t="shared" si="28"/>
        <v>0</v>
      </c>
      <c r="AD17" s="98">
        <f t="shared" si="28"/>
        <v>0</v>
      </c>
      <c r="AE17" s="98">
        <f t="shared" si="28"/>
        <v>0</v>
      </c>
      <c r="AF17" s="98">
        <f t="shared" si="28"/>
        <v>0</v>
      </c>
      <c r="AG17" s="98">
        <f t="shared" si="28"/>
        <v>0</v>
      </c>
      <c r="AH17" s="98">
        <f t="shared" si="28"/>
        <v>0</v>
      </c>
      <c r="AI17" s="98">
        <f t="shared" si="28"/>
        <v>0</v>
      </c>
      <c r="AJ17" s="98">
        <f t="shared" si="28"/>
        <v>0</v>
      </c>
      <c r="AK17" s="98">
        <f t="shared" si="28"/>
        <v>0</v>
      </c>
      <c r="AL17" s="98">
        <f t="shared" si="28"/>
        <v>0</v>
      </c>
      <c r="AM17" s="98">
        <f t="shared" si="28"/>
        <v>0</v>
      </c>
      <c r="AN17" s="98">
        <f t="shared" si="28"/>
        <v>0</v>
      </c>
      <c r="AO17" s="98">
        <f t="shared" si="28"/>
        <v>0</v>
      </c>
      <c r="AP17" s="98">
        <f t="shared" si="28"/>
        <v>0</v>
      </c>
      <c r="AQ17" s="98">
        <f t="shared" si="28"/>
        <v>0</v>
      </c>
      <c r="AR17" s="98">
        <f t="shared" ref="AR17:BW17" si="29">SUM(AR8:AR16)</f>
        <v>0</v>
      </c>
      <c r="AS17" s="98">
        <f t="shared" si="29"/>
        <v>0</v>
      </c>
      <c r="AT17" s="98">
        <f t="shared" si="29"/>
        <v>0</v>
      </c>
      <c r="AU17" s="98">
        <f t="shared" si="29"/>
        <v>0</v>
      </c>
      <c r="AV17" s="98">
        <f t="shared" si="29"/>
        <v>0</v>
      </c>
      <c r="AW17" s="98">
        <f t="shared" si="29"/>
        <v>0</v>
      </c>
      <c r="AX17" s="98">
        <f t="shared" si="29"/>
        <v>0</v>
      </c>
      <c r="AY17" s="98">
        <f t="shared" si="29"/>
        <v>0</v>
      </c>
      <c r="AZ17" s="98">
        <f t="shared" si="29"/>
        <v>0</v>
      </c>
      <c r="BA17" s="98">
        <f t="shared" si="29"/>
        <v>0</v>
      </c>
      <c r="BB17" s="98">
        <f t="shared" si="29"/>
        <v>0</v>
      </c>
      <c r="BC17" s="98">
        <f t="shared" si="29"/>
        <v>0</v>
      </c>
      <c r="BD17" s="98">
        <f t="shared" si="29"/>
        <v>0</v>
      </c>
      <c r="BE17" s="98">
        <f t="shared" si="29"/>
        <v>0</v>
      </c>
      <c r="BF17" s="98">
        <f t="shared" si="29"/>
        <v>0</v>
      </c>
      <c r="BG17" s="98">
        <f t="shared" si="29"/>
        <v>0</v>
      </c>
      <c r="BH17" s="98">
        <f t="shared" si="29"/>
        <v>0</v>
      </c>
      <c r="BI17" s="98">
        <f t="shared" si="29"/>
        <v>0</v>
      </c>
      <c r="BJ17" s="98">
        <f t="shared" si="29"/>
        <v>1510625.5</v>
      </c>
      <c r="BK17" s="98">
        <f t="shared" si="29"/>
        <v>1516919.7729166665</v>
      </c>
      <c r="BL17" s="98">
        <f t="shared" si="29"/>
        <v>1523240.2719704858</v>
      </c>
      <c r="BM17" s="98">
        <f t="shared" si="29"/>
        <v>1529587.1064370295</v>
      </c>
      <c r="BN17" s="98">
        <f t="shared" si="29"/>
        <v>1535960.386047184</v>
      </c>
      <c r="BO17" s="98">
        <f t="shared" si="29"/>
        <v>1542360.2209890471</v>
      </c>
      <c r="BP17" s="98">
        <f t="shared" si="29"/>
        <v>1548786.721909835</v>
      </c>
      <c r="BQ17" s="98">
        <f t="shared" si="29"/>
        <v>1555239.9999177922</v>
      </c>
      <c r="BR17" s="98">
        <f t="shared" si="29"/>
        <v>1561720.1665841164</v>
      </c>
      <c r="BS17" s="98">
        <f t="shared" si="29"/>
        <v>1568227.3339448837</v>
      </c>
      <c r="BT17" s="98">
        <f t="shared" si="29"/>
        <v>1574761.6145029871</v>
      </c>
      <c r="BU17" s="98">
        <f t="shared" si="29"/>
        <v>1581323.1212300828</v>
      </c>
      <c r="BV17" s="98">
        <f t="shared" si="29"/>
        <v>1587911.9675685416</v>
      </c>
      <c r="BW17" s="98">
        <f t="shared" si="29"/>
        <v>1594528.2674334107</v>
      </c>
      <c r="BX17" s="98">
        <f t="shared" ref="BX17:DC17" si="30">SUM(BX8:BX16)</f>
        <v>1601172.1352143832</v>
      </c>
      <c r="BY17" s="98">
        <f t="shared" si="30"/>
        <v>1607843.6857777762</v>
      </c>
      <c r="BZ17" s="98">
        <f t="shared" si="30"/>
        <v>1614543.0344685172</v>
      </c>
      <c r="CA17" s="98">
        <f t="shared" si="30"/>
        <v>1621270.2971121357</v>
      </c>
      <c r="CB17" s="98">
        <f t="shared" si="30"/>
        <v>1628025.5900167695</v>
      </c>
      <c r="CC17" s="98">
        <f t="shared" si="30"/>
        <v>1634809.0299751731</v>
      </c>
      <c r="CD17" s="98">
        <f t="shared" si="30"/>
        <v>1641620.7342667361</v>
      </c>
      <c r="CE17" s="98">
        <f t="shared" si="30"/>
        <v>1648460.8206595141</v>
      </c>
      <c r="CF17" s="98">
        <f t="shared" si="30"/>
        <v>1655329.4074122622</v>
      </c>
      <c r="CG17" s="98">
        <f t="shared" si="30"/>
        <v>1662226.6132764795</v>
      </c>
      <c r="CH17" s="98">
        <f t="shared" si="30"/>
        <v>1669152.5574984653</v>
      </c>
      <c r="CI17" s="98">
        <f t="shared" si="30"/>
        <v>1676107.3598213755</v>
      </c>
      <c r="CJ17" s="98">
        <f t="shared" si="30"/>
        <v>1683091.1404872977</v>
      </c>
      <c r="CK17" s="98">
        <f t="shared" si="30"/>
        <v>1690104.020239328</v>
      </c>
      <c r="CL17" s="98">
        <f t="shared" si="30"/>
        <v>1697146.1203236585</v>
      </c>
      <c r="CM17" s="98">
        <f t="shared" si="30"/>
        <v>1704217.5624916737</v>
      </c>
      <c r="CN17" s="98">
        <f t="shared" si="30"/>
        <v>1711318.4690020555</v>
      </c>
      <c r="CO17" s="98">
        <f t="shared" si="30"/>
        <v>1718448.9626228975</v>
      </c>
      <c r="CP17" s="98">
        <f t="shared" si="30"/>
        <v>1725609.1666338262</v>
      </c>
      <c r="CQ17" s="98">
        <f t="shared" si="30"/>
        <v>1732799.2048281336</v>
      </c>
      <c r="CR17" s="98">
        <f t="shared" si="30"/>
        <v>1740019.2015149174</v>
      </c>
      <c r="CS17" s="98">
        <f t="shared" si="30"/>
        <v>1747269.2815212295</v>
      </c>
      <c r="CT17" s="98">
        <f t="shared" si="30"/>
        <v>1754549.5701942346</v>
      </c>
      <c r="CU17" s="98">
        <f t="shared" si="30"/>
        <v>1761860.1934033774</v>
      </c>
      <c r="CV17" s="98">
        <f t="shared" si="30"/>
        <v>1769201.2775425578</v>
      </c>
      <c r="CW17" s="98">
        <f t="shared" si="30"/>
        <v>1776572.9495323186</v>
      </c>
      <c r="CX17" s="98">
        <f t="shared" si="30"/>
        <v>1783975.3368220364</v>
      </c>
      <c r="CY17" s="98">
        <f t="shared" si="30"/>
        <v>1791408.5673921283</v>
      </c>
      <c r="CZ17" s="98">
        <f t="shared" si="30"/>
        <v>1798872.7697562622</v>
      </c>
      <c r="DA17" s="98">
        <f t="shared" si="30"/>
        <v>1806368.0729635798</v>
      </c>
      <c r="DB17" s="98">
        <f t="shared" si="30"/>
        <v>1813894.6066009281</v>
      </c>
      <c r="DC17" s="98">
        <f t="shared" si="30"/>
        <v>1821452.5007950987</v>
      </c>
      <c r="DD17" s="98">
        <f t="shared" ref="DD17:EI17" si="31">SUM(DD8:DD16)</f>
        <v>1829041.8862150782</v>
      </c>
      <c r="DE17" s="98">
        <f t="shared" si="31"/>
        <v>1836662.8940743078</v>
      </c>
      <c r="DF17" s="98">
        <f t="shared" si="31"/>
        <v>1844315.6561329507</v>
      </c>
      <c r="DG17" s="98">
        <f t="shared" si="31"/>
        <v>1852000.3047001713</v>
      </c>
      <c r="DH17" s="98">
        <f t="shared" si="31"/>
        <v>1859716.9726364221</v>
      </c>
      <c r="DI17" s="98">
        <f t="shared" si="31"/>
        <v>1867465.7933557404</v>
      </c>
      <c r="DJ17" s="98">
        <f t="shared" si="31"/>
        <v>1875246.900828056</v>
      </c>
      <c r="DK17" s="98">
        <f t="shared" si="31"/>
        <v>1883060.4295815062</v>
      </c>
      <c r="DL17" s="98">
        <f t="shared" si="31"/>
        <v>1890906.5147047623</v>
      </c>
      <c r="DM17" s="98">
        <f t="shared" si="31"/>
        <v>1898785.2918493657</v>
      </c>
      <c r="DN17" s="98">
        <f t="shared" si="31"/>
        <v>1906696.8972320713</v>
      </c>
      <c r="DO17" s="98">
        <f t="shared" si="31"/>
        <v>1914641.4676372048</v>
      </c>
      <c r="DP17" s="98">
        <f t="shared" si="31"/>
        <v>1922619.1404190266</v>
      </c>
      <c r="DQ17" s="98">
        <f t="shared" si="31"/>
        <v>1930630.0535041057</v>
      </c>
      <c r="DR17" s="98">
        <f t="shared" si="31"/>
        <v>1938674.3453937061</v>
      </c>
      <c r="DS17" s="98">
        <f t="shared" si="31"/>
        <v>1946752.1551661799</v>
      </c>
      <c r="DT17" s="98">
        <f t="shared" si="31"/>
        <v>1954863.6224793722</v>
      </c>
      <c r="DU17" s="98">
        <f t="shared" si="31"/>
        <v>1963008.8875730364</v>
      </c>
      <c r="DV17" s="98">
        <f t="shared" si="31"/>
        <v>1971188.0912712573</v>
      </c>
      <c r="DW17" s="98">
        <f t="shared" si="31"/>
        <v>1979401.3749848877</v>
      </c>
      <c r="DX17" s="98">
        <f t="shared" si="31"/>
        <v>1987648.8807139911</v>
      </c>
      <c r="DY17" s="98">
        <f t="shared" si="31"/>
        <v>1995930.7510502997</v>
      </c>
      <c r="DZ17" s="98">
        <f t="shared" si="31"/>
        <v>2004247.1291796756</v>
      </c>
      <c r="EA17" s="98">
        <f t="shared" si="31"/>
        <v>2012598.158884591</v>
      </c>
      <c r="EB17" s="165">
        <f t="shared" si="31"/>
        <v>2020983.9845466102</v>
      </c>
      <c r="EC17" s="165">
        <f t="shared" si="31"/>
        <v>2029404.7511488877</v>
      </c>
      <c r="ED17" s="165">
        <f t="shared" si="31"/>
        <v>2037860.6042786748</v>
      </c>
      <c r="EE17" s="165">
        <f t="shared" si="31"/>
        <v>2046351.6901298356</v>
      </c>
      <c r="EF17" s="165">
        <f t="shared" si="31"/>
        <v>2054878.1555053769</v>
      </c>
      <c r="EG17" s="165">
        <f t="shared" si="31"/>
        <v>2063440.1478199824</v>
      </c>
      <c r="EH17" s="165">
        <f t="shared" si="31"/>
        <v>2072037.8151025656</v>
      </c>
      <c r="EI17" s="165">
        <f t="shared" si="31"/>
        <v>2080671.3059988264</v>
      </c>
      <c r="EJ17" s="165">
        <f t="shared" ref="EJ17:EK17" si="32">SUM(EJ8:EJ16)</f>
        <v>2089340.7697738216</v>
      </c>
      <c r="EK17" s="165">
        <f t="shared" si="32"/>
        <v>2098046.3563145455</v>
      </c>
      <c r="EL17" s="51" t="s">
        <v>2</v>
      </c>
    </row>
    <row r="18" spans="1:142" x14ac:dyDescent="0.3">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51" t="s">
        <v>2</v>
      </c>
    </row>
    <row r="19" spans="1:142" ht="17.25" x14ac:dyDescent="0.35">
      <c r="B19" s="51" t="s">
        <v>269</v>
      </c>
      <c r="C19" s="51">
        <v>2</v>
      </c>
      <c r="F19" s="166"/>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51" t="s">
        <v>2</v>
      </c>
    </row>
    <row r="20" spans="1:142" ht="17.25" x14ac:dyDescent="0.35">
      <c r="A20" s="102" t="s">
        <v>10</v>
      </c>
      <c r="B20" s="103"/>
      <c r="C20" s="167" t="s">
        <v>270</v>
      </c>
      <c r="D20" s="103" t="s">
        <v>271</v>
      </c>
      <c r="E20" s="158" t="s">
        <v>272</v>
      </c>
      <c r="F20" s="159" t="s">
        <v>273</v>
      </c>
      <c r="G20" s="103" t="s">
        <v>261</v>
      </c>
      <c r="H20" s="103"/>
      <c r="I20" s="103"/>
      <c r="J20" s="103"/>
      <c r="K20" s="103"/>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51" t="s">
        <v>2</v>
      </c>
    </row>
    <row r="21" spans="1:142" x14ac:dyDescent="0.3">
      <c r="B21" s="51" t="s">
        <v>274</v>
      </c>
      <c r="C21" s="51">
        <v>60</v>
      </c>
      <c r="D21" s="56">
        <v>46905</v>
      </c>
      <c r="E21" s="157">
        <f>VLOOKUP(C21,'Building Breakdown Scratch'!$E$5:$G$85,3,)*VLOOKUP(C21,'Building Breakdown Scratch'!$E$5:$G$85,2,)</f>
        <v>1458.6</v>
      </c>
      <c r="F21" s="168">
        <f xml:space="preserve"> 1132/12</f>
        <v>94.333333333333329</v>
      </c>
      <c r="G21" s="111">
        <f>$H$5/12</f>
        <v>4.1666666666666666E-3</v>
      </c>
      <c r="H21" s="56"/>
      <c r="I21" s="126"/>
      <c r="L21" s="60">
        <f t="shared" ref="L21:AQ21" si="33">IF(L$5=$D21,$E21*$F21,IF($D21&lt;L$5,K21*(1+$G21),0))</f>
        <v>0</v>
      </c>
      <c r="M21" s="60">
        <f t="shared" si="33"/>
        <v>0</v>
      </c>
      <c r="N21" s="60">
        <f t="shared" si="33"/>
        <v>0</v>
      </c>
      <c r="O21" s="60">
        <f t="shared" si="33"/>
        <v>0</v>
      </c>
      <c r="P21" s="60">
        <f t="shared" si="33"/>
        <v>0</v>
      </c>
      <c r="Q21" s="60">
        <f t="shared" si="33"/>
        <v>0</v>
      </c>
      <c r="R21" s="60">
        <f t="shared" si="33"/>
        <v>0</v>
      </c>
      <c r="S21" s="60">
        <f t="shared" si="33"/>
        <v>0</v>
      </c>
      <c r="T21" s="60">
        <f t="shared" si="33"/>
        <v>0</v>
      </c>
      <c r="U21" s="60">
        <f t="shared" si="33"/>
        <v>0</v>
      </c>
      <c r="V21" s="60">
        <f t="shared" si="33"/>
        <v>0</v>
      </c>
      <c r="W21" s="60">
        <f t="shared" si="33"/>
        <v>0</v>
      </c>
      <c r="X21" s="60">
        <f t="shared" si="33"/>
        <v>0</v>
      </c>
      <c r="Y21" s="60">
        <f t="shared" si="33"/>
        <v>0</v>
      </c>
      <c r="Z21" s="60">
        <f t="shared" si="33"/>
        <v>0</v>
      </c>
      <c r="AA21" s="60">
        <f t="shared" si="33"/>
        <v>0</v>
      </c>
      <c r="AB21" s="60">
        <f t="shared" si="33"/>
        <v>0</v>
      </c>
      <c r="AC21" s="60">
        <f t="shared" si="33"/>
        <v>0</v>
      </c>
      <c r="AD21" s="60">
        <f t="shared" si="33"/>
        <v>0</v>
      </c>
      <c r="AE21" s="60">
        <f t="shared" si="33"/>
        <v>0</v>
      </c>
      <c r="AF21" s="60">
        <f t="shared" si="33"/>
        <v>0</v>
      </c>
      <c r="AG21" s="60">
        <f t="shared" si="33"/>
        <v>0</v>
      </c>
      <c r="AH21" s="60">
        <f t="shared" si="33"/>
        <v>0</v>
      </c>
      <c r="AI21" s="60">
        <f t="shared" si="33"/>
        <v>0</v>
      </c>
      <c r="AJ21" s="60">
        <f t="shared" si="33"/>
        <v>0</v>
      </c>
      <c r="AK21" s="60">
        <f t="shared" si="33"/>
        <v>0</v>
      </c>
      <c r="AL21" s="60">
        <f t="shared" si="33"/>
        <v>0</v>
      </c>
      <c r="AM21" s="60">
        <f t="shared" si="33"/>
        <v>0</v>
      </c>
      <c r="AN21" s="60">
        <f t="shared" si="33"/>
        <v>0</v>
      </c>
      <c r="AO21" s="60">
        <f t="shared" si="33"/>
        <v>0</v>
      </c>
      <c r="AP21" s="60">
        <f t="shared" si="33"/>
        <v>0</v>
      </c>
      <c r="AQ21" s="60">
        <f t="shared" si="33"/>
        <v>0</v>
      </c>
      <c r="AR21" s="60">
        <f t="shared" ref="AR21:BW21" si="34">IF(AR$5=$D21,$E21*$F21,IF($D21&lt;AR$5,AQ21*(1+$G21),0))</f>
        <v>0</v>
      </c>
      <c r="AS21" s="60">
        <f t="shared" si="34"/>
        <v>0</v>
      </c>
      <c r="AT21" s="60">
        <f t="shared" si="34"/>
        <v>0</v>
      </c>
      <c r="AU21" s="60">
        <f t="shared" si="34"/>
        <v>0</v>
      </c>
      <c r="AV21" s="60">
        <f t="shared" si="34"/>
        <v>0</v>
      </c>
      <c r="AW21" s="60">
        <f t="shared" si="34"/>
        <v>0</v>
      </c>
      <c r="AX21" s="60">
        <f t="shared" si="34"/>
        <v>0</v>
      </c>
      <c r="AY21" s="60">
        <f t="shared" si="34"/>
        <v>0</v>
      </c>
      <c r="AZ21" s="60">
        <f t="shared" si="34"/>
        <v>0</v>
      </c>
      <c r="BA21" s="60">
        <f t="shared" si="34"/>
        <v>0</v>
      </c>
      <c r="BB21" s="60">
        <f t="shared" si="34"/>
        <v>0</v>
      </c>
      <c r="BC21" s="60">
        <f t="shared" si="34"/>
        <v>0</v>
      </c>
      <c r="BD21" s="60">
        <f t="shared" si="34"/>
        <v>0</v>
      </c>
      <c r="BE21" s="60">
        <f t="shared" si="34"/>
        <v>0</v>
      </c>
      <c r="BF21" s="60">
        <f t="shared" si="34"/>
        <v>0</v>
      </c>
      <c r="BG21" s="60">
        <f t="shared" si="34"/>
        <v>0</v>
      </c>
      <c r="BH21" s="60">
        <f t="shared" si="34"/>
        <v>0</v>
      </c>
      <c r="BI21" s="60">
        <f t="shared" si="34"/>
        <v>0</v>
      </c>
      <c r="BJ21" s="60">
        <f t="shared" si="34"/>
        <v>137594.59999999998</v>
      </c>
      <c r="BK21" s="60">
        <f t="shared" si="34"/>
        <v>138167.9108333333</v>
      </c>
      <c r="BL21" s="60">
        <f t="shared" si="34"/>
        <v>138743.61046180551</v>
      </c>
      <c r="BM21" s="60">
        <f t="shared" si="34"/>
        <v>139321.70883872971</v>
      </c>
      <c r="BN21" s="60">
        <f t="shared" si="34"/>
        <v>139902.21595889109</v>
      </c>
      <c r="BO21" s="60">
        <f t="shared" si="34"/>
        <v>140485.14185871978</v>
      </c>
      <c r="BP21" s="60">
        <f t="shared" si="34"/>
        <v>141070.49661646446</v>
      </c>
      <c r="BQ21" s="60">
        <f t="shared" si="34"/>
        <v>141658.2903523664</v>
      </c>
      <c r="BR21" s="60">
        <f t="shared" si="34"/>
        <v>142248.5332288346</v>
      </c>
      <c r="BS21" s="60">
        <f t="shared" si="34"/>
        <v>142841.2354506214</v>
      </c>
      <c r="BT21" s="60">
        <f t="shared" si="34"/>
        <v>143436.407264999</v>
      </c>
      <c r="BU21" s="60">
        <f t="shared" si="34"/>
        <v>144034.05896193651</v>
      </c>
      <c r="BV21" s="60">
        <f t="shared" si="34"/>
        <v>144634.20087427791</v>
      </c>
      <c r="BW21" s="60">
        <f t="shared" si="34"/>
        <v>145236.84337792074</v>
      </c>
      <c r="BX21" s="60">
        <f t="shared" ref="BX21:DC21" si="35">IF(BX$5=$D21,$E21*$F21,IF($D21&lt;BX$5,BW21*(1+$G21),0))</f>
        <v>145841.9968919954</v>
      </c>
      <c r="BY21" s="60">
        <f t="shared" si="35"/>
        <v>146449.67187904537</v>
      </c>
      <c r="BZ21" s="60">
        <f t="shared" si="35"/>
        <v>147059.87884520806</v>
      </c>
      <c r="CA21" s="60">
        <f t="shared" si="35"/>
        <v>147672.62834039642</v>
      </c>
      <c r="CB21" s="60">
        <f t="shared" si="35"/>
        <v>148287.93095848139</v>
      </c>
      <c r="CC21" s="60">
        <f t="shared" si="35"/>
        <v>148905.79733747506</v>
      </c>
      <c r="CD21" s="60">
        <f t="shared" si="35"/>
        <v>149526.23815971453</v>
      </c>
      <c r="CE21" s="60">
        <f t="shared" si="35"/>
        <v>150149.26415204667</v>
      </c>
      <c r="CF21" s="60">
        <f t="shared" si="35"/>
        <v>150774.88608601352</v>
      </c>
      <c r="CG21" s="60">
        <f t="shared" si="35"/>
        <v>151403.11477803858</v>
      </c>
      <c r="CH21" s="60">
        <f t="shared" si="35"/>
        <v>152033.96108961373</v>
      </c>
      <c r="CI21" s="60">
        <f t="shared" si="35"/>
        <v>152667.43592748712</v>
      </c>
      <c r="CJ21" s="60">
        <f t="shared" si="35"/>
        <v>153303.55024385164</v>
      </c>
      <c r="CK21" s="60">
        <f t="shared" si="35"/>
        <v>153942.31503653436</v>
      </c>
      <c r="CL21" s="60">
        <f t="shared" si="35"/>
        <v>154583.74134918657</v>
      </c>
      <c r="CM21" s="60">
        <f t="shared" si="35"/>
        <v>155227.84027147485</v>
      </c>
      <c r="CN21" s="60">
        <f t="shared" si="35"/>
        <v>155874.62293927267</v>
      </c>
      <c r="CO21" s="60">
        <f t="shared" si="35"/>
        <v>156524.10053485297</v>
      </c>
      <c r="CP21" s="60">
        <f t="shared" si="35"/>
        <v>157176.28428708154</v>
      </c>
      <c r="CQ21" s="60">
        <f t="shared" si="35"/>
        <v>157831.18547161104</v>
      </c>
      <c r="CR21" s="60">
        <f t="shared" si="35"/>
        <v>158488.8154110761</v>
      </c>
      <c r="CS21" s="60">
        <f t="shared" si="35"/>
        <v>159149.18547528892</v>
      </c>
      <c r="CT21" s="60">
        <f t="shared" si="35"/>
        <v>159812.30708143595</v>
      </c>
      <c r="CU21" s="60">
        <f t="shared" si="35"/>
        <v>160478.19169427527</v>
      </c>
      <c r="CV21" s="60">
        <f t="shared" si="35"/>
        <v>161146.85082633476</v>
      </c>
      <c r="CW21" s="60">
        <f t="shared" si="35"/>
        <v>161818.29603811115</v>
      </c>
      <c r="CX21" s="60">
        <f t="shared" si="35"/>
        <v>162492.53893826995</v>
      </c>
      <c r="CY21" s="60">
        <f t="shared" si="35"/>
        <v>163169.59118384606</v>
      </c>
      <c r="CZ21" s="60">
        <f t="shared" si="35"/>
        <v>163849.46448044543</v>
      </c>
      <c r="DA21" s="60">
        <f t="shared" si="35"/>
        <v>164532.17058244729</v>
      </c>
      <c r="DB21" s="60">
        <f t="shared" si="35"/>
        <v>165217.72129320749</v>
      </c>
      <c r="DC21" s="60">
        <f t="shared" si="35"/>
        <v>165906.12846526253</v>
      </c>
      <c r="DD21" s="60">
        <f t="shared" ref="DD21:EK21" si="36">IF(DD$5=$D21,$E21*$F21,IF($D21&lt;DD$5,DC21*(1+$G21),0))</f>
        <v>166597.40400053444</v>
      </c>
      <c r="DE21" s="60">
        <f t="shared" si="36"/>
        <v>167291.55985053667</v>
      </c>
      <c r="DF21" s="60">
        <f t="shared" si="36"/>
        <v>167988.60801658058</v>
      </c>
      <c r="DG21" s="60">
        <f t="shared" si="36"/>
        <v>168688.560549983</v>
      </c>
      <c r="DH21" s="60">
        <f t="shared" si="36"/>
        <v>169391.42955227458</v>
      </c>
      <c r="DI21" s="60">
        <f t="shared" si="36"/>
        <v>170097.22717540906</v>
      </c>
      <c r="DJ21" s="60">
        <f t="shared" si="36"/>
        <v>170805.96562197327</v>
      </c>
      <c r="DK21" s="60">
        <f t="shared" si="36"/>
        <v>171517.65714539815</v>
      </c>
      <c r="DL21" s="60">
        <f t="shared" si="36"/>
        <v>172232.31405017062</v>
      </c>
      <c r="DM21" s="60">
        <f t="shared" si="36"/>
        <v>172949.94869204634</v>
      </c>
      <c r="DN21" s="60">
        <f t="shared" si="36"/>
        <v>173670.57347826319</v>
      </c>
      <c r="DO21" s="60">
        <f t="shared" si="36"/>
        <v>174394.20086775595</v>
      </c>
      <c r="DP21" s="60">
        <f t="shared" si="36"/>
        <v>175120.84337137159</v>
      </c>
      <c r="DQ21" s="60">
        <f t="shared" si="36"/>
        <v>175850.51355208564</v>
      </c>
      <c r="DR21" s="60">
        <f t="shared" si="36"/>
        <v>176583.22402521933</v>
      </c>
      <c r="DS21" s="60">
        <f t="shared" si="36"/>
        <v>177318.98745865774</v>
      </c>
      <c r="DT21" s="60">
        <f t="shared" si="36"/>
        <v>178057.81657306882</v>
      </c>
      <c r="DU21" s="60">
        <f t="shared" si="36"/>
        <v>178799.72414212328</v>
      </c>
      <c r="DV21" s="60">
        <f t="shared" si="36"/>
        <v>179544.72299271545</v>
      </c>
      <c r="DW21" s="60">
        <f t="shared" si="36"/>
        <v>180292.82600518511</v>
      </c>
      <c r="DX21" s="60">
        <f t="shared" si="36"/>
        <v>181044.04611354004</v>
      </c>
      <c r="DY21" s="60">
        <f t="shared" si="36"/>
        <v>181798.39630567978</v>
      </c>
      <c r="DZ21" s="60">
        <f t="shared" si="36"/>
        <v>182555.88962362011</v>
      </c>
      <c r="EA21" s="60">
        <f t="shared" si="36"/>
        <v>183316.53916371852</v>
      </c>
      <c r="EB21" s="60">
        <f t="shared" si="36"/>
        <v>184080.35807690068</v>
      </c>
      <c r="EC21" s="60">
        <f t="shared" si="36"/>
        <v>184847.35956888777</v>
      </c>
      <c r="ED21" s="60">
        <f t="shared" si="36"/>
        <v>185617.5569004248</v>
      </c>
      <c r="EE21" s="60">
        <f t="shared" si="36"/>
        <v>186390.9633875099</v>
      </c>
      <c r="EF21" s="60">
        <f t="shared" si="36"/>
        <v>187167.59240162451</v>
      </c>
      <c r="EG21" s="60">
        <f t="shared" si="36"/>
        <v>187947.4573699646</v>
      </c>
      <c r="EH21" s="60">
        <f t="shared" si="36"/>
        <v>188730.57177567278</v>
      </c>
      <c r="EI21" s="60">
        <f t="shared" si="36"/>
        <v>189516.94915807142</v>
      </c>
      <c r="EJ21" s="60">
        <f t="shared" si="36"/>
        <v>190306.60311289673</v>
      </c>
      <c r="EK21" s="60">
        <f t="shared" si="36"/>
        <v>191099.5472925338</v>
      </c>
      <c r="EL21" s="51" t="s">
        <v>2</v>
      </c>
    </row>
    <row r="22" spans="1:142" x14ac:dyDescent="0.3">
      <c r="B22" s="51" t="s">
        <v>275</v>
      </c>
      <c r="C22" s="51">
        <v>59</v>
      </c>
      <c r="D22" s="56">
        <v>46935</v>
      </c>
      <c r="E22" s="157">
        <f>VLOOKUP(C22,'Building Breakdown Scratch'!$E$5:$G$85,3,)*VLOOKUP(C22,'Building Breakdown Scratch'!$E$5:$G$85,2,)</f>
        <v>1524.8999999999999</v>
      </c>
      <c r="F22" s="168">
        <f t="shared" ref="F22:F28" si="37">F21*0.998</f>
        <v>94.144666666666666</v>
      </c>
      <c r="G22" s="111">
        <f t="shared" ref="G22:G61" si="38">$H$5/12</f>
        <v>4.1666666666666666E-3</v>
      </c>
      <c r="H22" s="56"/>
      <c r="I22" s="126"/>
      <c r="L22" s="60">
        <f t="shared" ref="L22:AQ22" si="39">IF(L$5=$D22,$E22*$F22,IF($D22&lt;L$5,K22*(1+$G22),0))</f>
        <v>0</v>
      </c>
      <c r="M22" s="60">
        <f t="shared" si="39"/>
        <v>0</v>
      </c>
      <c r="N22" s="60">
        <f t="shared" si="39"/>
        <v>0</v>
      </c>
      <c r="O22" s="60">
        <f t="shared" si="39"/>
        <v>0</v>
      </c>
      <c r="P22" s="60">
        <f t="shared" si="39"/>
        <v>0</v>
      </c>
      <c r="Q22" s="60">
        <f t="shared" si="39"/>
        <v>0</v>
      </c>
      <c r="R22" s="60">
        <f t="shared" si="39"/>
        <v>0</v>
      </c>
      <c r="S22" s="60">
        <f t="shared" si="39"/>
        <v>0</v>
      </c>
      <c r="T22" s="60">
        <f t="shared" si="39"/>
        <v>0</v>
      </c>
      <c r="U22" s="60">
        <f t="shared" si="39"/>
        <v>0</v>
      </c>
      <c r="V22" s="60">
        <f t="shared" si="39"/>
        <v>0</v>
      </c>
      <c r="W22" s="60">
        <f t="shared" si="39"/>
        <v>0</v>
      </c>
      <c r="X22" s="60">
        <f t="shared" si="39"/>
        <v>0</v>
      </c>
      <c r="Y22" s="60">
        <f t="shared" si="39"/>
        <v>0</v>
      </c>
      <c r="Z22" s="60">
        <f t="shared" si="39"/>
        <v>0</v>
      </c>
      <c r="AA22" s="60">
        <f t="shared" si="39"/>
        <v>0</v>
      </c>
      <c r="AB22" s="60">
        <f t="shared" si="39"/>
        <v>0</v>
      </c>
      <c r="AC22" s="60">
        <f t="shared" si="39"/>
        <v>0</v>
      </c>
      <c r="AD22" s="60">
        <f t="shared" si="39"/>
        <v>0</v>
      </c>
      <c r="AE22" s="60">
        <f t="shared" si="39"/>
        <v>0</v>
      </c>
      <c r="AF22" s="60">
        <f t="shared" si="39"/>
        <v>0</v>
      </c>
      <c r="AG22" s="60">
        <f t="shared" si="39"/>
        <v>0</v>
      </c>
      <c r="AH22" s="60">
        <f t="shared" si="39"/>
        <v>0</v>
      </c>
      <c r="AI22" s="60">
        <f t="shared" si="39"/>
        <v>0</v>
      </c>
      <c r="AJ22" s="60">
        <f t="shared" si="39"/>
        <v>0</v>
      </c>
      <c r="AK22" s="60">
        <f t="shared" si="39"/>
        <v>0</v>
      </c>
      <c r="AL22" s="60">
        <f t="shared" si="39"/>
        <v>0</v>
      </c>
      <c r="AM22" s="60">
        <f t="shared" si="39"/>
        <v>0</v>
      </c>
      <c r="AN22" s="60">
        <f t="shared" si="39"/>
        <v>0</v>
      </c>
      <c r="AO22" s="60">
        <f t="shared" si="39"/>
        <v>0</v>
      </c>
      <c r="AP22" s="60">
        <f t="shared" si="39"/>
        <v>0</v>
      </c>
      <c r="AQ22" s="60">
        <f t="shared" si="39"/>
        <v>0</v>
      </c>
      <c r="AR22" s="60">
        <f t="shared" ref="AR22:BW22" si="40">IF(AR$5=$D22,$E22*$F22,IF($D22&lt;AR$5,AQ22*(1+$G22),0))</f>
        <v>0</v>
      </c>
      <c r="AS22" s="60">
        <f t="shared" si="40"/>
        <v>0</v>
      </c>
      <c r="AT22" s="60">
        <f t="shared" si="40"/>
        <v>0</v>
      </c>
      <c r="AU22" s="60">
        <f t="shared" si="40"/>
        <v>0</v>
      </c>
      <c r="AV22" s="60">
        <f t="shared" si="40"/>
        <v>0</v>
      </c>
      <c r="AW22" s="60">
        <f t="shared" si="40"/>
        <v>0</v>
      </c>
      <c r="AX22" s="60">
        <f t="shared" si="40"/>
        <v>0</v>
      </c>
      <c r="AY22" s="60">
        <f t="shared" si="40"/>
        <v>0</v>
      </c>
      <c r="AZ22" s="60">
        <f t="shared" si="40"/>
        <v>0</v>
      </c>
      <c r="BA22" s="60">
        <f t="shared" si="40"/>
        <v>0</v>
      </c>
      <c r="BB22" s="60">
        <f t="shared" si="40"/>
        <v>0</v>
      </c>
      <c r="BC22" s="60">
        <f t="shared" si="40"/>
        <v>0</v>
      </c>
      <c r="BD22" s="60">
        <f t="shared" si="40"/>
        <v>0</v>
      </c>
      <c r="BE22" s="60">
        <f t="shared" si="40"/>
        <v>0</v>
      </c>
      <c r="BF22" s="60">
        <f t="shared" si="40"/>
        <v>0</v>
      </c>
      <c r="BG22" s="60">
        <f t="shared" si="40"/>
        <v>0</v>
      </c>
      <c r="BH22" s="60">
        <f t="shared" si="40"/>
        <v>0</v>
      </c>
      <c r="BI22" s="60">
        <f t="shared" si="40"/>
        <v>0</v>
      </c>
      <c r="BJ22" s="60">
        <f t="shared" si="40"/>
        <v>0</v>
      </c>
      <c r="BK22" s="60">
        <f t="shared" si="40"/>
        <v>143561.2022</v>
      </c>
      <c r="BL22" s="60">
        <f t="shared" si="40"/>
        <v>144159.37387583332</v>
      </c>
      <c r="BM22" s="60">
        <f t="shared" si="40"/>
        <v>144760.03793364929</v>
      </c>
      <c r="BN22" s="60">
        <f t="shared" si="40"/>
        <v>145363.20475837283</v>
      </c>
      <c r="BO22" s="60">
        <f t="shared" si="40"/>
        <v>145968.88477819937</v>
      </c>
      <c r="BP22" s="60">
        <f t="shared" si="40"/>
        <v>146577.08846477521</v>
      </c>
      <c r="BQ22" s="60">
        <f t="shared" si="40"/>
        <v>147187.82633337844</v>
      </c>
      <c r="BR22" s="60">
        <f t="shared" si="40"/>
        <v>147801.10894310084</v>
      </c>
      <c r="BS22" s="60">
        <f t="shared" si="40"/>
        <v>148416.94689703043</v>
      </c>
      <c r="BT22" s="60">
        <f t="shared" si="40"/>
        <v>149035.35084243471</v>
      </c>
      <c r="BU22" s="60">
        <f t="shared" si="40"/>
        <v>149656.33147094486</v>
      </c>
      <c r="BV22" s="60">
        <f t="shared" si="40"/>
        <v>150279.89951874045</v>
      </c>
      <c r="BW22" s="60">
        <f t="shared" si="40"/>
        <v>150906.06576673521</v>
      </c>
      <c r="BX22" s="60">
        <f t="shared" ref="BX22:DC22" si="41">IF(BX$5=$D22,$E22*$F22,IF($D22&lt;BX$5,BW22*(1+$G22),0))</f>
        <v>151534.84104076328</v>
      </c>
      <c r="BY22" s="60">
        <f t="shared" si="41"/>
        <v>152166.23621176646</v>
      </c>
      <c r="BZ22" s="60">
        <f t="shared" si="41"/>
        <v>152800.26219598216</v>
      </c>
      <c r="CA22" s="60">
        <f t="shared" si="41"/>
        <v>153436.92995513207</v>
      </c>
      <c r="CB22" s="60">
        <f t="shared" si="41"/>
        <v>154076.25049661178</v>
      </c>
      <c r="CC22" s="60">
        <f t="shared" si="41"/>
        <v>154718.23487368101</v>
      </c>
      <c r="CD22" s="60">
        <f t="shared" si="41"/>
        <v>155362.89418565467</v>
      </c>
      <c r="CE22" s="60">
        <f t="shared" si="41"/>
        <v>156010.23957809489</v>
      </c>
      <c r="CF22" s="60">
        <f t="shared" si="41"/>
        <v>156660.2822430036</v>
      </c>
      <c r="CG22" s="60">
        <f t="shared" si="41"/>
        <v>157313.03341901611</v>
      </c>
      <c r="CH22" s="60">
        <f t="shared" si="41"/>
        <v>157968.50439159534</v>
      </c>
      <c r="CI22" s="60">
        <f t="shared" si="41"/>
        <v>158626.70649322699</v>
      </c>
      <c r="CJ22" s="60">
        <f t="shared" si="41"/>
        <v>159287.65110361544</v>
      </c>
      <c r="CK22" s="60">
        <f t="shared" si="41"/>
        <v>159951.34964988049</v>
      </c>
      <c r="CL22" s="60">
        <f t="shared" si="41"/>
        <v>160617.81360675499</v>
      </c>
      <c r="CM22" s="60">
        <f t="shared" si="41"/>
        <v>161287.05449678312</v>
      </c>
      <c r="CN22" s="60">
        <f t="shared" si="41"/>
        <v>161959.08389051972</v>
      </c>
      <c r="CO22" s="60">
        <f t="shared" si="41"/>
        <v>162633.91340673022</v>
      </c>
      <c r="CP22" s="60">
        <f t="shared" si="41"/>
        <v>163311.55471259161</v>
      </c>
      <c r="CQ22" s="60">
        <f t="shared" si="41"/>
        <v>163992.01952389407</v>
      </c>
      <c r="CR22" s="60">
        <f t="shared" si="41"/>
        <v>164675.31960524363</v>
      </c>
      <c r="CS22" s="60">
        <f t="shared" si="41"/>
        <v>165361.46677026548</v>
      </c>
      <c r="CT22" s="60">
        <f t="shared" si="41"/>
        <v>166050.47288180827</v>
      </c>
      <c r="CU22" s="60">
        <f t="shared" si="41"/>
        <v>166742.34985214914</v>
      </c>
      <c r="CV22" s="60">
        <f t="shared" si="41"/>
        <v>167437.10964319977</v>
      </c>
      <c r="CW22" s="60">
        <f t="shared" si="41"/>
        <v>168134.76426671311</v>
      </c>
      <c r="CX22" s="60">
        <f t="shared" si="41"/>
        <v>168835.32578449108</v>
      </c>
      <c r="CY22" s="60">
        <f t="shared" si="41"/>
        <v>169538.80630859314</v>
      </c>
      <c r="CZ22" s="60">
        <f t="shared" si="41"/>
        <v>170245.21800154561</v>
      </c>
      <c r="DA22" s="60">
        <f t="shared" si="41"/>
        <v>170954.57307655204</v>
      </c>
      <c r="DB22" s="60">
        <f t="shared" si="41"/>
        <v>171666.88379770433</v>
      </c>
      <c r="DC22" s="60">
        <f t="shared" si="41"/>
        <v>172382.16248019476</v>
      </c>
      <c r="DD22" s="60">
        <f t="shared" ref="DD22:EK22" si="42">IF(DD$5=$D22,$E22*$F22,IF($D22&lt;DD$5,DC22*(1+$G22),0))</f>
        <v>173100.42149052891</v>
      </c>
      <c r="DE22" s="60">
        <f t="shared" si="42"/>
        <v>173821.67324673943</v>
      </c>
      <c r="DF22" s="60">
        <f t="shared" si="42"/>
        <v>174545.93021860084</v>
      </c>
      <c r="DG22" s="60">
        <f t="shared" si="42"/>
        <v>175273.20492784501</v>
      </c>
      <c r="DH22" s="60">
        <f t="shared" si="42"/>
        <v>176003.5099483777</v>
      </c>
      <c r="DI22" s="60">
        <f t="shared" si="42"/>
        <v>176736.85790649595</v>
      </c>
      <c r="DJ22" s="60">
        <f t="shared" si="42"/>
        <v>177473.26148110634</v>
      </c>
      <c r="DK22" s="60">
        <f t="shared" si="42"/>
        <v>178212.73340394429</v>
      </c>
      <c r="DL22" s="60">
        <f t="shared" si="42"/>
        <v>178955.28645979406</v>
      </c>
      <c r="DM22" s="60">
        <f t="shared" si="42"/>
        <v>179700.93348670987</v>
      </c>
      <c r="DN22" s="60">
        <f t="shared" si="42"/>
        <v>180449.68737623782</v>
      </c>
      <c r="DO22" s="60">
        <f t="shared" si="42"/>
        <v>181201.56107363882</v>
      </c>
      <c r="DP22" s="60">
        <f t="shared" si="42"/>
        <v>181956.5675781123</v>
      </c>
      <c r="DQ22" s="60">
        <f t="shared" si="42"/>
        <v>182714.7199430211</v>
      </c>
      <c r="DR22" s="60">
        <f t="shared" si="42"/>
        <v>183476.03127611702</v>
      </c>
      <c r="DS22" s="60">
        <f t="shared" si="42"/>
        <v>184240.5147397675</v>
      </c>
      <c r="DT22" s="60">
        <f t="shared" si="42"/>
        <v>185008.1835511832</v>
      </c>
      <c r="DU22" s="60">
        <f t="shared" si="42"/>
        <v>185779.05098264647</v>
      </c>
      <c r="DV22" s="60">
        <f t="shared" si="42"/>
        <v>186553.13036174083</v>
      </c>
      <c r="DW22" s="60">
        <f t="shared" si="42"/>
        <v>187330.43507158142</v>
      </c>
      <c r="DX22" s="60">
        <f t="shared" si="42"/>
        <v>188110.97855104634</v>
      </c>
      <c r="DY22" s="60">
        <f t="shared" si="42"/>
        <v>188894.77429500903</v>
      </c>
      <c r="DZ22" s="60">
        <f t="shared" si="42"/>
        <v>189681.83585457157</v>
      </c>
      <c r="EA22" s="60">
        <f t="shared" si="42"/>
        <v>190472.17683729896</v>
      </c>
      <c r="EB22" s="60">
        <f t="shared" si="42"/>
        <v>191265.81090745438</v>
      </c>
      <c r="EC22" s="60">
        <f t="shared" si="42"/>
        <v>192062.75178623543</v>
      </c>
      <c r="ED22" s="60">
        <f t="shared" si="42"/>
        <v>192863.01325201141</v>
      </c>
      <c r="EE22" s="60">
        <f t="shared" si="42"/>
        <v>193666.60914056146</v>
      </c>
      <c r="EF22" s="60">
        <f t="shared" si="42"/>
        <v>194473.55334531379</v>
      </c>
      <c r="EG22" s="60">
        <f t="shared" si="42"/>
        <v>195283.85981758594</v>
      </c>
      <c r="EH22" s="60">
        <f t="shared" si="42"/>
        <v>196097.54256682587</v>
      </c>
      <c r="EI22" s="60">
        <f t="shared" si="42"/>
        <v>196914.6156608543</v>
      </c>
      <c r="EJ22" s="60">
        <f t="shared" si="42"/>
        <v>197735.09322610786</v>
      </c>
      <c r="EK22" s="60">
        <f t="shared" si="42"/>
        <v>198558.9894478833</v>
      </c>
      <c r="EL22" s="51" t="s">
        <v>2</v>
      </c>
    </row>
    <row r="23" spans="1:142" x14ac:dyDescent="0.3">
      <c r="B23" s="51" t="s">
        <v>276</v>
      </c>
      <c r="C23" s="51">
        <v>58</v>
      </c>
      <c r="D23" s="56">
        <v>46966</v>
      </c>
      <c r="E23" s="157">
        <f>VLOOKUP(C23,'Building Breakdown Scratch'!$E$5:$G$85,3,)*VLOOKUP(C23,'Building Breakdown Scratch'!$E$5:$G$85,2,)</f>
        <v>1591.2</v>
      </c>
      <c r="F23" s="168">
        <f t="shared" si="37"/>
        <v>93.956377333333336</v>
      </c>
      <c r="G23" s="111">
        <f t="shared" si="38"/>
        <v>4.1666666666666666E-3</v>
      </c>
      <c r="H23" s="56"/>
      <c r="I23" s="126"/>
      <c r="L23" s="60">
        <f t="shared" ref="L23:AQ23" si="43">IF(L$5=$D23,$E23*$F23,IF($D23&lt;L$5,K23*(1+$G23),0))</f>
        <v>0</v>
      </c>
      <c r="M23" s="60">
        <f t="shared" si="43"/>
        <v>0</v>
      </c>
      <c r="N23" s="60">
        <f t="shared" si="43"/>
        <v>0</v>
      </c>
      <c r="O23" s="60">
        <f t="shared" si="43"/>
        <v>0</v>
      </c>
      <c r="P23" s="60">
        <f t="shared" si="43"/>
        <v>0</v>
      </c>
      <c r="Q23" s="60">
        <f t="shared" si="43"/>
        <v>0</v>
      </c>
      <c r="R23" s="60">
        <f t="shared" si="43"/>
        <v>0</v>
      </c>
      <c r="S23" s="60">
        <f t="shared" si="43"/>
        <v>0</v>
      </c>
      <c r="T23" s="60">
        <f t="shared" si="43"/>
        <v>0</v>
      </c>
      <c r="U23" s="60">
        <f t="shared" si="43"/>
        <v>0</v>
      </c>
      <c r="V23" s="60">
        <f t="shared" si="43"/>
        <v>0</v>
      </c>
      <c r="W23" s="60">
        <f t="shared" si="43"/>
        <v>0</v>
      </c>
      <c r="X23" s="60">
        <f t="shared" si="43"/>
        <v>0</v>
      </c>
      <c r="Y23" s="60">
        <f t="shared" si="43"/>
        <v>0</v>
      </c>
      <c r="Z23" s="60">
        <f t="shared" si="43"/>
        <v>0</v>
      </c>
      <c r="AA23" s="60">
        <f t="shared" si="43"/>
        <v>0</v>
      </c>
      <c r="AB23" s="60">
        <f t="shared" si="43"/>
        <v>0</v>
      </c>
      <c r="AC23" s="60">
        <f t="shared" si="43"/>
        <v>0</v>
      </c>
      <c r="AD23" s="60">
        <f t="shared" si="43"/>
        <v>0</v>
      </c>
      <c r="AE23" s="60">
        <f t="shared" si="43"/>
        <v>0</v>
      </c>
      <c r="AF23" s="60">
        <f t="shared" si="43"/>
        <v>0</v>
      </c>
      <c r="AG23" s="60">
        <f t="shared" si="43"/>
        <v>0</v>
      </c>
      <c r="AH23" s="60">
        <f t="shared" si="43"/>
        <v>0</v>
      </c>
      <c r="AI23" s="60">
        <f t="shared" si="43"/>
        <v>0</v>
      </c>
      <c r="AJ23" s="60">
        <f t="shared" si="43"/>
        <v>0</v>
      </c>
      <c r="AK23" s="60">
        <f t="shared" si="43"/>
        <v>0</v>
      </c>
      <c r="AL23" s="60">
        <f t="shared" si="43"/>
        <v>0</v>
      </c>
      <c r="AM23" s="60">
        <f t="shared" si="43"/>
        <v>0</v>
      </c>
      <c r="AN23" s="60">
        <f t="shared" si="43"/>
        <v>0</v>
      </c>
      <c r="AO23" s="60">
        <f t="shared" si="43"/>
        <v>0</v>
      </c>
      <c r="AP23" s="60">
        <f t="shared" si="43"/>
        <v>0</v>
      </c>
      <c r="AQ23" s="60">
        <f t="shared" si="43"/>
        <v>0</v>
      </c>
      <c r="AR23" s="60">
        <f t="shared" ref="AR23:BW23" si="44">IF(AR$5=$D23,$E23*$F23,IF($D23&lt;AR$5,AQ23*(1+$G23),0))</f>
        <v>0</v>
      </c>
      <c r="AS23" s="60">
        <f t="shared" si="44"/>
        <v>0</v>
      </c>
      <c r="AT23" s="60">
        <f t="shared" si="44"/>
        <v>0</v>
      </c>
      <c r="AU23" s="60">
        <f t="shared" si="44"/>
        <v>0</v>
      </c>
      <c r="AV23" s="60">
        <f t="shared" si="44"/>
        <v>0</v>
      </c>
      <c r="AW23" s="60">
        <f t="shared" si="44"/>
        <v>0</v>
      </c>
      <c r="AX23" s="60">
        <f t="shared" si="44"/>
        <v>0</v>
      </c>
      <c r="AY23" s="60">
        <f t="shared" si="44"/>
        <v>0</v>
      </c>
      <c r="AZ23" s="60">
        <f t="shared" si="44"/>
        <v>0</v>
      </c>
      <c r="BA23" s="60">
        <f t="shared" si="44"/>
        <v>0</v>
      </c>
      <c r="BB23" s="60">
        <f t="shared" si="44"/>
        <v>0</v>
      </c>
      <c r="BC23" s="60">
        <f t="shared" si="44"/>
        <v>0</v>
      </c>
      <c r="BD23" s="60">
        <f t="shared" si="44"/>
        <v>0</v>
      </c>
      <c r="BE23" s="60">
        <f t="shared" si="44"/>
        <v>0</v>
      </c>
      <c r="BF23" s="60">
        <f t="shared" si="44"/>
        <v>0</v>
      </c>
      <c r="BG23" s="60">
        <f t="shared" si="44"/>
        <v>0</v>
      </c>
      <c r="BH23" s="60">
        <f t="shared" si="44"/>
        <v>0</v>
      </c>
      <c r="BI23" s="60">
        <f t="shared" si="44"/>
        <v>0</v>
      </c>
      <c r="BJ23" s="60">
        <f t="shared" si="44"/>
        <v>0</v>
      </c>
      <c r="BK23" s="60">
        <f t="shared" si="44"/>
        <v>0</v>
      </c>
      <c r="BL23" s="60">
        <f t="shared" si="44"/>
        <v>149503.3876128</v>
      </c>
      <c r="BM23" s="60">
        <f t="shared" si="44"/>
        <v>150126.31839452</v>
      </c>
      <c r="BN23" s="60">
        <f t="shared" si="44"/>
        <v>150751.84472116383</v>
      </c>
      <c r="BO23" s="60">
        <f t="shared" si="44"/>
        <v>151379.97740750201</v>
      </c>
      <c r="BP23" s="60">
        <f t="shared" si="44"/>
        <v>152010.7273133666</v>
      </c>
      <c r="BQ23" s="60">
        <f t="shared" si="44"/>
        <v>152644.10534383895</v>
      </c>
      <c r="BR23" s="60">
        <f t="shared" si="44"/>
        <v>153280.12244943826</v>
      </c>
      <c r="BS23" s="60">
        <f t="shared" si="44"/>
        <v>153918.78962631093</v>
      </c>
      <c r="BT23" s="60">
        <f t="shared" si="44"/>
        <v>154560.11791642057</v>
      </c>
      <c r="BU23" s="60">
        <f t="shared" si="44"/>
        <v>155204.11840773898</v>
      </c>
      <c r="BV23" s="60">
        <f t="shared" si="44"/>
        <v>155850.8022344379</v>
      </c>
      <c r="BW23" s="60">
        <f t="shared" si="44"/>
        <v>156500.1805770814</v>
      </c>
      <c r="BX23" s="60">
        <f t="shared" ref="BX23:DC23" si="45">IF(BX$5=$D23,$E23*$F23,IF($D23&lt;BX$5,BW23*(1+$G23),0))</f>
        <v>157152.26466281925</v>
      </c>
      <c r="BY23" s="60">
        <f t="shared" si="45"/>
        <v>157807.06576558098</v>
      </c>
      <c r="BZ23" s="60">
        <f t="shared" si="45"/>
        <v>158464.5952062709</v>
      </c>
      <c r="CA23" s="60">
        <f t="shared" si="45"/>
        <v>159124.86435296369</v>
      </c>
      <c r="CB23" s="60">
        <f t="shared" si="45"/>
        <v>159787.88462110102</v>
      </c>
      <c r="CC23" s="60">
        <f t="shared" si="45"/>
        <v>160453.66747368895</v>
      </c>
      <c r="CD23" s="60">
        <f t="shared" si="45"/>
        <v>161122.22442149598</v>
      </c>
      <c r="CE23" s="60">
        <f t="shared" si="45"/>
        <v>161793.56702325222</v>
      </c>
      <c r="CF23" s="60">
        <f t="shared" si="45"/>
        <v>162467.7068858491</v>
      </c>
      <c r="CG23" s="60">
        <f t="shared" si="45"/>
        <v>163144.65566454013</v>
      </c>
      <c r="CH23" s="60">
        <f t="shared" si="45"/>
        <v>163824.42506314238</v>
      </c>
      <c r="CI23" s="60">
        <f t="shared" si="45"/>
        <v>164507.02683423882</v>
      </c>
      <c r="CJ23" s="60">
        <f t="shared" si="45"/>
        <v>165192.47277938147</v>
      </c>
      <c r="CK23" s="60">
        <f t="shared" si="45"/>
        <v>165880.77474929555</v>
      </c>
      <c r="CL23" s="60">
        <f t="shared" si="45"/>
        <v>166571.94464408429</v>
      </c>
      <c r="CM23" s="60">
        <f t="shared" si="45"/>
        <v>167265.99441343464</v>
      </c>
      <c r="CN23" s="60">
        <f t="shared" si="45"/>
        <v>167962.93605682396</v>
      </c>
      <c r="CO23" s="60">
        <f t="shared" si="45"/>
        <v>168662.78162372741</v>
      </c>
      <c r="CP23" s="60">
        <f t="shared" si="45"/>
        <v>169365.54321382628</v>
      </c>
      <c r="CQ23" s="60">
        <f t="shared" si="45"/>
        <v>170071.23297721724</v>
      </c>
      <c r="CR23" s="60">
        <f t="shared" si="45"/>
        <v>170779.86311462231</v>
      </c>
      <c r="CS23" s="60">
        <f t="shared" si="45"/>
        <v>171491.44587759991</v>
      </c>
      <c r="CT23" s="60">
        <f t="shared" si="45"/>
        <v>172205.99356875656</v>
      </c>
      <c r="CU23" s="60">
        <f t="shared" si="45"/>
        <v>172923.5185419597</v>
      </c>
      <c r="CV23" s="60">
        <f t="shared" si="45"/>
        <v>173644.03320255119</v>
      </c>
      <c r="CW23" s="60">
        <f t="shared" si="45"/>
        <v>174367.5500075618</v>
      </c>
      <c r="CX23" s="60">
        <f t="shared" si="45"/>
        <v>175094.08146592663</v>
      </c>
      <c r="CY23" s="60">
        <f t="shared" si="45"/>
        <v>175823.64013870133</v>
      </c>
      <c r="CZ23" s="60">
        <f t="shared" si="45"/>
        <v>176556.23863927924</v>
      </c>
      <c r="DA23" s="60">
        <f t="shared" si="45"/>
        <v>177291.88963360956</v>
      </c>
      <c r="DB23" s="60">
        <f t="shared" si="45"/>
        <v>178030.60584041628</v>
      </c>
      <c r="DC23" s="60">
        <f t="shared" si="45"/>
        <v>178772.40003141802</v>
      </c>
      <c r="DD23" s="60">
        <f t="shared" ref="DD23:EK23" si="46">IF(DD$5=$D23,$E23*$F23,IF($D23&lt;DD$5,DC23*(1+$G23),0))</f>
        <v>179517.28503154893</v>
      </c>
      <c r="DE23" s="60">
        <f t="shared" si="46"/>
        <v>180265.27371918038</v>
      </c>
      <c r="DF23" s="60">
        <f t="shared" si="46"/>
        <v>181016.37902634364</v>
      </c>
      <c r="DG23" s="60">
        <f t="shared" si="46"/>
        <v>181770.61393895341</v>
      </c>
      <c r="DH23" s="60">
        <f t="shared" si="46"/>
        <v>182527.99149703237</v>
      </c>
      <c r="DI23" s="60">
        <f t="shared" si="46"/>
        <v>183288.52479493667</v>
      </c>
      <c r="DJ23" s="60">
        <f t="shared" si="46"/>
        <v>184052.22698158224</v>
      </c>
      <c r="DK23" s="60">
        <f t="shared" si="46"/>
        <v>184819.11126067216</v>
      </c>
      <c r="DL23" s="60">
        <f t="shared" si="46"/>
        <v>185589.19089092495</v>
      </c>
      <c r="DM23" s="60">
        <f t="shared" si="46"/>
        <v>186362.4791863038</v>
      </c>
      <c r="DN23" s="60">
        <f t="shared" si="46"/>
        <v>187138.98951624671</v>
      </c>
      <c r="DO23" s="60">
        <f t="shared" si="46"/>
        <v>187918.73530589775</v>
      </c>
      <c r="DP23" s="60">
        <f t="shared" si="46"/>
        <v>188701.73003633899</v>
      </c>
      <c r="DQ23" s="60">
        <f t="shared" si="46"/>
        <v>189487.98724482374</v>
      </c>
      <c r="DR23" s="60">
        <f t="shared" si="46"/>
        <v>190277.52052501051</v>
      </c>
      <c r="DS23" s="60">
        <f t="shared" si="46"/>
        <v>191070.34352719804</v>
      </c>
      <c r="DT23" s="60">
        <f t="shared" si="46"/>
        <v>191866.46995856136</v>
      </c>
      <c r="DU23" s="60">
        <f t="shared" si="46"/>
        <v>192665.9135833887</v>
      </c>
      <c r="DV23" s="60">
        <f t="shared" si="46"/>
        <v>193468.68822331948</v>
      </c>
      <c r="DW23" s="60">
        <f t="shared" si="46"/>
        <v>194274.8077575833</v>
      </c>
      <c r="DX23" s="60">
        <f t="shared" si="46"/>
        <v>195084.2861232399</v>
      </c>
      <c r="DY23" s="60">
        <f t="shared" si="46"/>
        <v>195897.13731542006</v>
      </c>
      <c r="DZ23" s="60">
        <f t="shared" si="46"/>
        <v>196713.37538756765</v>
      </c>
      <c r="EA23" s="60">
        <f t="shared" si="46"/>
        <v>197533.01445168251</v>
      </c>
      <c r="EB23" s="60">
        <f t="shared" si="46"/>
        <v>198356.06867856451</v>
      </c>
      <c r="EC23" s="60">
        <f t="shared" si="46"/>
        <v>199182.55229805852</v>
      </c>
      <c r="ED23" s="60">
        <f t="shared" si="46"/>
        <v>200012.47959930042</v>
      </c>
      <c r="EE23" s="60">
        <f t="shared" si="46"/>
        <v>200845.86493096416</v>
      </c>
      <c r="EF23" s="60">
        <f t="shared" si="46"/>
        <v>201682.72270150983</v>
      </c>
      <c r="EG23" s="60">
        <f t="shared" si="46"/>
        <v>202523.06737943279</v>
      </c>
      <c r="EH23" s="60">
        <f t="shared" si="46"/>
        <v>203366.91349351377</v>
      </c>
      <c r="EI23" s="60">
        <f t="shared" si="46"/>
        <v>204214.27563307006</v>
      </c>
      <c r="EJ23" s="60">
        <f t="shared" si="46"/>
        <v>205065.16844820784</v>
      </c>
      <c r="EK23" s="60">
        <f t="shared" si="46"/>
        <v>205919.60665007538</v>
      </c>
      <c r="EL23" s="51" t="s">
        <v>2</v>
      </c>
    </row>
    <row r="24" spans="1:142" x14ac:dyDescent="0.3">
      <c r="B24" s="51" t="s">
        <v>277</v>
      </c>
      <c r="C24" s="51">
        <v>57</v>
      </c>
      <c r="D24" s="56">
        <v>46997</v>
      </c>
      <c r="E24" s="157">
        <f>VLOOKUP(C24,'Building Breakdown Scratch'!$E$5:$G$85,3,)*VLOOKUP(C24,'Building Breakdown Scratch'!$E$5:$G$85,2,)</f>
        <v>1657.5</v>
      </c>
      <c r="F24" s="168">
        <f t="shared" si="37"/>
        <v>93.768464578666666</v>
      </c>
      <c r="G24" s="111">
        <f t="shared" si="38"/>
        <v>4.1666666666666666E-3</v>
      </c>
      <c r="H24" s="56"/>
      <c r="I24" s="126"/>
      <c r="L24" s="60">
        <f t="shared" ref="L24:AQ24" si="47">IF(L$5=$D24,$E24*$F24,IF($D24&lt;L$5,K24*(1+$G24),0))</f>
        <v>0</v>
      </c>
      <c r="M24" s="60">
        <f t="shared" si="47"/>
        <v>0</v>
      </c>
      <c r="N24" s="60">
        <f t="shared" si="47"/>
        <v>0</v>
      </c>
      <c r="O24" s="60">
        <f t="shared" si="47"/>
        <v>0</v>
      </c>
      <c r="P24" s="60">
        <f t="shared" si="47"/>
        <v>0</v>
      </c>
      <c r="Q24" s="60">
        <f t="shared" si="47"/>
        <v>0</v>
      </c>
      <c r="R24" s="60">
        <f t="shared" si="47"/>
        <v>0</v>
      </c>
      <c r="S24" s="60">
        <f t="shared" si="47"/>
        <v>0</v>
      </c>
      <c r="T24" s="60">
        <f t="shared" si="47"/>
        <v>0</v>
      </c>
      <c r="U24" s="60">
        <f t="shared" si="47"/>
        <v>0</v>
      </c>
      <c r="V24" s="60">
        <f t="shared" si="47"/>
        <v>0</v>
      </c>
      <c r="W24" s="60">
        <f t="shared" si="47"/>
        <v>0</v>
      </c>
      <c r="X24" s="60">
        <f t="shared" si="47"/>
        <v>0</v>
      </c>
      <c r="Y24" s="60">
        <f t="shared" si="47"/>
        <v>0</v>
      </c>
      <c r="Z24" s="60">
        <f t="shared" si="47"/>
        <v>0</v>
      </c>
      <c r="AA24" s="60">
        <f t="shared" si="47"/>
        <v>0</v>
      </c>
      <c r="AB24" s="60">
        <f t="shared" si="47"/>
        <v>0</v>
      </c>
      <c r="AC24" s="60">
        <f t="shared" si="47"/>
        <v>0</v>
      </c>
      <c r="AD24" s="60">
        <f t="shared" si="47"/>
        <v>0</v>
      </c>
      <c r="AE24" s="60">
        <f t="shared" si="47"/>
        <v>0</v>
      </c>
      <c r="AF24" s="60">
        <f t="shared" si="47"/>
        <v>0</v>
      </c>
      <c r="AG24" s="60">
        <f t="shared" si="47"/>
        <v>0</v>
      </c>
      <c r="AH24" s="60">
        <f t="shared" si="47"/>
        <v>0</v>
      </c>
      <c r="AI24" s="60">
        <f t="shared" si="47"/>
        <v>0</v>
      </c>
      <c r="AJ24" s="60">
        <f t="shared" si="47"/>
        <v>0</v>
      </c>
      <c r="AK24" s="60">
        <f t="shared" si="47"/>
        <v>0</v>
      </c>
      <c r="AL24" s="60">
        <f t="shared" si="47"/>
        <v>0</v>
      </c>
      <c r="AM24" s="60">
        <f t="shared" si="47"/>
        <v>0</v>
      </c>
      <c r="AN24" s="60">
        <f t="shared" si="47"/>
        <v>0</v>
      </c>
      <c r="AO24" s="60">
        <f t="shared" si="47"/>
        <v>0</v>
      </c>
      <c r="AP24" s="60">
        <f t="shared" si="47"/>
        <v>0</v>
      </c>
      <c r="AQ24" s="60">
        <f t="shared" si="47"/>
        <v>0</v>
      </c>
      <c r="AR24" s="60">
        <f t="shared" ref="AR24:BW24" si="48">IF(AR$5=$D24,$E24*$F24,IF($D24&lt;AR$5,AQ24*(1+$G24),0))</f>
        <v>0</v>
      </c>
      <c r="AS24" s="60">
        <f t="shared" si="48"/>
        <v>0</v>
      </c>
      <c r="AT24" s="60">
        <f t="shared" si="48"/>
        <v>0</v>
      </c>
      <c r="AU24" s="60">
        <f t="shared" si="48"/>
        <v>0</v>
      </c>
      <c r="AV24" s="60">
        <f t="shared" si="48"/>
        <v>0</v>
      </c>
      <c r="AW24" s="60">
        <f t="shared" si="48"/>
        <v>0</v>
      </c>
      <c r="AX24" s="60">
        <f t="shared" si="48"/>
        <v>0</v>
      </c>
      <c r="AY24" s="60">
        <f t="shared" si="48"/>
        <v>0</v>
      </c>
      <c r="AZ24" s="60">
        <f t="shared" si="48"/>
        <v>0</v>
      </c>
      <c r="BA24" s="60">
        <f t="shared" si="48"/>
        <v>0</v>
      </c>
      <c r="BB24" s="60">
        <f t="shared" si="48"/>
        <v>0</v>
      </c>
      <c r="BC24" s="60">
        <f t="shared" si="48"/>
        <v>0</v>
      </c>
      <c r="BD24" s="60">
        <f t="shared" si="48"/>
        <v>0</v>
      </c>
      <c r="BE24" s="60">
        <f t="shared" si="48"/>
        <v>0</v>
      </c>
      <c r="BF24" s="60">
        <f t="shared" si="48"/>
        <v>0</v>
      </c>
      <c r="BG24" s="60">
        <f t="shared" si="48"/>
        <v>0</v>
      </c>
      <c r="BH24" s="60">
        <f t="shared" si="48"/>
        <v>0</v>
      </c>
      <c r="BI24" s="60">
        <f t="shared" si="48"/>
        <v>0</v>
      </c>
      <c r="BJ24" s="60">
        <f t="shared" si="48"/>
        <v>0</v>
      </c>
      <c r="BK24" s="60">
        <f t="shared" si="48"/>
        <v>0</v>
      </c>
      <c r="BL24" s="60">
        <f t="shared" si="48"/>
        <v>0</v>
      </c>
      <c r="BM24" s="60">
        <f t="shared" si="48"/>
        <v>155421.23003914001</v>
      </c>
      <c r="BN24" s="60">
        <f t="shared" si="48"/>
        <v>156068.81849763641</v>
      </c>
      <c r="BO24" s="60">
        <f t="shared" si="48"/>
        <v>156719.10524137656</v>
      </c>
      <c r="BP24" s="60">
        <f t="shared" si="48"/>
        <v>157372.10151321563</v>
      </c>
      <c r="BQ24" s="60">
        <f t="shared" si="48"/>
        <v>158027.81860285404</v>
      </c>
      <c r="BR24" s="60">
        <f t="shared" si="48"/>
        <v>158686.26784703261</v>
      </c>
      <c r="BS24" s="60">
        <f t="shared" si="48"/>
        <v>159347.46062972856</v>
      </c>
      <c r="BT24" s="60">
        <f t="shared" si="48"/>
        <v>160011.40838235244</v>
      </c>
      <c r="BU24" s="60">
        <f t="shared" si="48"/>
        <v>160678.12258394557</v>
      </c>
      <c r="BV24" s="60">
        <f t="shared" si="48"/>
        <v>161347.61476137867</v>
      </c>
      <c r="BW24" s="60">
        <f t="shared" si="48"/>
        <v>162019.89648955109</v>
      </c>
      <c r="BX24" s="60">
        <f t="shared" ref="BX24:DC24" si="49">IF(BX$5=$D24,$E24*$F24,IF($D24&lt;BX$5,BW24*(1+$G24),0))</f>
        <v>162694.97939159087</v>
      </c>
      <c r="BY24" s="60">
        <f t="shared" si="49"/>
        <v>163372.87513905583</v>
      </c>
      <c r="BZ24" s="60">
        <f t="shared" si="49"/>
        <v>164053.59545213523</v>
      </c>
      <c r="CA24" s="60">
        <f t="shared" si="49"/>
        <v>164737.15209985245</v>
      </c>
      <c r="CB24" s="60">
        <f t="shared" si="49"/>
        <v>165423.55690026851</v>
      </c>
      <c r="CC24" s="60">
        <f t="shared" si="49"/>
        <v>166112.8217206863</v>
      </c>
      <c r="CD24" s="60">
        <f t="shared" si="49"/>
        <v>166804.95847785583</v>
      </c>
      <c r="CE24" s="60">
        <f t="shared" si="49"/>
        <v>167499.97913818024</v>
      </c>
      <c r="CF24" s="60">
        <f t="shared" si="49"/>
        <v>168197.89571792266</v>
      </c>
      <c r="CG24" s="60">
        <f t="shared" si="49"/>
        <v>168898.720283414</v>
      </c>
      <c r="CH24" s="60">
        <f t="shared" si="49"/>
        <v>169602.46495126156</v>
      </c>
      <c r="CI24" s="60">
        <f t="shared" si="49"/>
        <v>170309.14188855849</v>
      </c>
      <c r="CJ24" s="60">
        <f t="shared" si="49"/>
        <v>171018.76331309415</v>
      </c>
      <c r="CK24" s="60">
        <f t="shared" si="49"/>
        <v>171731.34149356539</v>
      </c>
      <c r="CL24" s="60">
        <f t="shared" si="49"/>
        <v>172446.88874978857</v>
      </c>
      <c r="CM24" s="60">
        <f t="shared" si="49"/>
        <v>173165.41745291269</v>
      </c>
      <c r="CN24" s="60">
        <f t="shared" si="49"/>
        <v>173886.94002563314</v>
      </c>
      <c r="CO24" s="60">
        <f t="shared" si="49"/>
        <v>174611.46894240662</v>
      </c>
      <c r="CP24" s="60">
        <f t="shared" si="49"/>
        <v>175339.01672966665</v>
      </c>
      <c r="CQ24" s="60">
        <f t="shared" si="49"/>
        <v>176069.59596604024</v>
      </c>
      <c r="CR24" s="60">
        <f t="shared" si="49"/>
        <v>176803.21928256541</v>
      </c>
      <c r="CS24" s="60">
        <f t="shared" si="49"/>
        <v>177539.89936290943</v>
      </c>
      <c r="CT24" s="60">
        <f t="shared" si="49"/>
        <v>178279.64894358822</v>
      </c>
      <c r="CU24" s="60">
        <f t="shared" si="49"/>
        <v>179022.48081418651</v>
      </c>
      <c r="CV24" s="60">
        <f t="shared" si="49"/>
        <v>179768.40781757896</v>
      </c>
      <c r="CW24" s="60">
        <f t="shared" si="49"/>
        <v>180517.44285015221</v>
      </c>
      <c r="CX24" s="60">
        <f t="shared" si="49"/>
        <v>181269.59886202784</v>
      </c>
      <c r="CY24" s="60">
        <f t="shared" si="49"/>
        <v>182024.88885728628</v>
      </c>
      <c r="CZ24" s="60">
        <f t="shared" si="49"/>
        <v>182783.32589419163</v>
      </c>
      <c r="DA24" s="60">
        <f t="shared" si="49"/>
        <v>183544.92308541742</v>
      </c>
      <c r="DB24" s="60">
        <f t="shared" si="49"/>
        <v>184309.69359827333</v>
      </c>
      <c r="DC24" s="60">
        <f t="shared" si="49"/>
        <v>185077.6506549328</v>
      </c>
      <c r="DD24" s="60">
        <f t="shared" ref="DD24:EK24" si="50">IF(DD$5=$D24,$E24*$F24,IF($D24&lt;DD$5,DC24*(1+$G24),0))</f>
        <v>185848.80753266168</v>
      </c>
      <c r="DE24" s="60">
        <f t="shared" si="50"/>
        <v>186623.17756404777</v>
      </c>
      <c r="DF24" s="60">
        <f t="shared" si="50"/>
        <v>187400.77413723129</v>
      </c>
      <c r="DG24" s="60">
        <f t="shared" si="50"/>
        <v>188181.61069613643</v>
      </c>
      <c r="DH24" s="60">
        <f t="shared" si="50"/>
        <v>188965.70074070367</v>
      </c>
      <c r="DI24" s="60">
        <f t="shared" si="50"/>
        <v>189753.05782712327</v>
      </c>
      <c r="DJ24" s="60">
        <f t="shared" si="50"/>
        <v>190543.69556806961</v>
      </c>
      <c r="DK24" s="60">
        <f t="shared" si="50"/>
        <v>191337.62763293658</v>
      </c>
      <c r="DL24" s="60">
        <f t="shared" si="50"/>
        <v>192134.86774807383</v>
      </c>
      <c r="DM24" s="60">
        <f t="shared" si="50"/>
        <v>192935.42969702414</v>
      </c>
      <c r="DN24" s="60">
        <f t="shared" si="50"/>
        <v>193739.32732076175</v>
      </c>
      <c r="DO24" s="60">
        <f t="shared" si="50"/>
        <v>194546.57451793159</v>
      </c>
      <c r="DP24" s="60">
        <f t="shared" si="50"/>
        <v>195357.18524508964</v>
      </c>
      <c r="DQ24" s="60">
        <f t="shared" si="50"/>
        <v>196171.17351694417</v>
      </c>
      <c r="DR24" s="60">
        <f t="shared" si="50"/>
        <v>196988.5534065981</v>
      </c>
      <c r="DS24" s="60">
        <f t="shared" si="50"/>
        <v>197809.33904579227</v>
      </c>
      <c r="DT24" s="60">
        <f t="shared" si="50"/>
        <v>198633.54462514972</v>
      </c>
      <c r="DU24" s="60">
        <f t="shared" si="50"/>
        <v>199461.18439442117</v>
      </c>
      <c r="DV24" s="60">
        <f t="shared" si="50"/>
        <v>200292.27266273127</v>
      </c>
      <c r="DW24" s="60">
        <f t="shared" si="50"/>
        <v>201126.82379882596</v>
      </c>
      <c r="DX24" s="60">
        <f t="shared" si="50"/>
        <v>201964.85223132107</v>
      </c>
      <c r="DY24" s="60">
        <f t="shared" si="50"/>
        <v>202806.37244895156</v>
      </c>
      <c r="DZ24" s="60">
        <f t="shared" si="50"/>
        <v>203651.39900082219</v>
      </c>
      <c r="EA24" s="60">
        <f t="shared" si="50"/>
        <v>204499.94649665896</v>
      </c>
      <c r="EB24" s="60">
        <f t="shared" si="50"/>
        <v>205352.0296070617</v>
      </c>
      <c r="EC24" s="60">
        <f t="shared" si="50"/>
        <v>206207.66306375779</v>
      </c>
      <c r="ED24" s="60">
        <f t="shared" si="50"/>
        <v>207066.86165985678</v>
      </c>
      <c r="EE24" s="60">
        <f t="shared" si="50"/>
        <v>207929.64025010617</v>
      </c>
      <c r="EF24" s="60">
        <f t="shared" si="50"/>
        <v>208796.01375114828</v>
      </c>
      <c r="EG24" s="60">
        <f t="shared" si="50"/>
        <v>209665.99714177806</v>
      </c>
      <c r="EH24" s="60">
        <f t="shared" si="50"/>
        <v>210539.60546320214</v>
      </c>
      <c r="EI24" s="60">
        <f t="shared" si="50"/>
        <v>211416.85381929882</v>
      </c>
      <c r="EJ24" s="60">
        <f t="shared" si="50"/>
        <v>212297.75737687922</v>
      </c>
      <c r="EK24" s="60">
        <f t="shared" si="50"/>
        <v>213182.33136594956</v>
      </c>
      <c r="EL24" s="51" t="s">
        <v>2</v>
      </c>
    </row>
    <row r="25" spans="1:142" x14ac:dyDescent="0.3">
      <c r="B25" s="51" t="s">
        <v>278</v>
      </c>
      <c r="C25" s="51">
        <v>56</v>
      </c>
      <c r="D25" s="56">
        <v>47027</v>
      </c>
      <c r="E25" s="157">
        <f>VLOOKUP(C25,'Building Breakdown Scratch'!$E$5:$G$85,3,)*VLOOKUP(C25,'Building Breakdown Scratch'!$E$5:$G$85,2,)</f>
        <v>1723.8</v>
      </c>
      <c r="F25" s="168">
        <f t="shared" si="37"/>
        <v>93.580927649509334</v>
      </c>
      <c r="G25" s="111">
        <f t="shared" si="38"/>
        <v>4.1666666666666666E-3</v>
      </c>
      <c r="H25" s="56"/>
      <c r="I25" s="126"/>
      <c r="L25" s="60">
        <f t="shared" ref="L25:AQ25" si="51">IF(L$5=$D25,$E25*$F25,IF($D25&lt;L$5,K25*(1+$G25),0))</f>
        <v>0</v>
      </c>
      <c r="M25" s="60">
        <f t="shared" si="51"/>
        <v>0</v>
      </c>
      <c r="N25" s="60">
        <f t="shared" si="51"/>
        <v>0</v>
      </c>
      <c r="O25" s="60">
        <f t="shared" si="51"/>
        <v>0</v>
      </c>
      <c r="P25" s="60">
        <f t="shared" si="51"/>
        <v>0</v>
      </c>
      <c r="Q25" s="60">
        <f t="shared" si="51"/>
        <v>0</v>
      </c>
      <c r="R25" s="60">
        <f t="shared" si="51"/>
        <v>0</v>
      </c>
      <c r="S25" s="60">
        <f t="shared" si="51"/>
        <v>0</v>
      </c>
      <c r="T25" s="60">
        <f t="shared" si="51"/>
        <v>0</v>
      </c>
      <c r="U25" s="60">
        <f t="shared" si="51"/>
        <v>0</v>
      </c>
      <c r="V25" s="60">
        <f t="shared" si="51"/>
        <v>0</v>
      </c>
      <c r="W25" s="60">
        <f t="shared" si="51"/>
        <v>0</v>
      </c>
      <c r="X25" s="60">
        <f t="shared" si="51"/>
        <v>0</v>
      </c>
      <c r="Y25" s="60">
        <f t="shared" si="51"/>
        <v>0</v>
      </c>
      <c r="Z25" s="60">
        <f t="shared" si="51"/>
        <v>0</v>
      </c>
      <c r="AA25" s="60">
        <f t="shared" si="51"/>
        <v>0</v>
      </c>
      <c r="AB25" s="60">
        <f t="shared" si="51"/>
        <v>0</v>
      </c>
      <c r="AC25" s="60">
        <f t="shared" si="51"/>
        <v>0</v>
      </c>
      <c r="AD25" s="60">
        <f t="shared" si="51"/>
        <v>0</v>
      </c>
      <c r="AE25" s="60">
        <f t="shared" si="51"/>
        <v>0</v>
      </c>
      <c r="AF25" s="60">
        <f t="shared" si="51"/>
        <v>0</v>
      </c>
      <c r="AG25" s="60">
        <f t="shared" si="51"/>
        <v>0</v>
      </c>
      <c r="AH25" s="60">
        <f t="shared" si="51"/>
        <v>0</v>
      </c>
      <c r="AI25" s="60">
        <f t="shared" si="51"/>
        <v>0</v>
      </c>
      <c r="AJ25" s="60">
        <f t="shared" si="51"/>
        <v>0</v>
      </c>
      <c r="AK25" s="60">
        <f t="shared" si="51"/>
        <v>0</v>
      </c>
      <c r="AL25" s="60">
        <f t="shared" si="51"/>
        <v>0</v>
      </c>
      <c r="AM25" s="60">
        <f t="shared" si="51"/>
        <v>0</v>
      </c>
      <c r="AN25" s="60">
        <f t="shared" si="51"/>
        <v>0</v>
      </c>
      <c r="AO25" s="60">
        <f t="shared" si="51"/>
        <v>0</v>
      </c>
      <c r="AP25" s="60">
        <f t="shared" si="51"/>
        <v>0</v>
      </c>
      <c r="AQ25" s="60">
        <f t="shared" si="51"/>
        <v>0</v>
      </c>
      <c r="AR25" s="60">
        <f t="shared" ref="AR25:BW25" si="52">IF(AR$5=$D25,$E25*$F25,IF($D25&lt;AR$5,AQ25*(1+$G25),0))</f>
        <v>0</v>
      </c>
      <c r="AS25" s="60">
        <f t="shared" si="52"/>
        <v>0</v>
      </c>
      <c r="AT25" s="60">
        <f t="shared" si="52"/>
        <v>0</v>
      </c>
      <c r="AU25" s="60">
        <f t="shared" si="52"/>
        <v>0</v>
      </c>
      <c r="AV25" s="60">
        <f t="shared" si="52"/>
        <v>0</v>
      </c>
      <c r="AW25" s="60">
        <f t="shared" si="52"/>
        <v>0</v>
      </c>
      <c r="AX25" s="60">
        <f t="shared" si="52"/>
        <v>0</v>
      </c>
      <c r="AY25" s="60">
        <f t="shared" si="52"/>
        <v>0</v>
      </c>
      <c r="AZ25" s="60">
        <f t="shared" si="52"/>
        <v>0</v>
      </c>
      <c r="BA25" s="60">
        <f t="shared" si="52"/>
        <v>0</v>
      </c>
      <c r="BB25" s="60">
        <f t="shared" si="52"/>
        <v>0</v>
      </c>
      <c r="BC25" s="60">
        <f t="shared" si="52"/>
        <v>0</v>
      </c>
      <c r="BD25" s="60">
        <f t="shared" si="52"/>
        <v>0</v>
      </c>
      <c r="BE25" s="60">
        <f t="shared" si="52"/>
        <v>0</v>
      </c>
      <c r="BF25" s="60">
        <f t="shared" si="52"/>
        <v>0</v>
      </c>
      <c r="BG25" s="60">
        <f t="shared" si="52"/>
        <v>0</v>
      </c>
      <c r="BH25" s="60">
        <f t="shared" si="52"/>
        <v>0</v>
      </c>
      <c r="BI25" s="60">
        <f t="shared" si="52"/>
        <v>0</v>
      </c>
      <c r="BJ25" s="60">
        <f t="shared" si="52"/>
        <v>0</v>
      </c>
      <c r="BK25" s="60">
        <f t="shared" si="52"/>
        <v>0</v>
      </c>
      <c r="BL25" s="60">
        <f t="shared" si="52"/>
        <v>0</v>
      </c>
      <c r="BM25" s="60">
        <f t="shared" si="52"/>
        <v>0</v>
      </c>
      <c r="BN25" s="60">
        <f t="shared" si="52"/>
        <v>161314.80308222419</v>
      </c>
      <c r="BO25" s="60">
        <f t="shared" si="52"/>
        <v>161986.94809506679</v>
      </c>
      <c r="BP25" s="60">
        <f t="shared" si="52"/>
        <v>162661.89371212956</v>
      </c>
      <c r="BQ25" s="60">
        <f t="shared" si="52"/>
        <v>163339.65160259677</v>
      </c>
      <c r="BR25" s="60">
        <f t="shared" si="52"/>
        <v>164020.23348427424</v>
      </c>
      <c r="BS25" s="60">
        <f t="shared" si="52"/>
        <v>164703.65112379205</v>
      </c>
      <c r="BT25" s="60">
        <f t="shared" si="52"/>
        <v>165389.91633680786</v>
      </c>
      <c r="BU25" s="60">
        <f t="shared" si="52"/>
        <v>166079.04098821123</v>
      </c>
      <c r="BV25" s="60">
        <f t="shared" si="52"/>
        <v>166771.03699232877</v>
      </c>
      <c r="BW25" s="60">
        <f t="shared" si="52"/>
        <v>167465.91631313015</v>
      </c>
      <c r="BX25" s="60">
        <f t="shared" ref="BX25:DC25" si="53">IF(BX$5=$D25,$E25*$F25,IF($D25&lt;BX$5,BW25*(1+$G25),0))</f>
        <v>168163.69096443485</v>
      </c>
      <c r="BY25" s="60">
        <f t="shared" si="53"/>
        <v>168864.37301012001</v>
      </c>
      <c r="BZ25" s="60">
        <f t="shared" si="53"/>
        <v>169567.97456432885</v>
      </c>
      <c r="CA25" s="60">
        <f t="shared" si="53"/>
        <v>170274.50779168023</v>
      </c>
      <c r="CB25" s="60">
        <f t="shared" si="53"/>
        <v>170983.98490747888</v>
      </c>
      <c r="CC25" s="60">
        <f t="shared" si="53"/>
        <v>171696.41817792671</v>
      </c>
      <c r="CD25" s="60">
        <f t="shared" si="53"/>
        <v>172411.81992033473</v>
      </c>
      <c r="CE25" s="60">
        <f t="shared" si="53"/>
        <v>173130.20250333613</v>
      </c>
      <c r="CF25" s="60">
        <f t="shared" si="53"/>
        <v>173851.57834710003</v>
      </c>
      <c r="CG25" s="60">
        <f t="shared" si="53"/>
        <v>174575.95992354627</v>
      </c>
      <c r="CH25" s="60">
        <f t="shared" si="53"/>
        <v>175303.35975656105</v>
      </c>
      <c r="CI25" s="60">
        <f t="shared" si="53"/>
        <v>176033.79042221338</v>
      </c>
      <c r="CJ25" s="60">
        <f t="shared" si="53"/>
        <v>176767.2645489726</v>
      </c>
      <c r="CK25" s="60">
        <f t="shared" si="53"/>
        <v>177503.79481792665</v>
      </c>
      <c r="CL25" s="60">
        <f t="shared" si="53"/>
        <v>178243.39396300135</v>
      </c>
      <c r="CM25" s="60">
        <f t="shared" si="53"/>
        <v>178986.07477118052</v>
      </c>
      <c r="CN25" s="60">
        <f t="shared" si="53"/>
        <v>179731.85008272709</v>
      </c>
      <c r="CO25" s="60">
        <f t="shared" si="53"/>
        <v>180480.73279140511</v>
      </c>
      <c r="CP25" s="60">
        <f t="shared" si="53"/>
        <v>181232.73584470263</v>
      </c>
      <c r="CQ25" s="60">
        <f t="shared" si="53"/>
        <v>181987.87224405556</v>
      </c>
      <c r="CR25" s="60">
        <f t="shared" si="53"/>
        <v>182746.15504507246</v>
      </c>
      <c r="CS25" s="60">
        <f t="shared" si="53"/>
        <v>183507.59735776027</v>
      </c>
      <c r="CT25" s="60">
        <f t="shared" si="53"/>
        <v>184272.21234675092</v>
      </c>
      <c r="CU25" s="60">
        <f t="shared" si="53"/>
        <v>185040.01323152904</v>
      </c>
      <c r="CV25" s="60">
        <f t="shared" si="53"/>
        <v>185811.0132866604</v>
      </c>
      <c r="CW25" s="60">
        <f t="shared" si="53"/>
        <v>186585.22584202149</v>
      </c>
      <c r="CX25" s="60">
        <f t="shared" si="53"/>
        <v>187362.66428302991</v>
      </c>
      <c r="CY25" s="60">
        <f t="shared" si="53"/>
        <v>188143.34205087586</v>
      </c>
      <c r="CZ25" s="60">
        <f t="shared" si="53"/>
        <v>188927.27264275451</v>
      </c>
      <c r="DA25" s="60">
        <f t="shared" si="53"/>
        <v>189714.46961209932</v>
      </c>
      <c r="DB25" s="60">
        <f t="shared" si="53"/>
        <v>190504.94656881641</v>
      </c>
      <c r="DC25" s="60">
        <f t="shared" si="53"/>
        <v>191298.71717951979</v>
      </c>
      <c r="DD25" s="60">
        <f t="shared" ref="DD25:EK25" si="54">IF(DD$5=$D25,$E25*$F25,IF($D25&lt;DD$5,DC25*(1+$G25),0))</f>
        <v>192095.79516776779</v>
      </c>
      <c r="DE25" s="60">
        <f t="shared" si="54"/>
        <v>192896.19431430014</v>
      </c>
      <c r="DF25" s="60">
        <f t="shared" si="54"/>
        <v>193699.9284572764</v>
      </c>
      <c r="DG25" s="60">
        <f t="shared" si="54"/>
        <v>194507.01149251504</v>
      </c>
      <c r="DH25" s="60">
        <f t="shared" si="54"/>
        <v>195317.45737373387</v>
      </c>
      <c r="DI25" s="60">
        <f t="shared" si="54"/>
        <v>196131.28011279108</v>
      </c>
      <c r="DJ25" s="60">
        <f t="shared" si="54"/>
        <v>196948.4937799277</v>
      </c>
      <c r="DK25" s="60">
        <f t="shared" si="54"/>
        <v>197769.11250401073</v>
      </c>
      <c r="DL25" s="60">
        <f t="shared" si="54"/>
        <v>198593.15047277743</v>
      </c>
      <c r="DM25" s="60">
        <f t="shared" si="54"/>
        <v>199420.62193308066</v>
      </c>
      <c r="DN25" s="60">
        <f t="shared" si="54"/>
        <v>200251.54119113515</v>
      </c>
      <c r="DO25" s="60">
        <f t="shared" si="54"/>
        <v>201085.92261276487</v>
      </c>
      <c r="DP25" s="60">
        <f t="shared" si="54"/>
        <v>201923.7806236514</v>
      </c>
      <c r="DQ25" s="60">
        <f t="shared" si="54"/>
        <v>202765.12970958327</v>
      </c>
      <c r="DR25" s="60">
        <f t="shared" si="54"/>
        <v>203609.98441670655</v>
      </c>
      <c r="DS25" s="60">
        <f t="shared" si="54"/>
        <v>204458.35935177616</v>
      </c>
      <c r="DT25" s="60">
        <f t="shared" si="54"/>
        <v>205310.26918240855</v>
      </c>
      <c r="DU25" s="60">
        <f t="shared" si="54"/>
        <v>206165.72863733524</v>
      </c>
      <c r="DV25" s="60">
        <f t="shared" si="54"/>
        <v>207024.75250665747</v>
      </c>
      <c r="DW25" s="60">
        <f t="shared" si="54"/>
        <v>207887.35564210187</v>
      </c>
      <c r="DX25" s="60">
        <f t="shared" si="54"/>
        <v>208753.55295727731</v>
      </c>
      <c r="DY25" s="60">
        <f t="shared" si="54"/>
        <v>209623.35942793262</v>
      </c>
      <c r="DZ25" s="60">
        <f t="shared" si="54"/>
        <v>210496.79009221567</v>
      </c>
      <c r="EA25" s="60">
        <f t="shared" si="54"/>
        <v>211373.86005093323</v>
      </c>
      <c r="EB25" s="60">
        <f t="shared" si="54"/>
        <v>212254.58446781212</v>
      </c>
      <c r="EC25" s="60">
        <f t="shared" si="54"/>
        <v>213138.97856976133</v>
      </c>
      <c r="ED25" s="60">
        <f t="shared" si="54"/>
        <v>214027.05764713534</v>
      </c>
      <c r="EE25" s="60">
        <f t="shared" si="54"/>
        <v>214918.8370539984</v>
      </c>
      <c r="EF25" s="60">
        <f t="shared" si="54"/>
        <v>215814.33220839006</v>
      </c>
      <c r="EG25" s="60">
        <f t="shared" si="54"/>
        <v>216713.55859259167</v>
      </c>
      <c r="EH25" s="60">
        <f t="shared" si="54"/>
        <v>217616.53175339414</v>
      </c>
      <c r="EI25" s="60">
        <f t="shared" si="54"/>
        <v>218523.26730236661</v>
      </c>
      <c r="EJ25" s="60">
        <f t="shared" si="54"/>
        <v>219433.78091612647</v>
      </c>
      <c r="EK25" s="60">
        <f t="shared" si="54"/>
        <v>220348.08833661032</v>
      </c>
      <c r="EL25" s="51" t="s">
        <v>2</v>
      </c>
    </row>
    <row r="26" spans="1:142" x14ac:dyDescent="0.3">
      <c r="B26" s="51" t="s">
        <v>279</v>
      </c>
      <c r="C26" s="51">
        <v>55</v>
      </c>
      <c r="D26" s="56">
        <v>47058</v>
      </c>
      <c r="E26" s="157">
        <f>VLOOKUP(C26,'Building Breakdown Scratch'!$E$5:$G$85,3,)*VLOOKUP(C26,'Building Breakdown Scratch'!$E$5:$G$85,2,)</f>
        <v>1790.1</v>
      </c>
      <c r="F26" s="168">
        <f t="shared" si="37"/>
        <v>93.39376579421031</v>
      </c>
      <c r="G26" s="111">
        <f t="shared" si="38"/>
        <v>4.1666666666666666E-3</v>
      </c>
      <c r="H26" s="56"/>
      <c r="I26" s="126"/>
      <c r="L26" s="60">
        <f t="shared" ref="L26:AQ26" si="55">IF(L$5=$D26,$E26*$F26,IF($D26&lt;L$5,K26*(1+$G26),0))</f>
        <v>0</v>
      </c>
      <c r="M26" s="60">
        <f t="shared" si="55"/>
        <v>0</v>
      </c>
      <c r="N26" s="60">
        <f t="shared" si="55"/>
        <v>0</v>
      </c>
      <c r="O26" s="60">
        <f t="shared" si="55"/>
        <v>0</v>
      </c>
      <c r="P26" s="60">
        <f t="shared" si="55"/>
        <v>0</v>
      </c>
      <c r="Q26" s="60">
        <f t="shared" si="55"/>
        <v>0</v>
      </c>
      <c r="R26" s="60">
        <f t="shared" si="55"/>
        <v>0</v>
      </c>
      <c r="S26" s="60">
        <f t="shared" si="55"/>
        <v>0</v>
      </c>
      <c r="T26" s="60">
        <f t="shared" si="55"/>
        <v>0</v>
      </c>
      <c r="U26" s="60">
        <f t="shared" si="55"/>
        <v>0</v>
      </c>
      <c r="V26" s="60">
        <f t="shared" si="55"/>
        <v>0</v>
      </c>
      <c r="W26" s="60">
        <f t="shared" si="55"/>
        <v>0</v>
      </c>
      <c r="X26" s="60">
        <f t="shared" si="55"/>
        <v>0</v>
      </c>
      <c r="Y26" s="60">
        <f t="shared" si="55"/>
        <v>0</v>
      </c>
      <c r="Z26" s="60">
        <f t="shared" si="55"/>
        <v>0</v>
      </c>
      <c r="AA26" s="60">
        <f t="shared" si="55"/>
        <v>0</v>
      </c>
      <c r="AB26" s="60">
        <f t="shared" si="55"/>
        <v>0</v>
      </c>
      <c r="AC26" s="60">
        <f t="shared" si="55"/>
        <v>0</v>
      </c>
      <c r="AD26" s="60">
        <f t="shared" si="55"/>
        <v>0</v>
      </c>
      <c r="AE26" s="60">
        <f t="shared" si="55"/>
        <v>0</v>
      </c>
      <c r="AF26" s="60">
        <f t="shared" si="55"/>
        <v>0</v>
      </c>
      <c r="AG26" s="60">
        <f t="shared" si="55"/>
        <v>0</v>
      </c>
      <c r="AH26" s="60">
        <f t="shared" si="55"/>
        <v>0</v>
      </c>
      <c r="AI26" s="60">
        <f t="shared" si="55"/>
        <v>0</v>
      </c>
      <c r="AJ26" s="60">
        <f t="shared" si="55"/>
        <v>0</v>
      </c>
      <c r="AK26" s="60">
        <f t="shared" si="55"/>
        <v>0</v>
      </c>
      <c r="AL26" s="60">
        <f t="shared" si="55"/>
        <v>0</v>
      </c>
      <c r="AM26" s="60">
        <f t="shared" si="55"/>
        <v>0</v>
      </c>
      <c r="AN26" s="60">
        <f t="shared" si="55"/>
        <v>0</v>
      </c>
      <c r="AO26" s="60">
        <f t="shared" si="55"/>
        <v>0</v>
      </c>
      <c r="AP26" s="60">
        <f t="shared" si="55"/>
        <v>0</v>
      </c>
      <c r="AQ26" s="60">
        <f t="shared" si="55"/>
        <v>0</v>
      </c>
      <c r="AR26" s="60">
        <f t="shared" ref="AR26:BW26" si="56">IF(AR$5=$D26,$E26*$F26,IF($D26&lt;AR$5,AQ26*(1+$G26),0))</f>
        <v>0</v>
      </c>
      <c r="AS26" s="60">
        <f t="shared" si="56"/>
        <v>0</v>
      </c>
      <c r="AT26" s="60">
        <f t="shared" si="56"/>
        <v>0</v>
      </c>
      <c r="AU26" s="60">
        <f t="shared" si="56"/>
        <v>0</v>
      </c>
      <c r="AV26" s="60">
        <f t="shared" si="56"/>
        <v>0</v>
      </c>
      <c r="AW26" s="60">
        <f t="shared" si="56"/>
        <v>0</v>
      </c>
      <c r="AX26" s="60">
        <f t="shared" si="56"/>
        <v>0</v>
      </c>
      <c r="AY26" s="60">
        <f t="shared" si="56"/>
        <v>0</v>
      </c>
      <c r="AZ26" s="60">
        <f t="shared" si="56"/>
        <v>0</v>
      </c>
      <c r="BA26" s="60">
        <f t="shared" si="56"/>
        <v>0</v>
      </c>
      <c r="BB26" s="60">
        <f t="shared" si="56"/>
        <v>0</v>
      </c>
      <c r="BC26" s="60">
        <f t="shared" si="56"/>
        <v>0</v>
      </c>
      <c r="BD26" s="60">
        <f t="shared" si="56"/>
        <v>0</v>
      </c>
      <c r="BE26" s="60">
        <f t="shared" si="56"/>
        <v>0</v>
      </c>
      <c r="BF26" s="60">
        <f t="shared" si="56"/>
        <v>0</v>
      </c>
      <c r="BG26" s="60">
        <f t="shared" si="56"/>
        <v>0</v>
      </c>
      <c r="BH26" s="60">
        <f t="shared" si="56"/>
        <v>0</v>
      </c>
      <c r="BI26" s="60">
        <f t="shared" si="56"/>
        <v>0</v>
      </c>
      <c r="BJ26" s="60">
        <f t="shared" si="56"/>
        <v>0</v>
      </c>
      <c r="BK26" s="60">
        <f t="shared" si="56"/>
        <v>0</v>
      </c>
      <c r="BL26" s="60">
        <f t="shared" si="56"/>
        <v>0</v>
      </c>
      <c r="BM26" s="60">
        <f t="shared" si="56"/>
        <v>0</v>
      </c>
      <c r="BN26" s="60">
        <f t="shared" si="56"/>
        <v>0</v>
      </c>
      <c r="BO26" s="60">
        <f t="shared" si="56"/>
        <v>167184.18014821588</v>
      </c>
      <c r="BP26" s="60">
        <f t="shared" si="56"/>
        <v>167880.78089883344</v>
      </c>
      <c r="BQ26" s="60">
        <f t="shared" si="56"/>
        <v>168580.28415257859</v>
      </c>
      <c r="BR26" s="60">
        <f t="shared" si="56"/>
        <v>169282.70200321433</v>
      </c>
      <c r="BS26" s="60">
        <f t="shared" si="56"/>
        <v>169988.0465948944</v>
      </c>
      <c r="BT26" s="60">
        <f t="shared" si="56"/>
        <v>170696.33012237313</v>
      </c>
      <c r="BU26" s="60">
        <f t="shared" si="56"/>
        <v>171407.56483121635</v>
      </c>
      <c r="BV26" s="60">
        <f t="shared" si="56"/>
        <v>172121.76301801309</v>
      </c>
      <c r="BW26" s="60">
        <f t="shared" si="56"/>
        <v>172838.93703058816</v>
      </c>
      <c r="BX26" s="60">
        <f t="shared" ref="BX26:DC26" si="57">IF(BX$5=$D26,$E26*$F26,IF($D26&lt;BX$5,BW26*(1+$G26),0))</f>
        <v>173559.09926821562</v>
      </c>
      <c r="BY26" s="60">
        <f t="shared" si="57"/>
        <v>174282.26218183318</v>
      </c>
      <c r="BZ26" s="60">
        <f t="shared" si="57"/>
        <v>175008.4382742575</v>
      </c>
      <c r="CA26" s="60">
        <f t="shared" si="57"/>
        <v>175737.64010040023</v>
      </c>
      <c r="CB26" s="60">
        <f t="shared" si="57"/>
        <v>176469.88026748522</v>
      </c>
      <c r="CC26" s="60">
        <f t="shared" si="57"/>
        <v>177205.17143526641</v>
      </c>
      <c r="CD26" s="60">
        <f t="shared" si="57"/>
        <v>177943.52631624669</v>
      </c>
      <c r="CE26" s="60">
        <f t="shared" si="57"/>
        <v>178684.95767589772</v>
      </c>
      <c r="CF26" s="60">
        <f t="shared" si="57"/>
        <v>179429.47833288062</v>
      </c>
      <c r="CG26" s="60">
        <f t="shared" si="57"/>
        <v>180177.10115926762</v>
      </c>
      <c r="CH26" s="60">
        <f t="shared" si="57"/>
        <v>180927.83908076456</v>
      </c>
      <c r="CI26" s="60">
        <f t="shared" si="57"/>
        <v>181681.70507693442</v>
      </c>
      <c r="CJ26" s="60">
        <f t="shared" si="57"/>
        <v>182438.71218142164</v>
      </c>
      <c r="CK26" s="60">
        <f t="shared" si="57"/>
        <v>183198.87348217756</v>
      </c>
      <c r="CL26" s="60">
        <f t="shared" si="57"/>
        <v>183962.20212168663</v>
      </c>
      <c r="CM26" s="60">
        <f t="shared" si="57"/>
        <v>184728.71129719366</v>
      </c>
      <c r="CN26" s="60">
        <f t="shared" si="57"/>
        <v>185498.41426093195</v>
      </c>
      <c r="CO26" s="60">
        <f t="shared" si="57"/>
        <v>186271.32432035249</v>
      </c>
      <c r="CP26" s="60">
        <f t="shared" si="57"/>
        <v>187047.45483835397</v>
      </c>
      <c r="CQ26" s="60">
        <f t="shared" si="57"/>
        <v>187826.81923351376</v>
      </c>
      <c r="CR26" s="60">
        <f t="shared" si="57"/>
        <v>188609.43098032006</v>
      </c>
      <c r="CS26" s="60">
        <f t="shared" si="57"/>
        <v>189395.30360940471</v>
      </c>
      <c r="CT26" s="60">
        <f t="shared" si="57"/>
        <v>190184.45070777723</v>
      </c>
      <c r="CU26" s="60">
        <f t="shared" si="57"/>
        <v>190976.88591905963</v>
      </c>
      <c r="CV26" s="60">
        <f t="shared" si="57"/>
        <v>191772.62294372238</v>
      </c>
      <c r="CW26" s="60">
        <f t="shared" si="57"/>
        <v>192571.67553932121</v>
      </c>
      <c r="CX26" s="60">
        <f t="shared" si="57"/>
        <v>193374.05752073505</v>
      </c>
      <c r="CY26" s="60">
        <f t="shared" si="57"/>
        <v>194179.78276040478</v>
      </c>
      <c r="CZ26" s="60">
        <f t="shared" si="57"/>
        <v>194988.86518857314</v>
      </c>
      <c r="DA26" s="60">
        <f t="shared" si="57"/>
        <v>195801.31879352551</v>
      </c>
      <c r="DB26" s="60">
        <f t="shared" si="57"/>
        <v>196617.15762183187</v>
      </c>
      <c r="DC26" s="60">
        <f t="shared" si="57"/>
        <v>197436.3957785895</v>
      </c>
      <c r="DD26" s="60">
        <f t="shared" ref="DD26:EK26" si="58">IF(DD$5=$D26,$E26*$F26,IF($D26&lt;DD$5,DC26*(1+$G26),0))</f>
        <v>198259.04742766696</v>
      </c>
      <c r="DE26" s="60">
        <f t="shared" si="58"/>
        <v>199085.12679194889</v>
      </c>
      <c r="DF26" s="60">
        <f t="shared" si="58"/>
        <v>199914.64815358201</v>
      </c>
      <c r="DG26" s="60">
        <f t="shared" si="58"/>
        <v>200747.62585422193</v>
      </c>
      <c r="DH26" s="60">
        <f t="shared" si="58"/>
        <v>201584.07429528117</v>
      </c>
      <c r="DI26" s="60">
        <f t="shared" si="58"/>
        <v>202424.00793817817</v>
      </c>
      <c r="DJ26" s="60">
        <f t="shared" si="58"/>
        <v>203267.44130458724</v>
      </c>
      <c r="DK26" s="60">
        <f t="shared" si="58"/>
        <v>204114.38897668969</v>
      </c>
      <c r="DL26" s="60">
        <f t="shared" si="58"/>
        <v>204964.8655974259</v>
      </c>
      <c r="DM26" s="60">
        <f t="shared" si="58"/>
        <v>205818.88587074852</v>
      </c>
      <c r="DN26" s="60">
        <f t="shared" si="58"/>
        <v>206676.46456187664</v>
      </c>
      <c r="DO26" s="60">
        <f t="shared" si="58"/>
        <v>207537.61649755112</v>
      </c>
      <c r="DP26" s="60">
        <f t="shared" si="58"/>
        <v>208402.35656629092</v>
      </c>
      <c r="DQ26" s="60">
        <f t="shared" si="58"/>
        <v>209270.69971865046</v>
      </c>
      <c r="DR26" s="60">
        <f t="shared" si="58"/>
        <v>210142.66096747818</v>
      </c>
      <c r="DS26" s="60">
        <f t="shared" si="58"/>
        <v>211018.25538817601</v>
      </c>
      <c r="DT26" s="60">
        <f t="shared" si="58"/>
        <v>211897.49811896007</v>
      </c>
      <c r="DU26" s="60">
        <f t="shared" si="58"/>
        <v>212780.4043611224</v>
      </c>
      <c r="DV26" s="60">
        <f t="shared" si="58"/>
        <v>213666.98937929375</v>
      </c>
      <c r="DW26" s="60">
        <f t="shared" si="58"/>
        <v>214557.26850170747</v>
      </c>
      <c r="DX26" s="60">
        <f t="shared" si="58"/>
        <v>215451.25712046458</v>
      </c>
      <c r="DY26" s="60">
        <f t="shared" si="58"/>
        <v>216348.97069179986</v>
      </c>
      <c r="DZ26" s="60">
        <f t="shared" si="58"/>
        <v>217250.42473634903</v>
      </c>
      <c r="EA26" s="60">
        <f t="shared" si="58"/>
        <v>218155.63483941715</v>
      </c>
      <c r="EB26" s="60">
        <f t="shared" si="58"/>
        <v>219064.61665124804</v>
      </c>
      <c r="EC26" s="60">
        <f t="shared" si="58"/>
        <v>219977.38588729489</v>
      </c>
      <c r="ED26" s="60">
        <f t="shared" si="58"/>
        <v>220893.95832849195</v>
      </c>
      <c r="EE26" s="60">
        <f t="shared" si="58"/>
        <v>221814.34982152734</v>
      </c>
      <c r="EF26" s="60">
        <f t="shared" si="58"/>
        <v>222738.57627911703</v>
      </c>
      <c r="EG26" s="60">
        <f t="shared" si="58"/>
        <v>223666.65368028003</v>
      </c>
      <c r="EH26" s="60">
        <f t="shared" si="58"/>
        <v>224598.59807061453</v>
      </c>
      <c r="EI26" s="60">
        <f t="shared" si="58"/>
        <v>225534.42556257543</v>
      </c>
      <c r="EJ26" s="60">
        <f t="shared" si="58"/>
        <v>226474.15233575282</v>
      </c>
      <c r="EK26" s="60">
        <f t="shared" si="58"/>
        <v>227417.79463715179</v>
      </c>
      <c r="EL26" s="51" t="s">
        <v>2</v>
      </c>
    </row>
    <row r="27" spans="1:142" x14ac:dyDescent="0.3">
      <c r="B27" s="51" t="s">
        <v>280</v>
      </c>
      <c r="C27" s="51">
        <v>54</v>
      </c>
      <c r="D27" s="56">
        <v>46905</v>
      </c>
      <c r="E27" s="157">
        <f>VLOOKUP(C27,'Building Breakdown Scratch'!$E$5:$G$85,3,)*VLOOKUP(C27,'Building Breakdown Scratch'!$E$5:$G$85,2,)</f>
        <v>1793.415</v>
      </c>
      <c r="F27" s="168">
        <f t="shared" si="37"/>
        <v>93.206978262621888</v>
      </c>
      <c r="G27" s="111">
        <f t="shared" si="38"/>
        <v>4.1666666666666666E-3</v>
      </c>
      <c r="H27" s="56"/>
      <c r="I27" s="126"/>
      <c r="L27" s="60">
        <f t="shared" ref="L27:AQ27" si="59">IF(L$5=$D27,$E27*$F27,IF($D27&lt;L$5,K27*(1+$G27),0))</f>
        <v>0</v>
      </c>
      <c r="M27" s="60">
        <f t="shared" si="59"/>
        <v>0</v>
      </c>
      <c r="N27" s="60">
        <f t="shared" si="59"/>
        <v>0</v>
      </c>
      <c r="O27" s="60">
        <f t="shared" si="59"/>
        <v>0</v>
      </c>
      <c r="P27" s="60">
        <f t="shared" si="59"/>
        <v>0</v>
      </c>
      <c r="Q27" s="60">
        <f t="shared" si="59"/>
        <v>0</v>
      </c>
      <c r="R27" s="60">
        <f t="shared" si="59"/>
        <v>0</v>
      </c>
      <c r="S27" s="60">
        <f t="shared" si="59"/>
        <v>0</v>
      </c>
      <c r="T27" s="60">
        <f t="shared" si="59"/>
        <v>0</v>
      </c>
      <c r="U27" s="60">
        <f t="shared" si="59"/>
        <v>0</v>
      </c>
      <c r="V27" s="60">
        <f t="shared" si="59"/>
        <v>0</v>
      </c>
      <c r="W27" s="60">
        <f t="shared" si="59"/>
        <v>0</v>
      </c>
      <c r="X27" s="60">
        <f t="shared" si="59"/>
        <v>0</v>
      </c>
      <c r="Y27" s="60">
        <f t="shared" si="59"/>
        <v>0</v>
      </c>
      <c r="Z27" s="60">
        <f t="shared" si="59"/>
        <v>0</v>
      </c>
      <c r="AA27" s="60">
        <f t="shared" si="59"/>
        <v>0</v>
      </c>
      <c r="AB27" s="60">
        <f t="shared" si="59"/>
        <v>0</v>
      </c>
      <c r="AC27" s="60">
        <f t="shared" si="59"/>
        <v>0</v>
      </c>
      <c r="AD27" s="60">
        <f t="shared" si="59"/>
        <v>0</v>
      </c>
      <c r="AE27" s="60">
        <f t="shared" si="59"/>
        <v>0</v>
      </c>
      <c r="AF27" s="60">
        <f t="shared" si="59"/>
        <v>0</v>
      </c>
      <c r="AG27" s="60">
        <f t="shared" si="59"/>
        <v>0</v>
      </c>
      <c r="AH27" s="60">
        <f t="shared" si="59"/>
        <v>0</v>
      </c>
      <c r="AI27" s="60">
        <f t="shared" si="59"/>
        <v>0</v>
      </c>
      <c r="AJ27" s="60">
        <f t="shared" si="59"/>
        <v>0</v>
      </c>
      <c r="AK27" s="60">
        <f t="shared" si="59"/>
        <v>0</v>
      </c>
      <c r="AL27" s="60">
        <f t="shared" si="59"/>
        <v>0</v>
      </c>
      <c r="AM27" s="60">
        <f t="shared" si="59"/>
        <v>0</v>
      </c>
      <c r="AN27" s="60">
        <f t="shared" si="59"/>
        <v>0</v>
      </c>
      <c r="AO27" s="60">
        <f t="shared" si="59"/>
        <v>0</v>
      </c>
      <c r="AP27" s="60">
        <f t="shared" si="59"/>
        <v>0</v>
      </c>
      <c r="AQ27" s="60">
        <f t="shared" si="59"/>
        <v>0</v>
      </c>
      <c r="AR27" s="60">
        <f t="shared" ref="AR27:BW27" si="60">IF(AR$5=$D27,$E27*$F27,IF($D27&lt;AR$5,AQ27*(1+$G27),0))</f>
        <v>0</v>
      </c>
      <c r="AS27" s="60">
        <f t="shared" si="60"/>
        <v>0</v>
      </c>
      <c r="AT27" s="60">
        <f t="shared" si="60"/>
        <v>0</v>
      </c>
      <c r="AU27" s="60">
        <f t="shared" si="60"/>
        <v>0</v>
      </c>
      <c r="AV27" s="60">
        <f t="shared" si="60"/>
        <v>0</v>
      </c>
      <c r="AW27" s="60">
        <f t="shared" si="60"/>
        <v>0</v>
      </c>
      <c r="AX27" s="60">
        <f t="shared" si="60"/>
        <v>0</v>
      </c>
      <c r="AY27" s="60">
        <f t="shared" si="60"/>
        <v>0</v>
      </c>
      <c r="AZ27" s="60">
        <f t="shared" si="60"/>
        <v>0</v>
      </c>
      <c r="BA27" s="60">
        <f t="shared" si="60"/>
        <v>0</v>
      </c>
      <c r="BB27" s="60">
        <f t="shared" si="60"/>
        <v>0</v>
      </c>
      <c r="BC27" s="60">
        <f t="shared" si="60"/>
        <v>0</v>
      </c>
      <c r="BD27" s="60">
        <f t="shared" si="60"/>
        <v>0</v>
      </c>
      <c r="BE27" s="60">
        <f t="shared" si="60"/>
        <v>0</v>
      </c>
      <c r="BF27" s="60">
        <f t="shared" si="60"/>
        <v>0</v>
      </c>
      <c r="BG27" s="60">
        <f t="shared" si="60"/>
        <v>0</v>
      </c>
      <c r="BH27" s="60">
        <f t="shared" si="60"/>
        <v>0</v>
      </c>
      <c r="BI27" s="60">
        <f t="shared" si="60"/>
        <v>0</v>
      </c>
      <c r="BJ27" s="60">
        <f t="shared" si="60"/>
        <v>167158.79292086003</v>
      </c>
      <c r="BK27" s="60">
        <f t="shared" si="60"/>
        <v>167855.28789136361</v>
      </c>
      <c r="BL27" s="60">
        <f t="shared" si="60"/>
        <v>168554.6849242443</v>
      </c>
      <c r="BM27" s="60">
        <f t="shared" si="60"/>
        <v>169256.99611142866</v>
      </c>
      <c r="BN27" s="60">
        <f t="shared" si="60"/>
        <v>169962.23359522628</v>
      </c>
      <c r="BO27" s="60">
        <f t="shared" si="60"/>
        <v>170670.40956853973</v>
      </c>
      <c r="BP27" s="60">
        <f t="shared" si="60"/>
        <v>171381.53627507531</v>
      </c>
      <c r="BQ27" s="60">
        <f t="shared" si="60"/>
        <v>172095.62600955478</v>
      </c>
      <c r="BR27" s="60">
        <f t="shared" si="60"/>
        <v>172812.69111792793</v>
      </c>
      <c r="BS27" s="60">
        <f t="shared" si="60"/>
        <v>173532.74399758596</v>
      </c>
      <c r="BT27" s="60">
        <f t="shared" si="60"/>
        <v>174255.79709757591</v>
      </c>
      <c r="BU27" s="60">
        <f t="shared" si="60"/>
        <v>174981.86291881581</v>
      </c>
      <c r="BV27" s="60">
        <f t="shared" si="60"/>
        <v>175710.95401431088</v>
      </c>
      <c r="BW27" s="60">
        <f t="shared" si="60"/>
        <v>176443.08298937051</v>
      </c>
      <c r="BX27" s="60">
        <f t="shared" ref="BX27:DC27" si="61">IF(BX$5=$D27,$E27*$F27,IF($D27&lt;BX$5,BW27*(1+$G27),0))</f>
        <v>177178.26250182622</v>
      </c>
      <c r="BY27" s="60">
        <f t="shared" si="61"/>
        <v>177916.50526225049</v>
      </c>
      <c r="BZ27" s="60">
        <f t="shared" si="61"/>
        <v>178657.82403417653</v>
      </c>
      <c r="CA27" s="60">
        <f t="shared" si="61"/>
        <v>179402.23163431894</v>
      </c>
      <c r="CB27" s="60">
        <f t="shared" si="61"/>
        <v>180149.74093279528</v>
      </c>
      <c r="CC27" s="60">
        <f t="shared" si="61"/>
        <v>180900.36485334858</v>
      </c>
      <c r="CD27" s="60">
        <f t="shared" si="61"/>
        <v>181654.11637357087</v>
      </c>
      <c r="CE27" s="60">
        <f t="shared" si="61"/>
        <v>182411.0085251274</v>
      </c>
      <c r="CF27" s="60">
        <f t="shared" si="61"/>
        <v>183171.05439398211</v>
      </c>
      <c r="CG27" s="60">
        <f t="shared" si="61"/>
        <v>183934.2671206237</v>
      </c>
      <c r="CH27" s="60">
        <f t="shared" si="61"/>
        <v>184700.65990029296</v>
      </c>
      <c r="CI27" s="60">
        <f t="shared" si="61"/>
        <v>185470.24598321083</v>
      </c>
      <c r="CJ27" s="60">
        <f t="shared" si="61"/>
        <v>186243.03867480753</v>
      </c>
      <c r="CK27" s="60">
        <f t="shared" si="61"/>
        <v>187019.05133595256</v>
      </c>
      <c r="CL27" s="60">
        <f t="shared" si="61"/>
        <v>187798.29738318571</v>
      </c>
      <c r="CM27" s="60">
        <f t="shared" si="61"/>
        <v>188580.79028894898</v>
      </c>
      <c r="CN27" s="60">
        <f t="shared" si="61"/>
        <v>189366.5435818196</v>
      </c>
      <c r="CO27" s="60">
        <f t="shared" si="61"/>
        <v>190155.57084674385</v>
      </c>
      <c r="CP27" s="60">
        <f t="shared" si="61"/>
        <v>190947.88572527195</v>
      </c>
      <c r="CQ27" s="60">
        <f t="shared" si="61"/>
        <v>191743.50191579392</v>
      </c>
      <c r="CR27" s="60">
        <f t="shared" si="61"/>
        <v>192542.4331737764</v>
      </c>
      <c r="CS27" s="60">
        <f t="shared" si="61"/>
        <v>193344.69331200045</v>
      </c>
      <c r="CT27" s="60">
        <f t="shared" si="61"/>
        <v>194150.29620080045</v>
      </c>
      <c r="CU27" s="60">
        <f t="shared" si="61"/>
        <v>194959.25576830379</v>
      </c>
      <c r="CV27" s="60">
        <f t="shared" si="61"/>
        <v>195771.58600067173</v>
      </c>
      <c r="CW27" s="60">
        <f t="shared" si="61"/>
        <v>196587.30094234119</v>
      </c>
      <c r="CX27" s="60">
        <f t="shared" si="61"/>
        <v>197406.4146962676</v>
      </c>
      <c r="CY27" s="60">
        <f t="shared" si="61"/>
        <v>198228.9414241687</v>
      </c>
      <c r="CZ27" s="60">
        <f t="shared" si="61"/>
        <v>199054.89534676939</v>
      </c>
      <c r="DA27" s="60">
        <f t="shared" si="61"/>
        <v>199884.29074404758</v>
      </c>
      <c r="DB27" s="60">
        <f t="shared" si="61"/>
        <v>200717.14195548111</v>
      </c>
      <c r="DC27" s="60">
        <f t="shared" si="61"/>
        <v>201553.46338029561</v>
      </c>
      <c r="DD27" s="60">
        <f t="shared" ref="DD27:EK27" si="62">IF(DD$5=$D27,$E27*$F27,IF($D27&lt;DD$5,DC27*(1+$G27),0))</f>
        <v>202393.2694777135</v>
      </c>
      <c r="DE27" s="60">
        <f t="shared" si="62"/>
        <v>203236.57476720397</v>
      </c>
      <c r="DF27" s="60">
        <f t="shared" si="62"/>
        <v>204083.393828734</v>
      </c>
      <c r="DG27" s="60">
        <f t="shared" si="62"/>
        <v>204933.74130302039</v>
      </c>
      <c r="DH27" s="60">
        <f t="shared" si="62"/>
        <v>205787.63189178298</v>
      </c>
      <c r="DI27" s="60">
        <f t="shared" si="62"/>
        <v>206645.08035799873</v>
      </c>
      <c r="DJ27" s="60">
        <f t="shared" si="62"/>
        <v>207506.10152615706</v>
      </c>
      <c r="DK27" s="60">
        <f t="shared" si="62"/>
        <v>208370.71028251605</v>
      </c>
      <c r="DL27" s="60">
        <f t="shared" si="62"/>
        <v>209238.92157535985</v>
      </c>
      <c r="DM27" s="60">
        <f t="shared" si="62"/>
        <v>210110.75041525718</v>
      </c>
      <c r="DN27" s="60">
        <f t="shared" si="62"/>
        <v>210986.21187532073</v>
      </c>
      <c r="DO27" s="60">
        <f t="shared" si="62"/>
        <v>211865.32109146789</v>
      </c>
      <c r="DP27" s="60">
        <f t="shared" si="62"/>
        <v>212748.09326268235</v>
      </c>
      <c r="DQ27" s="60">
        <f t="shared" si="62"/>
        <v>213634.54365127685</v>
      </c>
      <c r="DR27" s="60">
        <f t="shared" si="62"/>
        <v>214524.68758315718</v>
      </c>
      <c r="DS27" s="60">
        <f t="shared" si="62"/>
        <v>215418.54044808701</v>
      </c>
      <c r="DT27" s="60">
        <f t="shared" si="62"/>
        <v>216316.11769995402</v>
      </c>
      <c r="DU27" s="60">
        <f t="shared" si="62"/>
        <v>217217.43485703715</v>
      </c>
      <c r="DV27" s="60">
        <f t="shared" si="62"/>
        <v>218122.50750227479</v>
      </c>
      <c r="DW27" s="60">
        <f t="shared" si="62"/>
        <v>219031.35128353426</v>
      </c>
      <c r="DX27" s="60">
        <f t="shared" si="62"/>
        <v>219943.98191388231</v>
      </c>
      <c r="DY27" s="60">
        <f t="shared" si="62"/>
        <v>220860.41517185682</v>
      </c>
      <c r="DZ27" s="60">
        <f t="shared" si="62"/>
        <v>221780.66690173955</v>
      </c>
      <c r="EA27" s="60">
        <f t="shared" si="62"/>
        <v>222704.75301383014</v>
      </c>
      <c r="EB27" s="60">
        <f t="shared" si="62"/>
        <v>223632.68948472108</v>
      </c>
      <c r="EC27" s="60">
        <f t="shared" si="62"/>
        <v>224564.49235757408</v>
      </c>
      <c r="ED27" s="60">
        <f t="shared" si="62"/>
        <v>225500.1777423973</v>
      </c>
      <c r="EE27" s="60">
        <f t="shared" si="62"/>
        <v>226439.76181632394</v>
      </c>
      <c r="EF27" s="60">
        <f t="shared" si="62"/>
        <v>227383.26082389196</v>
      </c>
      <c r="EG27" s="60">
        <f t="shared" si="62"/>
        <v>228330.69107732485</v>
      </c>
      <c r="EH27" s="60">
        <f t="shared" si="62"/>
        <v>229282.06895681372</v>
      </c>
      <c r="EI27" s="60">
        <f t="shared" si="62"/>
        <v>230237.41091080045</v>
      </c>
      <c r="EJ27" s="60">
        <f t="shared" si="62"/>
        <v>231196.73345626213</v>
      </c>
      <c r="EK27" s="60">
        <f t="shared" si="62"/>
        <v>232160.05317899655</v>
      </c>
      <c r="EL27" s="51" t="s">
        <v>2</v>
      </c>
    </row>
    <row r="28" spans="1:142" x14ac:dyDescent="0.3">
      <c r="B28" s="51" t="s">
        <v>281</v>
      </c>
      <c r="C28" s="51">
        <v>53</v>
      </c>
      <c r="D28" s="56">
        <v>46935</v>
      </c>
      <c r="E28" s="157">
        <f>VLOOKUP(C28,'Building Breakdown Scratch'!$E$5:$G$85,3,)*VLOOKUP(C28,'Building Breakdown Scratch'!$E$5:$G$85,2,)</f>
        <v>1796.73</v>
      </c>
      <c r="F28" s="168">
        <f t="shared" si="37"/>
        <v>93.020564306096645</v>
      </c>
      <c r="G28" s="111">
        <f t="shared" si="38"/>
        <v>4.1666666666666666E-3</v>
      </c>
      <c r="H28" s="56"/>
      <c r="I28" s="126"/>
      <c r="L28" s="60">
        <f t="shared" ref="L28:AQ28" si="63">IF(L$5=$D28,$E28*$F28,IF($D28&lt;L$5,K28*(1+$G28),0))</f>
        <v>0</v>
      </c>
      <c r="M28" s="60">
        <f t="shared" si="63"/>
        <v>0</v>
      </c>
      <c r="N28" s="60">
        <f t="shared" si="63"/>
        <v>0</v>
      </c>
      <c r="O28" s="60">
        <f t="shared" si="63"/>
        <v>0</v>
      </c>
      <c r="P28" s="60">
        <f t="shared" si="63"/>
        <v>0</v>
      </c>
      <c r="Q28" s="60">
        <f t="shared" si="63"/>
        <v>0</v>
      </c>
      <c r="R28" s="60">
        <f t="shared" si="63"/>
        <v>0</v>
      </c>
      <c r="S28" s="60">
        <f t="shared" si="63"/>
        <v>0</v>
      </c>
      <c r="T28" s="60">
        <f t="shared" si="63"/>
        <v>0</v>
      </c>
      <c r="U28" s="60">
        <f t="shared" si="63"/>
        <v>0</v>
      </c>
      <c r="V28" s="60">
        <f t="shared" si="63"/>
        <v>0</v>
      </c>
      <c r="W28" s="60">
        <f t="shared" si="63"/>
        <v>0</v>
      </c>
      <c r="X28" s="60">
        <f t="shared" si="63"/>
        <v>0</v>
      </c>
      <c r="Y28" s="60">
        <f t="shared" si="63"/>
        <v>0</v>
      </c>
      <c r="Z28" s="60">
        <f t="shared" si="63"/>
        <v>0</v>
      </c>
      <c r="AA28" s="60">
        <f t="shared" si="63"/>
        <v>0</v>
      </c>
      <c r="AB28" s="60">
        <f t="shared" si="63"/>
        <v>0</v>
      </c>
      <c r="AC28" s="60">
        <f t="shared" si="63"/>
        <v>0</v>
      </c>
      <c r="AD28" s="60">
        <f t="shared" si="63"/>
        <v>0</v>
      </c>
      <c r="AE28" s="60">
        <f t="shared" si="63"/>
        <v>0</v>
      </c>
      <c r="AF28" s="60">
        <f t="shared" si="63"/>
        <v>0</v>
      </c>
      <c r="AG28" s="60">
        <f t="shared" si="63"/>
        <v>0</v>
      </c>
      <c r="AH28" s="60">
        <f t="shared" si="63"/>
        <v>0</v>
      </c>
      <c r="AI28" s="60">
        <f t="shared" si="63"/>
        <v>0</v>
      </c>
      <c r="AJ28" s="60">
        <f t="shared" si="63"/>
        <v>0</v>
      </c>
      <c r="AK28" s="60">
        <f t="shared" si="63"/>
        <v>0</v>
      </c>
      <c r="AL28" s="60">
        <f t="shared" si="63"/>
        <v>0</v>
      </c>
      <c r="AM28" s="60">
        <f t="shared" si="63"/>
        <v>0</v>
      </c>
      <c r="AN28" s="60">
        <f t="shared" si="63"/>
        <v>0</v>
      </c>
      <c r="AO28" s="60">
        <f t="shared" si="63"/>
        <v>0</v>
      </c>
      <c r="AP28" s="60">
        <f t="shared" si="63"/>
        <v>0</v>
      </c>
      <c r="AQ28" s="60">
        <f t="shared" si="63"/>
        <v>0</v>
      </c>
      <c r="AR28" s="60">
        <f t="shared" ref="AR28:BW28" si="64">IF(AR$5=$D28,$E28*$F28,IF($D28&lt;AR$5,AQ28*(1+$G28),0))</f>
        <v>0</v>
      </c>
      <c r="AS28" s="60">
        <f t="shared" si="64"/>
        <v>0</v>
      </c>
      <c r="AT28" s="60">
        <f t="shared" si="64"/>
        <v>0</v>
      </c>
      <c r="AU28" s="60">
        <f t="shared" si="64"/>
        <v>0</v>
      </c>
      <c r="AV28" s="60">
        <f t="shared" si="64"/>
        <v>0</v>
      </c>
      <c r="AW28" s="60">
        <f t="shared" si="64"/>
        <v>0</v>
      </c>
      <c r="AX28" s="60">
        <f t="shared" si="64"/>
        <v>0</v>
      </c>
      <c r="AY28" s="60">
        <f t="shared" si="64"/>
        <v>0</v>
      </c>
      <c r="AZ28" s="60">
        <f t="shared" si="64"/>
        <v>0</v>
      </c>
      <c r="BA28" s="60">
        <f t="shared" si="64"/>
        <v>0</v>
      </c>
      <c r="BB28" s="60">
        <f t="shared" si="64"/>
        <v>0</v>
      </c>
      <c r="BC28" s="60">
        <f t="shared" si="64"/>
        <v>0</v>
      </c>
      <c r="BD28" s="60">
        <f t="shared" si="64"/>
        <v>0</v>
      </c>
      <c r="BE28" s="60">
        <f t="shared" si="64"/>
        <v>0</v>
      </c>
      <c r="BF28" s="60">
        <f t="shared" si="64"/>
        <v>0</v>
      </c>
      <c r="BG28" s="60">
        <f t="shared" si="64"/>
        <v>0</v>
      </c>
      <c r="BH28" s="60">
        <f t="shared" si="64"/>
        <v>0</v>
      </c>
      <c r="BI28" s="60">
        <f t="shared" si="64"/>
        <v>0</v>
      </c>
      <c r="BJ28" s="60">
        <f t="shared" si="64"/>
        <v>0</v>
      </c>
      <c r="BK28" s="60">
        <f t="shared" si="64"/>
        <v>167132.83850569301</v>
      </c>
      <c r="BL28" s="60">
        <f t="shared" si="64"/>
        <v>167829.22533280007</v>
      </c>
      <c r="BM28" s="60">
        <f t="shared" si="64"/>
        <v>168528.51377168673</v>
      </c>
      <c r="BN28" s="60">
        <f t="shared" si="64"/>
        <v>169230.71591240208</v>
      </c>
      <c r="BO28" s="60">
        <f t="shared" si="64"/>
        <v>169935.84389537043</v>
      </c>
      <c r="BP28" s="60">
        <f t="shared" si="64"/>
        <v>170643.90991160113</v>
      </c>
      <c r="BQ28" s="60">
        <f t="shared" si="64"/>
        <v>171354.92620289946</v>
      </c>
      <c r="BR28" s="60">
        <f t="shared" si="64"/>
        <v>172068.90506207821</v>
      </c>
      <c r="BS28" s="60">
        <f t="shared" si="64"/>
        <v>172785.8588331702</v>
      </c>
      <c r="BT28" s="60">
        <f t="shared" si="64"/>
        <v>173505.79991164175</v>
      </c>
      <c r="BU28" s="60">
        <f t="shared" si="64"/>
        <v>174228.74074460691</v>
      </c>
      <c r="BV28" s="60">
        <f t="shared" si="64"/>
        <v>174954.69383104276</v>
      </c>
      <c r="BW28" s="60">
        <f t="shared" si="64"/>
        <v>175683.67172200544</v>
      </c>
      <c r="BX28" s="60">
        <f t="shared" ref="BX28:DC28" si="65">IF(BX$5=$D28,$E28*$F28,IF($D28&lt;BX$5,BW28*(1+$G28),0))</f>
        <v>176415.68702084714</v>
      </c>
      <c r="BY28" s="60">
        <f t="shared" si="65"/>
        <v>177150.75238343401</v>
      </c>
      <c r="BZ28" s="60">
        <f t="shared" si="65"/>
        <v>177888.88051836498</v>
      </c>
      <c r="CA28" s="60">
        <f t="shared" si="65"/>
        <v>178630.0841871915</v>
      </c>
      <c r="CB28" s="60">
        <f t="shared" si="65"/>
        <v>179374.37620463813</v>
      </c>
      <c r="CC28" s="60">
        <f t="shared" si="65"/>
        <v>180121.76943882412</v>
      </c>
      <c r="CD28" s="60">
        <f t="shared" si="65"/>
        <v>180872.27681148588</v>
      </c>
      <c r="CE28" s="60">
        <f t="shared" si="65"/>
        <v>181625.9112982004</v>
      </c>
      <c r="CF28" s="60">
        <f t="shared" si="65"/>
        <v>182382.68592860957</v>
      </c>
      <c r="CG28" s="60">
        <f t="shared" si="65"/>
        <v>183142.61378664544</v>
      </c>
      <c r="CH28" s="60">
        <f t="shared" si="65"/>
        <v>183905.70801075647</v>
      </c>
      <c r="CI28" s="60">
        <f t="shared" si="65"/>
        <v>184671.98179413463</v>
      </c>
      <c r="CJ28" s="60">
        <f t="shared" si="65"/>
        <v>185441.44838494351</v>
      </c>
      <c r="CK28" s="60">
        <f t="shared" si="65"/>
        <v>186214.12108654744</v>
      </c>
      <c r="CL28" s="60">
        <f t="shared" si="65"/>
        <v>186990.01325774138</v>
      </c>
      <c r="CM28" s="60">
        <f t="shared" si="65"/>
        <v>187769.13831298196</v>
      </c>
      <c r="CN28" s="60">
        <f t="shared" si="65"/>
        <v>188551.50972261938</v>
      </c>
      <c r="CO28" s="60">
        <f t="shared" si="65"/>
        <v>189337.14101313028</v>
      </c>
      <c r="CP28" s="60">
        <f t="shared" si="65"/>
        <v>190126.04576735166</v>
      </c>
      <c r="CQ28" s="60">
        <f t="shared" si="65"/>
        <v>190918.23762471564</v>
      </c>
      <c r="CR28" s="60">
        <f t="shared" si="65"/>
        <v>191713.73028148527</v>
      </c>
      <c r="CS28" s="60">
        <f t="shared" si="65"/>
        <v>192512.53749099147</v>
      </c>
      <c r="CT28" s="60">
        <f t="shared" si="65"/>
        <v>193314.67306387061</v>
      </c>
      <c r="CU28" s="60">
        <f t="shared" si="65"/>
        <v>194120.1508683034</v>
      </c>
      <c r="CV28" s="60">
        <f t="shared" si="65"/>
        <v>194928.98483025466</v>
      </c>
      <c r="CW28" s="60">
        <f t="shared" si="65"/>
        <v>195741.18893371406</v>
      </c>
      <c r="CX28" s="60">
        <f t="shared" si="65"/>
        <v>196556.77722093786</v>
      </c>
      <c r="CY28" s="60">
        <f t="shared" si="65"/>
        <v>197375.76379269175</v>
      </c>
      <c r="CZ28" s="60">
        <f t="shared" si="65"/>
        <v>198198.16280849464</v>
      </c>
      <c r="DA28" s="60">
        <f t="shared" si="65"/>
        <v>199023.98848686335</v>
      </c>
      <c r="DB28" s="60">
        <f t="shared" si="65"/>
        <v>199853.25510555861</v>
      </c>
      <c r="DC28" s="60">
        <f t="shared" si="65"/>
        <v>200685.97700183178</v>
      </c>
      <c r="DD28" s="60">
        <f t="shared" ref="DD28:EK28" si="66">IF(DD$5=$D28,$E28*$F28,IF($D28&lt;DD$5,DC28*(1+$G28),0))</f>
        <v>201522.16857267273</v>
      </c>
      <c r="DE28" s="60">
        <f t="shared" si="66"/>
        <v>202361.84427505886</v>
      </c>
      <c r="DF28" s="60">
        <f t="shared" si="66"/>
        <v>203205.01862620492</v>
      </c>
      <c r="DG28" s="60">
        <f t="shared" si="66"/>
        <v>204051.7062038141</v>
      </c>
      <c r="DH28" s="60">
        <f t="shared" si="66"/>
        <v>204901.92164632998</v>
      </c>
      <c r="DI28" s="60">
        <f t="shared" si="66"/>
        <v>205755.6796531897</v>
      </c>
      <c r="DJ28" s="60">
        <f t="shared" si="66"/>
        <v>206612.994985078</v>
      </c>
      <c r="DK28" s="60">
        <f t="shared" si="66"/>
        <v>207473.88246418248</v>
      </c>
      <c r="DL28" s="60">
        <f t="shared" si="66"/>
        <v>208338.35697444991</v>
      </c>
      <c r="DM28" s="60">
        <f t="shared" si="66"/>
        <v>209206.43346184344</v>
      </c>
      <c r="DN28" s="60">
        <f t="shared" si="66"/>
        <v>210078.12693460111</v>
      </c>
      <c r="DO28" s="60">
        <f t="shared" si="66"/>
        <v>210953.45246349528</v>
      </c>
      <c r="DP28" s="60">
        <f t="shared" si="66"/>
        <v>211832.42518209317</v>
      </c>
      <c r="DQ28" s="60">
        <f t="shared" si="66"/>
        <v>212715.06028701854</v>
      </c>
      <c r="DR28" s="60">
        <f t="shared" si="66"/>
        <v>213601.37303821446</v>
      </c>
      <c r="DS28" s="60">
        <f t="shared" si="66"/>
        <v>214491.378759207</v>
      </c>
      <c r="DT28" s="60">
        <f t="shared" si="66"/>
        <v>215385.09283737035</v>
      </c>
      <c r="DU28" s="60">
        <f t="shared" si="66"/>
        <v>216282.53072419274</v>
      </c>
      <c r="DV28" s="60">
        <f t="shared" si="66"/>
        <v>217183.70793554353</v>
      </c>
      <c r="DW28" s="60">
        <f t="shared" si="66"/>
        <v>218088.64005194162</v>
      </c>
      <c r="DX28" s="60">
        <f t="shared" si="66"/>
        <v>218997.34271882472</v>
      </c>
      <c r="DY28" s="60">
        <f t="shared" si="66"/>
        <v>219909.8316468198</v>
      </c>
      <c r="DZ28" s="60">
        <f t="shared" si="66"/>
        <v>220826.12261201488</v>
      </c>
      <c r="EA28" s="60">
        <f t="shared" si="66"/>
        <v>221746.23145623162</v>
      </c>
      <c r="EB28" s="60">
        <f t="shared" si="66"/>
        <v>222670.17408729924</v>
      </c>
      <c r="EC28" s="60">
        <f t="shared" si="66"/>
        <v>223597.96647932965</v>
      </c>
      <c r="ED28" s="60">
        <f t="shared" si="66"/>
        <v>224529.62467299352</v>
      </c>
      <c r="EE28" s="60">
        <f t="shared" si="66"/>
        <v>225465.16477579766</v>
      </c>
      <c r="EF28" s="60">
        <f t="shared" si="66"/>
        <v>226404.60296236348</v>
      </c>
      <c r="EG28" s="60">
        <f t="shared" si="66"/>
        <v>227347.95547470666</v>
      </c>
      <c r="EH28" s="60">
        <f t="shared" si="66"/>
        <v>228295.23862251794</v>
      </c>
      <c r="EI28" s="60">
        <f t="shared" si="66"/>
        <v>229246.4687834451</v>
      </c>
      <c r="EJ28" s="60">
        <f t="shared" si="66"/>
        <v>230201.66240337613</v>
      </c>
      <c r="EK28" s="60">
        <f t="shared" si="66"/>
        <v>231160.83599672353</v>
      </c>
      <c r="EL28" s="51" t="s">
        <v>2</v>
      </c>
    </row>
    <row r="29" spans="1:142" x14ac:dyDescent="0.3">
      <c r="B29" s="51" t="s">
        <v>282</v>
      </c>
      <c r="C29" s="51">
        <v>52</v>
      </c>
      <c r="D29" s="56">
        <v>46966</v>
      </c>
      <c r="E29" s="157">
        <f>VLOOKUP(C29,'Building Breakdown Scratch'!$E$5:$G$85,3,)*VLOOKUP(C29,'Building Breakdown Scratch'!$E$5:$G$85,2,)</f>
        <v>1800.0450000000001</v>
      </c>
      <c r="F29" s="168">
        <f t="shared" ref="F29:F58" si="67">F28*0.995</f>
        <v>92.555461484566166</v>
      </c>
      <c r="G29" s="111">
        <f t="shared" si="38"/>
        <v>4.1666666666666666E-3</v>
      </c>
      <c r="H29" s="56"/>
      <c r="I29" s="126"/>
      <c r="L29" s="60">
        <f t="shared" ref="L29:AQ29" si="68">IF(L$5=$D29,$E29*$F29,IF($D29&lt;L$5,K29*(1+$G29),0))</f>
        <v>0</v>
      </c>
      <c r="M29" s="60">
        <f t="shared" si="68"/>
        <v>0</v>
      </c>
      <c r="N29" s="60">
        <f t="shared" si="68"/>
        <v>0</v>
      </c>
      <c r="O29" s="60">
        <f t="shared" si="68"/>
        <v>0</v>
      </c>
      <c r="P29" s="60">
        <f t="shared" si="68"/>
        <v>0</v>
      </c>
      <c r="Q29" s="60">
        <f t="shared" si="68"/>
        <v>0</v>
      </c>
      <c r="R29" s="60">
        <f t="shared" si="68"/>
        <v>0</v>
      </c>
      <c r="S29" s="60">
        <f t="shared" si="68"/>
        <v>0</v>
      </c>
      <c r="T29" s="60">
        <f t="shared" si="68"/>
        <v>0</v>
      </c>
      <c r="U29" s="60">
        <f t="shared" si="68"/>
        <v>0</v>
      </c>
      <c r="V29" s="60">
        <f t="shared" si="68"/>
        <v>0</v>
      </c>
      <c r="W29" s="60">
        <f t="shared" si="68"/>
        <v>0</v>
      </c>
      <c r="X29" s="60">
        <f t="shared" si="68"/>
        <v>0</v>
      </c>
      <c r="Y29" s="60">
        <f t="shared" si="68"/>
        <v>0</v>
      </c>
      <c r="Z29" s="60">
        <f t="shared" si="68"/>
        <v>0</v>
      </c>
      <c r="AA29" s="60">
        <f t="shared" si="68"/>
        <v>0</v>
      </c>
      <c r="AB29" s="60">
        <f t="shared" si="68"/>
        <v>0</v>
      </c>
      <c r="AC29" s="60">
        <f t="shared" si="68"/>
        <v>0</v>
      </c>
      <c r="AD29" s="60">
        <f t="shared" si="68"/>
        <v>0</v>
      </c>
      <c r="AE29" s="60">
        <f t="shared" si="68"/>
        <v>0</v>
      </c>
      <c r="AF29" s="60">
        <f t="shared" si="68"/>
        <v>0</v>
      </c>
      <c r="AG29" s="60">
        <f t="shared" si="68"/>
        <v>0</v>
      </c>
      <c r="AH29" s="60">
        <f t="shared" si="68"/>
        <v>0</v>
      </c>
      <c r="AI29" s="60">
        <f t="shared" si="68"/>
        <v>0</v>
      </c>
      <c r="AJ29" s="60">
        <f t="shared" si="68"/>
        <v>0</v>
      </c>
      <c r="AK29" s="60">
        <f t="shared" si="68"/>
        <v>0</v>
      </c>
      <c r="AL29" s="60">
        <f t="shared" si="68"/>
        <v>0</v>
      </c>
      <c r="AM29" s="60">
        <f t="shared" si="68"/>
        <v>0</v>
      </c>
      <c r="AN29" s="60">
        <f t="shared" si="68"/>
        <v>0</v>
      </c>
      <c r="AO29" s="60">
        <f t="shared" si="68"/>
        <v>0</v>
      </c>
      <c r="AP29" s="60">
        <f t="shared" si="68"/>
        <v>0</v>
      </c>
      <c r="AQ29" s="60">
        <f t="shared" si="68"/>
        <v>0</v>
      </c>
      <c r="AR29" s="60">
        <f t="shared" ref="AR29:BW29" si="69">IF(AR$5=$D29,$E29*$F29,IF($D29&lt;AR$5,AQ29*(1+$G29),0))</f>
        <v>0</v>
      </c>
      <c r="AS29" s="60">
        <f t="shared" si="69"/>
        <v>0</v>
      </c>
      <c r="AT29" s="60">
        <f t="shared" si="69"/>
        <v>0</v>
      </c>
      <c r="AU29" s="60">
        <f t="shared" si="69"/>
        <v>0</v>
      </c>
      <c r="AV29" s="60">
        <f t="shared" si="69"/>
        <v>0</v>
      </c>
      <c r="AW29" s="60">
        <f t="shared" si="69"/>
        <v>0</v>
      </c>
      <c r="AX29" s="60">
        <f t="shared" si="69"/>
        <v>0</v>
      </c>
      <c r="AY29" s="60">
        <f t="shared" si="69"/>
        <v>0</v>
      </c>
      <c r="AZ29" s="60">
        <f t="shared" si="69"/>
        <v>0</v>
      </c>
      <c r="BA29" s="60">
        <f t="shared" si="69"/>
        <v>0</v>
      </c>
      <c r="BB29" s="60">
        <f t="shared" si="69"/>
        <v>0</v>
      </c>
      <c r="BC29" s="60">
        <f t="shared" si="69"/>
        <v>0</v>
      </c>
      <c r="BD29" s="60">
        <f t="shared" si="69"/>
        <v>0</v>
      </c>
      <c r="BE29" s="60">
        <f t="shared" si="69"/>
        <v>0</v>
      </c>
      <c r="BF29" s="60">
        <f t="shared" si="69"/>
        <v>0</v>
      </c>
      <c r="BG29" s="60">
        <f t="shared" si="69"/>
        <v>0</v>
      </c>
      <c r="BH29" s="60">
        <f t="shared" si="69"/>
        <v>0</v>
      </c>
      <c r="BI29" s="60">
        <f t="shared" si="69"/>
        <v>0</v>
      </c>
      <c r="BJ29" s="60">
        <f t="shared" si="69"/>
        <v>0</v>
      </c>
      <c r="BK29" s="60">
        <f t="shared" si="69"/>
        <v>0</v>
      </c>
      <c r="BL29" s="60">
        <f t="shared" si="69"/>
        <v>166603.9956679859</v>
      </c>
      <c r="BM29" s="60">
        <f t="shared" si="69"/>
        <v>167298.17898326917</v>
      </c>
      <c r="BN29" s="60">
        <f t="shared" si="69"/>
        <v>167995.25472903278</v>
      </c>
      <c r="BO29" s="60">
        <f t="shared" si="69"/>
        <v>168695.23495707041</v>
      </c>
      <c r="BP29" s="60">
        <f t="shared" si="69"/>
        <v>169398.13176939153</v>
      </c>
      <c r="BQ29" s="60">
        <f t="shared" si="69"/>
        <v>170103.95731843065</v>
      </c>
      <c r="BR29" s="60">
        <f t="shared" si="69"/>
        <v>170812.72380725745</v>
      </c>
      <c r="BS29" s="60">
        <f t="shared" si="69"/>
        <v>171524.44348978769</v>
      </c>
      <c r="BT29" s="60">
        <f t="shared" si="69"/>
        <v>172239.12867099515</v>
      </c>
      <c r="BU29" s="60">
        <f t="shared" si="69"/>
        <v>172956.7917071243</v>
      </c>
      <c r="BV29" s="60">
        <f t="shared" si="69"/>
        <v>173677.44500590398</v>
      </c>
      <c r="BW29" s="60">
        <f t="shared" si="69"/>
        <v>174401.1010267619</v>
      </c>
      <c r="BX29" s="60">
        <f t="shared" ref="BX29:DC29" si="70">IF(BX$5=$D29,$E29*$F29,IF($D29&lt;BX$5,BW29*(1+$G29),0))</f>
        <v>175127.77228104006</v>
      </c>
      <c r="BY29" s="60">
        <f t="shared" si="70"/>
        <v>175857.47133221105</v>
      </c>
      <c r="BZ29" s="60">
        <f t="shared" si="70"/>
        <v>176590.21079609526</v>
      </c>
      <c r="CA29" s="60">
        <f t="shared" si="70"/>
        <v>177326.00334107899</v>
      </c>
      <c r="CB29" s="60">
        <f t="shared" si="70"/>
        <v>178064.86168833348</v>
      </c>
      <c r="CC29" s="60">
        <f t="shared" si="70"/>
        <v>178806.79861203485</v>
      </c>
      <c r="CD29" s="60">
        <f t="shared" si="70"/>
        <v>179551.82693958501</v>
      </c>
      <c r="CE29" s="60">
        <f t="shared" si="70"/>
        <v>180299.95955183328</v>
      </c>
      <c r="CF29" s="60">
        <f t="shared" si="70"/>
        <v>181051.20938329925</v>
      </c>
      <c r="CG29" s="60">
        <f t="shared" si="70"/>
        <v>181805.58942239633</v>
      </c>
      <c r="CH29" s="60">
        <f t="shared" si="70"/>
        <v>182563.11271165631</v>
      </c>
      <c r="CI29" s="60">
        <f t="shared" si="70"/>
        <v>183323.79234795488</v>
      </c>
      <c r="CJ29" s="60">
        <f t="shared" si="70"/>
        <v>184087.64148273802</v>
      </c>
      <c r="CK29" s="60">
        <f t="shared" si="70"/>
        <v>184854.67332224944</v>
      </c>
      <c r="CL29" s="60">
        <f t="shared" si="70"/>
        <v>185624.90112775881</v>
      </c>
      <c r="CM29" s="60">
        <f t="shared" si="70"/>
        <v>186398.33821579113</v>
      </c>
      <c r="CN29" s="60">
        <f t="shared" si="70"/>
        <v>187174.99795835692</v>
      </c>
      <c r="CO29" s="60">
        <f t="shared" si="70"/>
        <v>187954.89378318342</v>
      </c>
      <c r="CP29" s="60">
        <f t="shared" si="70"/>
        <v>188738.03917394669</v>
      </c>
      <c r="CQ29" s="60">
        <f t="shared" si="70"/>
        <v>189524.4476705048</v>
      </c>
      <c r="CR29" s="60">
        <f t="shared" si="70"/>
        <v>190314.13286913189</v>
      </c>
      <c r="CS29" s="60">
        <f t="shared" si="70"/>
        <v>191107.10842275328</v>
      </c>
      <c r="CT29" s="60">
        <f t="shared" si="70"/>
        <v>191903.38804118143</v>
      </c>
      <c r="CU29" s="60">
        <f t="shared" si="70"/>
        <v>192702.98549135303</v>
      </c>
      <c r="CV29" s="60">
        <f t="shared" si="70"/>
        <v>193505.914597567</v>
      </c>
      <c r="CW29" s="60">
        <f t="shared" si="70"/>
        <v>194312.18924172354</v>
      </c>
      <c r="CX29" s="60">
        <f t="shared" si="70"/>
        <v>195121.82336356404</v>
      </c>
      <c r="CY29" s="60">
        <f t="shared" si="70"/>
        <v>195934.83096091222</v>
      </c>
      <c r="CZ29" s="60">
        <f t="shared" si="70"/>
        <v>196751.22608991602</v>
      </c>
      <c r="DA29" s="60">
        <f t="shared" si="70"/>
        <v>197571.02286529067</v>
      </c>
      <c r="DB29" s="60">
        <f t="shared" si="70"/>
        <v>198394.23546056272</v>
      </c>
      <c r="DC29" s="60">
        <f t="shared" si="70"/>
        <v>199220.87810831505</v>
      </c>
      <c r="DD29" s="60">
        <f t="shared" ref="DD29:EK29" si="71">IF(DD$5=$D29,$E29*$F29,IF($D29&lt;DD$5,DC29*(1+$G29),0))</f>
        <v>200050.96510043304</v>
      </c>
      <c r="DE29" s="60">
        <f t="shared" si="71"/>
        <v>200884.5107883515</v>
      </c>
      <c r="DF29" s="60">
        <f t="shared" si="71"/>
        <v>201721.52958330297</v>
      </c>
      <c r="DG29" s="60">
        <f t="shared" si="71"/>
        <v>202562.03595656672</v>
      </c>
      <c r="DH29" s="60">
        <f t="shared" si="71"/>
        <v>203406.04443971909</v>
      </c>
      <c r="DI29" s="60">
        <f t="shared" si="71"/>
        <v>204253.56962488458</v>
      </c>
      <c r="DJ29" s="60">
        <f t="shared" si="71"/>
        <v>205104.62616498827</v>
      </c>
      <c r="DK29" s="60">
        <f t="shared" si="71"/>
        <v>205959.22877400904</v>
      </c>
      <c r="DL29" s="60">
        <f t="shared" si="71"/>
        <v>206817.39222723409</v>
      </c>
      <c r="DM29" s="60">
        <f t="shared" si="71"/>
        <v>207679.13136151421</v>
      </c>
      <c r="DN29" s="60">
        <f t="shared" si="71"/>
        <v>208544.46107552052</v>
      </c>
      <c r="DO29" s="60">
        <f t="shared" si="71"/>
        <v>209413.39633000185</v>
      </c>
      <c r="DP29" s="60">
        <f t="shared" si="71"/>
        <v>210285.95214804352</v>
      </c>
      <c r="DQ29" s="60">
        <f t="shared" si="71"/>
        <v>211162.14361532702</v>
      </c>
      <c r="DR29" s="60">
        <f t="shared" si="71"/>
        <v>212041.98588039089</v>
      </c>
      <c r="DS29" s="60">
        <f t="shared" si="71"/>
        <v>212925.49415489251</v>
      </c>
      <c r="DT29" s="60">
        <f t="shared" si="71"/>
        <v>213812.68371387123</v>
      </c>
      <c r="DU29" s="60">
        <f t="shared" si="71"/>
        <v>214703.56989601237</v>
      </c>
      <c r="DV29" s="60">
        <f t="shared" si="71"/>
        <v>215598.16810391241</v>
      </c>
      <c r="DW29" s="60">
        <f t="shared" si="71"/>
        <v>216496.49380434537</v>
      </c>
      <c r="DX29" s="60">
        <f t="shared" si="71"/>
        <v>217398.56252853014</v>
      </c>
      <c r="DY29" s="60">
        <f t="shared" si="71"/>
        <v>218304.38987239901</v>
      </c>
      <c r="DZ29" s="60">
        <f t="shared" si="71"/>
        <v>219213.99149686733</v>
      </c>
      <c r="EA29" s="60">
        <f t="shared" si="71"/>
        <v>220127.38312810427</v>
      </c>
      <c r="EB29" s="60">
        <f t="shared" si="71"/>
        <v>221044.5805578047</v>
      </c>
      <c r="EC29" s="60">
        <f t="shared" si="71"/>
        <v>221965.59964346222</v>
      </c>
      <c r="ED29" s="60">
        <f t="shared" si="71"/>
        <v>222890.4563086433</v>
      </c>
      <c r="EE29" s="60">
        <f t="shared" si="71"/>
        <v>223819.16654326266</v>
      </c>
      <c r="EF29" s="60">
        <f t="shared" si="71"/>
        <v>224751.74640385958</v>
      </c>
      <c r="EG29" s="60">
        <f t="shared" si="71"/>
        <v>225688.21201387566</v>
      </c>
      <c r="EH29" s="60">
        <f t="shared" si="71"/>
        <v>226628.57956393348</v>
      </c>
      <c r="EI29" s="60">
        <f t="shared" si="71"/>
        <v>227572.86531211654</v>
      </c>
      <c r="EJ29" s="60">
        <f t="shared" si="71"/>
        <v>228521.08558425037</v>
      </c>
      <c r="EK29" s="60">
        <f t="shared" si="71"/>
        <v>229473.25677418473</v>
      </c>
      <c r="EL29" s="51" t="s">
        <v>2</v>
      </c>
    </row>
    <row r="30" spans="1:142" x14ac:dyDescent="0.3">
      <c r="B30" s="51" t="s">
        <v>283</v>
      </c>
      <c r="C30" s="51">
        <v>51</v>
      </c>
      <c r="D30" s="56">
        <v>46997</v>
      </c>
      <c r="E30" s="157">
        <f>VLOOKUP(C30,'Building Breakdown Scratch'!$E$5:$G$85,3,)*VLOOKUP(C30,'Building Breakdown Scratch'!$E$5:$G$85,2,)</f>
        <v>1803.36</v>
      </c>
      <c r="F30" s="168">
        <f t="shared" ref="F30:F35" si="72">F29*0.998</f>
        <v>92.370350561597036</v>
      </c>
      <c r="G30" s="111">
        <f t="shared" si="38"/>
        <v>4.1666666666666666E-3</v>
      </c>
      <c r="H30" s="56"/>
      <c r="I30" s="126"/>
      <c r="L30" s="60">
        <f t="shared" ref="L30:AQ30" si="73">IF(L$5=$D30,$E30*$F30,IF($D30&lt;L$5,K30*(1+$G30),0))</f>
        <v>0</v>
      </c>
      <c r="M30" s="60">
        <f t="shared" si="73"/>
        <v>0</v>
      </c>
      <c r="N30" s="60">
        <f t="shared" si="73"/>
        <v>0</v>
      </c>
      <c r="O30" s="60">
        <f t="shared" si="73"/>
        <v>0</v>
      </c>
      <c r="P30" s="60">
        <f t="shared" si="73"/>
        <v>0</v>
      </c>
      <c r="Q30" s="60">
        <f t="shared" si="73"/>
        <v>0</v>
      </c>
      <c r="R30" s="60">
        <f t="shared" si="73"/>
        <v>0</v>
      </c>
      <c r="S30" s="60">
        <f t="shared" si="73"/>
        <v>0</v>
      </c>
      <c r="T30" s="60">
        <f t="shared" si="73"/>
        <v>0</v>
      </c>
      <c r="U30" s="60">
        <f t="shared" si="73"/>
        <v>0</v>
      </c>
      <c r="V30" s="60">
        <f t="shared" si="73"/>
        <v>0</v>
      </c>
      <c r="W30" s="60">
        <f t="shared" si="73"/>
        <v>0</v>
      </c>
      <c r="X30" s="60">
        <f t="shared" si="73"/>
        <v>0</v>
      </c>
      <c r="Y30" s="60">
        <f t="shared" si="73"/>
        <v>0</v>
      </c>
      <c r="Z30" s="60">
        <f t="shared" si="73"/>
        <v>0</v>
      </c>
      <c r="AA30" s="60">
        <f t="shared" si="73"/>
        <v>0</v>
      </c>
      <c r="AB30" s="60">
        <f t="shared" si="73"/>
        <v>0</v>
      </c>
      <c r="AC30" s="60">
        <f t="shared" si="73"/>
        <v>0</v>
      </c>
      <c r="AD30" s="60">
        <f t="shared" si="73"/>
        <v>0</v>
      </c>
      <c r="AE30" s="60">
        <f t="shared" si="73"/>
        <v>0</v>
      </c>
      <c r="AF30" s="60">
        <f t="shared" si="73"/>
        <v>0</v>
      </c>
      <c r="AG30" s="60">
        <f t="shared" si="73"/>
        <v>0</v>
      </c>
      <c r="AH30" s="60">
        <f t="shared" si="73"/>
        <v>0</v>
      </c>
      <c r="AI30" s="60">
        <f t="shared" si="73"/>
        <v>0</v>
      </c>
      <c r="AJ30" s="60">
        <f t="shared" si="73"/>
        <v>0</v>
      </c>
      <c r="AK30" s="60">
        <f t="shared" si="73"/>
        <v>0</v>
      </c>
      <c r="AL30" s="60">
        <f t="shared" si="73"/>
        <v>0</v>
      </c>
      <c r="AM30" s="60">
        <f t="shared" si="73"/>
        <v>0</v>
      </c>
      <c r="AN30" s="60">
        <f t="shared" si="73"/>
        <v>0</v>
      </c>
      <c r="AO30" s="60">
        <f t="shared" si="73"/>
        <v>0</v>
      </c>
      <c r="AP30" s="60">
        <f t="shared" si="73"/>
        <v>0</v>
      </c>
      <c r="AQ30" s="60">
        <f t="shared" si="73"/>
        <v>0</v>
      </c>
      <c r="AR30" s="60">
        <f t="shared" ref="AR30:BW30" si="74">IF(AR$5=$D30,$E30*$F30,IF($D30&lt;AR$5,AQ30*(1+$G30),0))</f>
        <v>0</v>
      </c>
      <c r="AS30" s="60">
        <f t="shared" si="74"/>
        <v>0</v>
      </c>
      <c r="AT30" s="60">
        <f t="shared" si="74"/>
        <v>0</v>
      </c>
      <c r="AU30" s="60">
        <f t="shared" si="74"/>
        <v>0</v>
      </c>
      <c r="AV30" s="60">
        <f t="shared" si="74"/>
        <v>0</v>
      </c>
      <c r="AW30" s="60">
        <f t="shared" si="74"/>
        <v>0</v>
      </c>
      <c r="AX30" s="60">
        <f t="shared" si="74"/>
        <v>0</v>
      </c>
      <c r="AY30" s="60">
        <f t="shared" si="74"/>
        <v>0</v>
      </c>
      <c r="AZ30" s="60">
        <f t="shared" si="74"/>
        <v>0</v>
      </c>
      <c r="BA30" s="60">
        <f t="shared" si="74"/>
        <v>0</v>
      </c>
      <c r="BB30" s="60">
        <f t="shared" si="74"/>
        <v>0</v>
      </c>
      <c r="BC30" s="60">
        <f t="shared" si="74"/>
        <v>0</v>
      </c>
      <c r="BD30" s="60">
        <f t="shared" si="74"/>
        <v>0</v>
      </c>
      <c r="BE30" s="60">
        <f t="shared" si="74"/>
        <v>0</v>
      </c>
      <c r="BF30" s="60">
        <f t="shared" si="74"/>
        <v>0</v>
      </c>
      <c r="BG30" s="60">
        <f t="shared" si="74"/>
        <v>0</v>
      </c>
      <c r="BH30" s="60">
        <f t="shared" si="74"/>
        <v>0</v>
      </c>
      <c r="BI30" s="60">
        <f t="shared" si="74"/>
        <v>0</v>
      </c>
      <c r="BJ30" s="60">
        <f t="shared" si="74"/>
        <v>0</v>
      </c>
      <c r="BK30" s="60">
        <f t="shared" si="74"/>
        <v>0</v>
      </c>
      <c r="BL30" s="60">
        <f t="shared" si="74"/>
        <v>0</v>
      </c>
      <c r="BM30" s="60">
        <f t="shared" si="74"/>
        <v>166576.99538876163</v>
      </c>
      <c r="BN30" s="60">
        <f t="shared" si="74"/>
        <v>167271.06620288145</v>
      </c>
      <c r="BO30" s="60">
        <f t="shared" si="74"/>
        <v>167968.0289787268</v>
      </c>
      <c r="BP30" s="60">
        <f t="shared" si="74"/>
        <v>168667.89576613816</v>
      </c>
      <c r="BQ30" s="60">
        <f t="shared" si="74"/>
        <v>169370.67866516372</v>
      </c>
      <c r="BR30" s="60">
        <f t="shared" si="74"/>
        <v>170076.38982626857</v>
      </c>
      <c r="BS30" s="60">
        <f t="shared" si="74"/>
        <v>170785.0414505447</v>
      </c>
      <c r="BT30" s="60">
        <f t="shared" si="74"/>
        <v>171496.64578992195</v>
      </c>
      <c r="BU30" s="60">
        <f t="shared" si="74"/>
        <v>172211.21514737996</v>
      </c>
      <c r="BV30" s="60">
        <f t="shared" si="74"/>
        <v>172928.76187716069</v>
      </c>
      <c r="BW30" s="60">
        <f t="shared" si="74"/>
        <v>173649.29838498219</v>
      </c>
      <c r="BX30" s="60">
        <f t="shared" ref="BX30:DC30" si="75">IF(BX$5=$D30,$E30*$F30,IF($D30&lt;BX$5,BW30*(1+$G30),0))</f>
        <v>174372.83712825296</v>
      </c>
      <c r="BY30" s="60">
        <f t="shared" si="75"/>
        <v>175099.39061628733</v>
      </c>
      <c r="BZ30" s="60">
        <f t="shared" si="75"/>
        <v>175828.97141052186</v>
      </c>
      <c r="CA30" s="60">
        <f t="shared" si="75"/>
        <v>176561.59212473236</v>
      </c>
      <c r="CB30" s="60">
        <f t="shared" si="75"/>
        <v>177297.26542525206</v>
      </c>
      <c r="CC30" s="60">
        <f t="shared" si="75"/>
        <v>178036.00403119062</v>
      </c>
      <c r="CD30" s="60">
        <f t="shared" si="75"/>
        <v>178777.82071465391</v>
      </c>
      <c r="CE30" s="60">
        <f t="shared" si="75"/>
        <v>179522.72830096495</v>
      </c>
      <c r="CF30" s="60">
        <f t="shared" si="75"/>
        <v>180270.73966888565</v>
      </c>
      <c r="CG30" s="60">
        <f t="shared" si="75"/>
        <v>181021.86775083933</v>
      </c>
      <c r="CH30" s="60">
        <f t="shared" si="75"/>
        <v>181776.1255331345</v>
      </c>
      <c r="CI30" s="60">
        <f t="shared" si="75"/>
        <v>182533.52605618924</v>
      </c>
      <c r="CJ30" s="60">
        <f t="shared" si="75"/>
        <v>183294.08241475667</v>
      </c>
      <c r="CK30" s="60">
        <f t="shared" si="75"/>
        <v>184057.8077581515</v>
      </c>
      <c r="CL30" s="60">
        <f t="shared" si="75"/>
        <v>184824.71529047712</v>
      </c>
      <c r="CM30" s="60">
        <f t="shared" si="75"/>
        <v>185594.8182708541</v>
      </c>
      <c r="CN30" s="60">
        <f t="shared" si="75"/>
        <v>186368.13001364932</v>
      </c>
      <c r="CO30" s="60">
        <f t="shared" si="75"/>
        <v>187144.66388870619</v>
      </c>
      <c r="CP30" s="60">
        <f t="shared" si="75"/>
        <v>187924.43332157578</v>
      </c>
      <c r="CQ30" s="60">
        <f t="shared" si="75"/>
        <v>188707.451793749</v>
      </c>
      <c r="CR30" s="60">
        <f t="shared" si="75"/>
        <v>189493.73284288961</v>
      </c>
      <c r="CS30" s="60">
        <f t="shared" si="75"/>
        <v>190283.29006306833</v>
      </c>
      <c r="CT30" s="60">
        <f t="shared" si="75"/>
        <v>191076.13710499779</v>
      </c>
      <c r="CU30" s="60">
        <f t="shared" si="75"/>
        <v>191872.28767626861</v>
      </c>
      <c r="CV30" s="60">
        <f t="shared" si="75"/>
        <v>192671.75554158638</v>
      </c>
      <c r="CW30" s="60">
        <f t="shared" si="75"/>
        <v>193474.55452300966</v>
      </c>
      <c r="CX30" s="60">
        <f t="shared" si="75"/>
        <v>194280.69850018885</v>
      </c>
      <c r="CY30" s="60">
        <f t="shared" si="75"/>
        <v>195090.2014106063</v>
      </c>
      <c r="CZ30" s="60">
        <f t="shared" si="75"/>
        <v>195903.07724981714</v>
      </c>
      <c r="DA30" s="60">
        <f t="shared" si="75"/>
        <v>196719.34007169137</v>
      </c>
      <c r="DB30" s="60">
        <f t="shared" si="75"/>
        <v>197539.00398865674</v>
      </c>
      <c r="DC30" s="60">
        <f t="shared" si="75"/>
        <v>198362.0831719428</v>
      </c>
      <c r="DD30" s="60">
        <f t="shared" ref="DD30:EK30" si="76">IF(DD$5=$D30,$E30*$F30,IF($D30&lt;DD$5,DC30*(1+$G30),0))</f>
        <v>199188.59185182588</v>
      </c>
      <c r="DE30" s="60">
        <f t="shared" si="76"/>
        <v>200018.54431787514</v>
      </c>
      <c r="DF30" s="60">
        <f t="shared" si="76"/>
        <v>200851.95491919963</v>
      </c>
      <c r="DG30" s="60">
        <f t="shared" si="76"/>
        <v>201688.83806469629</v>
      </c>
      <c r="DH30" s="60">
        <f t="shared" si="76"/>
        <v>202529.20822329918</v>
      </c>
      <c r="DI30" s="60">
        <f t="shared" si="76"/>
        <v>203373.07992422959</v>
      </c>
      <c r="DJ30" s="60">
        <f t="shared" si="76"/>
        <v>204220.46775724721</v>
      </c>
      <c r="DK30" s="60">
        <f t="shared" si="76"/>
        <v>205071.3863729024</v>
      </c>
      <c r="DL30" s="60">
        <f t="shared" si="76"/>
        <v>205925.85048278948</v>
      </c>
      <c r="DM30" s="60">
        <f t="shared" si="76"/>
        <v>206783.87485980109</v>
      </c>
      <c r="DN30" s="60">
        <f t="shared" si="76"/>
        <v>207645.47433838359</v>
      </c>
      <c r="DO30" s="60">
        <f t="shared" si="76"/>
        <v>208510.66381479352</v>
      </c>
      <c r="DP30" s="60">
        <f t="shared" si="76"/>
        <v>209379.45824735516</v>
      </c>
      <c r="DQ30" s="60">
        <f t="shared" si="76"/>
        <v>210251.87265671912</v>
      </c>
      <c r="DR30" s="60">
        <f t="shared" si="76"/>
        <v>211127.92212612211</v>
      </c>
      <c r="DS30" s="60">
        <f t="shared" si="76"/>
        <v>212007.62180164762</v>
      </c>
      <c r="DT30" s="60">
        <f t="shared" si="76"/>
        <v>212890.98689248782</v>
      </c>
      <c r="DU30" s="60">
        <f t="shared" si="76"/>
        <v>213778.03267120651</v>
      </c>
      <c r="DV30" s="60">
        <f t="shared" si="76"/>
        <v>214668.77447400321</v>
      </c>
      <c r="DW30" s="60">
        <f t="shared" si="76"/>
        <v>215563.22770097823</v>
      </c>
      <c r="DX30" s="60">
        <f t="shared" si="76"/>
        <v>216461.40781639898</v>
      </c>
      <c r="DY30" s="60">
        <f t="shared" si="76"/>
        <v>217363.33034896731</v>
      </c>
      <c r="DZ30" s="60">
        <f t="shared" si="76"/>
        <v>218269.010892088</v>
      </c>
      <c r="EA30" s="60">
        <f t="shared" si="76"/>
        <v>219178.46510413836</v>
      </c>
      <c r="EB30" s="60">
        <f t="shared" si="76"/>
        <v>220091.70870873894</v>
      </c>
      <c r="EC30" s="60">
        <f t="shared" si="76"/>
        <v>221008.75749502535</v>
      </c>
      <c r="ED30" s="60">
        <f t="shared" si="76"/>
        <v>221929.62731792129</v>
      </c>
      <c r="EE30" s="60">
        <f t="shared" si="76"/>
        <v>222854.33409841263</v>
      </c>
      <c r="EF30" s="60">
        <f t="shared" si="76"/>
        <v>223782.89382382267</v>
      </c>
      <c r="EG30" s="60">
        <f t="shared" si="76"/>
        <v>224715.32254808859</v>
      </c>
      <c r="EH30" s="60">
        <f t="shared" si="76"/>
        <v>225651.63639203896</v>
      </c>
      <c r="EI30" s="60">
        <f t="shared" si="76"/>
        <v>226591.85154367244</v>
      </c>
      <c r="EJ30" s="60">
        <f t="shared" si="76"/>
        <v>227535.98425843773</v>
      </c>
      <c r="EK30" s="60">
        <f t="shared" si="76"/>
        <v>228484.05085951457</v>
      </c>
      <c r="EL30" s="51" t="s">
        <v>2</v>
      </c>
    </row>
    <row r="31" spans="1:142" x14ac:dyDescent="0.3">
      <c r="B31" s="51" t="s">
        <v>284</v>
      </c>
      <c r="C31" s="51">
        <v>50</v>
      </c>
      <c r="D31" s="56">
        <v>47027</v>
      </c>
      <c r="E31" s="157">
        <f>VLOOKUP(C31,'Building Breakdown Scratch'!$E$5:$G$85,3,)*VLOOKUP(C31,'Building Breakdown Scratch'!$E$5:$G$85,2,)</f>
        <v>1806.675</v>
      </c>
      <c r="F31" s="168">
        <f t="shared" si="72"/>
        <v>92.185609860473846</v>
      </c>
      <c r="G31" s="111">
        <f t="shared" si="38"/>
        <v>4.1666666666666666E-3</v>
      </c>
      <c r="H31" s="56"/>
      <c r="I31" s="126"/>
      <c r="L31" s="60">
        <f t="shared" ref="L31:AQ31" si="77">IF(L$5=$D31,$E31*$F31,IF($D31&lt;L$5,K31*(1+$G31),0))</f>
        <v>0</v>
      </c>
      <c r="M31" s="60">
        <f t="shared" si="77"/>
        <v>0</v>
      </c>
      <c r="N31" s="60">
        <f t="shared" si="77"/>
        <v>0</v>
      </c>
      <c r="O31" s="60">
        <f t="shared" si="77"/>
        <v>0</v>
      </c>
      <c r="P31" s="60">
        <f t="shared" si="77"/>
        <v>0</v>
      </c>
      <c r="Q31" s="60">
        <f t="shared" si="77"/>
        <v>0</v>
      </c>
      <c r="R31" s="60">
        <f t="shared" si="77"/>
        <v>0</v>
      </c>
      <c r="S31" s="60">
        <f t="shared" si="77"/>
        <v>0</v>
      </c>
      <c r="T31" s="60">
        <f t="shared" si="77"/>
        <v>0</v>
      </c>
      <c r="U31" s="60">
        <f t="shared" si="77"/>
        <v>0</v>
      </c>
      <c r="V31" s="60">
        <f t="shared" si="77"/>
        <v>0</v>
      </c>
      <c r="W31" s="60">
        <f t="shared" si="77"/>
        <v>0</v>
      </c>
      <c r="X31" s="60">
        <f t="shared" si="77"/>
        <v>0</v>
      </c>
      <c r="Y31" s="60">
        <f t="shared" si="77"/>
        <v>0</v>
      </c>
      <c r="Z31" s="60">
        <f t="shared" si="77"/>
        <v>0</v>
      </c>
      <c r="AA31" s="60">
        <f t="shared" si="77"/>
        <v>0</v>
      </c>
      <c r="AB31" s="60">
        <f t="shared" si="77"/>
        <v>0</v>
      </c>
      <c r="AC31" s="60">
        <f t="shared" si="77"/>
        <v>0</v>
      </c>
      <c r="AD31" s="60">
        <f t="shared" si="77"/>
        <v>0</v>
      </c>
      <c r="AE31" s="60">
        <f t="shared" si="77"/>
        <v>0</v>
      </c>
      <c r="AF31" s="60">
        <f t="shared" si="77"/>
        <v>0</v>
      </c>
      <c r="AG31" s="60">
        <f t="shared" si="77"/>
        <v>0</v>
      </c>
      <c r="AH31" s="60">
        <f t="shared" si="77"/>
        <v>0</v>
      </c>
      <c r="AI31" s="60">
        <f t="shared" si="77"/>
        <v>0</v>
      </c>
      <c r="AJ31" s="60">
        <f t="shared" si="77"/>
        <v>0</v>
      </c>
      <c r="AK31" s="60">
        <f t="shared" si="77"/>
        <v>0</v>
      </c>
      <c r="AL31" s="60">
        <f t="shared" si="77"/>
        <v>0</v>
      </c>
      <c r="AM31" s="60">
        <f t="shared" si="77"/>
        <v>0</v>
      </c>
      <c r="AN31" s="60">
        <f t="shared" si="77"/>
        <v>0</v>
      </c>
      <c r="AO31" s="60">
        <f t="shared" si="77"/>
        <v>0</v>
      </c>
      <c r="AP31" s="60">
        <f t="shared" si="77"/>
        <v>0</v>
      </c>
      <c r="AQ31" s="60">
        <f t="shared" si="77"/>
        <v>0</v>
      </c>
      <c r="AR31" s="60">
        <f t="shared" ref="AR31:BW31" si="78">IF(AR$5=$D31,$E31*$F31,IF($D31&lt;AR$5,AQ31*(1+$G31),0))</f>
        <v>0</v>
      </c>
      <c r="AS31" s="60">
        <f t="shared" si="78"/>
        <v>0</v>
      </c>
      <c r="AT31" s="60">
        <f t="shared" si="78"/>
        <v>0</v>
      </c>
      <c r="AU31" s="60">
        <f t="shared" si="78"/>
        <v>0</v>
      </c>
      <c r="AV31" s="60">
        <f t="shared" si="78"/>
        <v>0</v>
      </c>
      <c r="AW31" s="60">
        <f t="shared" si="78"/>
        <v>0</v>
      </c>
      <c r="AX31" s="60">
        <f t="shared" si="78"/>
        <v>0</v>
      </c>
      <c r="AY31" s="60">
        <f t="shared" si="78"/>
        <v>0</v>
      </c>
      <c r="AZ31" s="60">
        <f t="shared" si="78"/>
        <v>0</v>
      </c>
      <c r="BA31" s="60">
        <f t="shared" si="78"/>
        <v>0</v>
      </c>
      <c r="BB31" s="60">
        <f t="shared" si="78"/>
        <v>0</v>
      </c>
      <c r="BC31" s="60">
        <f t="shared" si="78"/>
        <v>0</v>
      </c>
      <c r="BD31" s="60">
        <f t="shared" si="78"/>
        <v>0</v>
      </c>
      <c r="BE31" s="60">
        <f t="shared" si="78"/>
        <v>0</v>
      </c>
      <c r="BF31" s="60">
        <f t="shared" si="78"/>
        <v>0</v>
      </c>
      <c r="BG31" s="60">
        <f t="shared" si="78"/>
        <v>0</v>
      </c>
      <c r="BH31" s="60">
        <f t="shared" si="78"/>
        <v>0</v>
      </c>
      <c r="BI31" s="60">
        <f t="shared" si="78"/>
        <v>0</v>
      </c>
      <c r="BJ31" s="60">
        <f t="shared" si="78"/>
        <v>0</v>
      </c>
      <c r="BK31" s="60">
        <f t="shared" si="78"/>
        <v>0</v>
      </c>
      <c r="BL31" s="60">
        <f t="shared" si="78"/>
        <v>0</v>
      </c>
      <c r="BM31" s="60">
        <f t="shared" si="78"/>
        <v>0</v>
      </c>
      <c r="BN31" s="60">
        <f t="shared" si="78"/>
        <v>166549.43669467157</v>
      </c>
      <c r="BO31" s="60">
        <f t="shared" si="78"/>
        <v>167243.39268089936</v>
      </c>
      <c r="BP31" s="60">
        <f t="shared" si="78"/>
        <v>167940.24015040311</v>
      </c>
      <c r="BQ31" s="60">
        <f t="shared" si="78"/>
        <v>168639.9911510298</v>
      </c>
      <c r="BR31" s="60">
        <f t="shared" si="78"/>
        <v>169342.65778082574</v>
      </c>
      <c r="BS31" s="60">
        <f t="shared" si="78"/>
        <v>170048.25218824585</v>
      </c>
      <c r="BT31" s="60">
        <f t="shared" si="78"/>
        <v>170756.78657236355</v>
      </c>
      <c r="BU31" s="60">
        <f t="shared" si="78"/>
        <v>171468.27318308174</v>
      </c>
      <c r="BV31" s="60">
        <f t="shared" si="78"/>
        <v>172182.72432134458</v>
      </c>
      <c r="BW31" s="60">
        <f t="shared" si="78"/>
        <v>172900.15233935017</v>
      </c>
      <c r="BX31" s="60">
        <f t="shared" ref="BX31:DC31" si="79">IF(BX$5=$D31,$E31*$F31,IF($D31&lt;BX$5,BW31*(1+$G31),0))</f>
        <v>173620.56964076412</v>
      </c>
      <c r="BY31" s="60">
        <f t="shared" si="79"/>
        <v>174343.98868093398</v>
      </c>
      <c r="BZ31" s="60">
        <f t="shared" si="79"/>
        <v>175070.42196710454</v>
      </c>
      <c r="CA31" s="60">
        <f t="shared" si="79"/>
        <v>175799.88205863413</v>
      </c>
      <c r="CB31" s="60">
        <f t="shared" si="79"/>
        <v>176532.38156721176</v>
      </c>
      <c r="CC31" s="60">
        <f t="shared" si="79"/>
        <v>177267.93315707514</v>
      </c>
      <c r="CD31" s="60">
        <f t="shared" si="79"/>
        <v>178006.54954522962</v>
      </c>
      <c r="CE31" s="60">
        <f t="shared" si="79"/>
        <v>178748.24350166807</v>
      </c>
      <c r="CF31" s="60">
        <f t="shared" si="79"/>
        <v>179493.02784959169</v>
      </c>
      <c r="CG31" s="60">
        <f t="shared" si="79"/>
        <v>180240.91546563164</v>
      </c>
      <c r="CH31" s="60">
        <f t="shared" si="79"/>
        <v>180991.91928007177</v>
      </c>
      <c r="CI31" s="60">
        <f t="shared" si="79"/>
        <v>181746.05227707207</v>
      </c>
      <c r="CJ31" s="60">
        <f t="shared" si="79"/>
        <v>182503.32749489319</v>
      </c>
      <c r="CK31" s="60">
        <f t="shared" si="79"/>
        <v>183263.75802612191</v>
      </c>
      <c r="CL31" s="60">
        <f t="shared" si="79"/>
        <v>184027.35701789742</v>
      </c>
      <c r="CM31" s="60">
        <f t="shared" si="79"/>
        <v>184794.13767213866</v>
      </c>
      <c r="CN31" s="60">
        <f t="shared" si="79"/>
        <v>185564.11324577258</v>
      </c>
      <c r="CO31" s="60">
        <f t="shared" si="79"/>
        <v>186337.2970509633</v>
      </c>
      <c r="CP31" s="60">
        <f t="shared" si="79"/>
        <v>187113.70245534231</v>
      </c>
      <c r="CQ31" s="60">
        <f t="shared" si="79"/>
        <v>187893.34288223958</v>
      </c>
      <c r="CR31" s="60">
        <f t="shared" si="79"/>
        <v>188676.23181091557</v>
      </c>
      <c r="CS31" s="60">
        <f t="shared" si="79"/>
        <v>189462.38277679437</v>
      </c>
      <c r="CT31" s="60">
        <f t="shared" si="79"/>
        <v>190251.80937169769</v>
      </c>
      <c r="CU31" s="60">
        <f t="shared" si="79"/>
        <v>191044.52524407976</v>
      </c>
      <c r="CV31" s="60">
        <f t="shared" si="79"/>
        <v>191840.54409926344</v>
      </c>
      <c r="CW31" s="60">
        <f t="shared" si="79"/>
        <v>192639.87969967703</v>
      </c>
      <c r="CX31" s="60">
        <f t="shared" si="79"/>
        <v>193442.54586509234</v>
      </c>
      <c r="CY31" s="60">
        <f t="shared" si="79"/>
        <v>194248.55647286357</v>
      </c>
      <c r="CZ31" s="60">
        <f t="shared" si="79"/>
        <v>195057.92545816716</v>
      </c>
      <c r="DA31" s="60">
        <f t="shared" si="79"/>
        <v>195870.66681424284</v>
      </c>
      <c r="DB31" s="60">
        <f t="shared" si="79"/>
        <v>196686.7945926355</v>
      </c>
      <c r="DC31" s="60">
        <f t="shared" si="79"/>
        <v>197506.32290343815</v>
      </c>
      <c r="DD31" s="60">
        <f t="shared" ref="DD31:EK31" si="80">IF(DD$5=$D31,$E31*$F31,IF($D31&lt;DD$5,DC31*(1+$G31),0))</f>
        <v>198329.2659155358</v>
      </c>
      <c r="DE31" s="60">
        <f t="shared" si="80"/>
        <v>199155.63785685052</v>
      </c>
      <c r="DF31" s="60">
        <f t="shared" si="80"/>
        <v>199985.4530145874</v>
      </c>
      <c r="DG31" s="60">
        <f t="shared" si="80"/>
        <v>200818.72573548151</v>
      </c>
      <c r="DH31" s="60">
        <f t="shared" si="80"/>
        <v>201655.470426046</v>
      </c>
      <c r="DI31" s="60">
        <f t="shared" si="80"/>
        <v>202495.70155282118</v>
      </c>
      <c r="DJ31" s="60">
        <f t="shared" si="80"/>
        <v>203339.43364262459</v>
      </c>
      <c r="DK31" s="60">
        <f t="shared" si="80"/>
        <v>204186.68128280219</v>
      </c>
      <c r="DL31" s="60">
        <f t="shared" si="80"/>
        <v>205037.45912148053</v>
      </c>
      <c r="DM31" s="60">
        <f t="shared" si="80"/>
        <v>205891.78186782001</v>
      </c>
      <c r="DN31" s="60">
        <f t="shared" si="80"/>
        <v>206749.66429226927</v>
      </c>
      <c r="DO31" s="60">
        <f t="shared" si="80"/>
        <v>207611.1212268204</v>
      </c>
      <c r="DP31" s="60">
        <f t="shared" si="80"/>
        <v>208476.16756526547</v>
      </c>
      <c r="DQ31" s="60">
        <f t="shared" si="80"/>
        <v>209344.81826345407</v>
      </c>
      <c r="DR31" s="60">
        <f t="shared" si="80"/>
        <v>210217.08833955179</v>
      </c>
      <c r="DS31" s="60">
        <f t="shared" si="80"/>
        <v>211092.9928742999</v>
      </c>
      <c r="DT31" s="60">
        <f t="shared" si="80"/>
        <v>211972.54701127615</v>
      </c>
      <c r="DU31" s="60">
        <f t="shared" si="80"/>
        <v>212855.76595715646</v>
      </c>
      <c r="DV31" s="60">
        <f t="shared" si="80"/>
        <v>213742.66498197793</v>
      </c>
      <c r="DW31" s="60">
        <f t="shared" si="80"/>
        <v>214633.25941940284</v>
      </c>
      <c r="DX31" s="60">
        <f t="shared" si="80"/>
        <v>215527.56466698367</v>
      </c>
      <c r="DY31" s="60">
        <f t="shared" si="80"/>
        <v>216425.59618642944</v>
      </c>
      <c r="DZ31" s="60">
        <f t="shared" si="80"/>
        <v>217327.36950387288</v>
      </c>
      <c r="EA31" s="60">
        <f t="shared" si="80"/>
        <v>218232.90021013902</v>
      </c>
      <c r="EB31" s="60">
        <f t="shared" si="80"/>
        <v>219142.2039610146</v>
      </c>
      <c r="EC31" s="60">
        <f t="shared" si="80"/>
        <v>220055.29647751883</v>
      </c>
      <c r="ED31" s="60">
        <f t="shared" si="80"/>
        <v>220972.19354617514</v>
      </c>
      <c r="EE31" s="60">
        <f t="shared" si="80"/>
        <v>221892.91101928419</v>
      </c>
      <c r="EF31" s="60">
        <f t="shared" si="80"/>
        <v>222817.46481519786</v>
      </c>
      <c r="EG31" s="60">
        <f t="shared" si="80"/>
        <v>223745.8709185945</v>
      </c>
      <c r="EH31" s="60">
        <f t="shared" si="80"/>
        <v>224678.1453807553</v>
      </c>
      <c r="EI31" s="60">
        <f t="shared" si="80"/>
        <v>225614.30431984179</v>
      </c>
      <c r="EJ31" s="60">
        <f t="shared" si="80"/>
        <v>226554.36392117446</v>
      </c>
      <c r="EK31" s="60">
        <f t="shared" si="80"/>
        <v>227498.34043751267</v>
      </c>
      <c r="EL31" s="51" t="s">
        <v>2</v>
      </c>
    </row>
    <row r="32" spans="1:142" x14ac:dyDescent="0.3">
      <c r="B32" s="51" t="s">
        <v>285</v>
      </c>
      <c r="C32" s="51">
        <v>49</v>
      </c>
      <c r="D32" s="56">
        <v>47058</v>
      </c>
      <c r="E32" s="157">
        <f>VLOOKUP(C32,'Building Breakdown Scratch'!$E$5:$G$85,3,)*VLOOKUP(C32,'Building Breakdown Scratch'!$E$5:$G$85,2,)</f>
        <v>1809.99</v>
      </c>
      <c r="F32" s="168">
        <f t="shared" si="72"/>
        <v>92.001238640752902</v>
      </c>
      <c r="G32" s="111">
        <f t="shared" si="38"/>
        <v>4.1666666666666666E-3</v>
      </c>
      <c r="H32" s="56"/>
      <c r="I32" s="126"/>
      <c r="L32" s="60">
        <f t="shared" ref="L32:AQ32" si="81">IF(L$5=$D32,$E32*$F32,IF($D32&lt;L$5,K32*(1+$G32),0))</f>
        <v>0</v>
      </c>
      <c r="M32" s="60">
        <f t="shared" si="81"/>
        <v>0</v>
      </c>
      <c r="N32" s="60">
        <f t="shared" si="81"/>
        <v>0</v>
      </c>
      <c r="O32" s="60">
        <f t="shared" si="81"/>
        <v>0</v>
      </c>
      <c r="P32" s="60">
        <f t="shared" si="81"/>
        <v>0</v>
      </c>
      <c r="Q32" s="60">
        <f t="shared" si="81"/>
        <v>0</v>
      </c>
      <c r="R32" s="60">
        <f t="shared" si="81"/>
        <v>0</v>
      </c>
      <c r="S32" s="60">
        <f t="shared" si="81"/>
        <v>0</v>
      </c>
      <c r="T32" s="60">
        <f t="shared" si="81"/>
        <v>0</v>
      </c>
      <c r="U32" s="60">
        <f t="shared" si="81"/>
        <v>0</v>
      </c>
      <c r="V32" s="60">
        <f t="shared" si="81"/>
        <v>0</v>
      </c>
      <c r="W32" s="60">
        <f t="shared" si="81"/>
        <v>0</v>
      </c>
      <c r="X32" s="60">
        <f t="shared" si="81"/>
        <v>0</v>
      </c>
      <c r="Y32" s="60">
        <f t="shared" si="81"/>
        <v>0</v>
      </c>
      <c r="Z32" s="60">
        <f t="shared" si="81"/>
        <v>0</v>
      </c>
      <c r="AA32" s="60">
        <f t="shared" si="81"/>
        <v>0</v>
      </c>
      <c r="AB32" s="60">
        <f t="shared" si="81"/>
        <v>0</v>
      </c>
      <c r="AC32" s="60">
        <f t="shared" si="81"/>
        <v>0</v>
      </c>
      <c r="AD32" s="60">
        <f t="shared" si="81"/>
        <v>0</v>
      </c>
      <c r="AE32" s="60">
        <f t="shared" si="81"/>
        <v>0</v>
      </c>
      <c r="AF32" s="60">
        <f t="shared" si="81"/>
        <v>0</v>
      </c>
      <c r="AG32" s="60">
        <f t="shared" si="81"/>
        <v>0</v>
      </c>
      <c r="AH32" s="60">
        <f t="shared" si="81"/>
        <v>0</v>
      </c>
      <c r="AI32" s="60">
        <f t="shared" si="81"/>
        <v>0</v>
      </c>
      <c r="AJ32" s="60">
        <f t="shared" si="81"/>
        <v>0</v>
      </c>
      <c r="AK32" s="60">
        <f t="shared" si="81"/>
        <v>0</v>
      </c>
      <c r="AL32" s="60">
        <f t="shared" si="81"/>
        <v>0</v>
      </c>
      <c r="AM32" s="60">
        <f t="shared" si="81"/>
        <v>0</v>
      </c>
      <c r="AN32" s="60">
        <f t="shared" si="81"/>
        <v>0</v>
      </c>
      <c r="AO32" s="60">
        <f t="shared" si="81"/>
        <v>0</v>
      </c>
      <c r="AP32" s="60">
        <f t="shared" si="81"/>
        <v>0</v>
      </c>
      <c r="AQ32" s="60">
        <f t="shared" si="81"/>
        <v>0</v>
      </c>
      <c r="AR32" s="60">
        <f t="shared" ref="AR32:BW32" si="82">IF(AR$5=$D32,$E32*$F32,IF($D32&lt;AR$5,AQ32*(1+$G32),0))</f>
        <v>0</v>
      </c>
      <c r="AS32" s="60">
        <f t="shared" si="82"/>
        <v>0</v>
      </c>
      <c r="AT32" s="60">
        <f t="shared" si="82"/>
        <v>0</v>
      </c>
      <c r="AU32" s="60">
        <f t="shared" si="82"/>
        <v>0</v>
      </c>
      <c r="AV32" s="60">
        <f t="shared" si="82"/>
        <v>0</v>
      </c>
      <c r="AW32" s="60">
        <f t="shared" si="82"/>
        <v>0</v>
      </c>
      <c r="AX32" s="60">
        <f t="shared" si="82"/>
        <v>0</v>
      </c>
      <c r="AY32" s="60">
        <f t="shared" si="82"/>
        <v>0</v>
      </c>
      <c r="AZ32" s="60">
        <f t="shared" si="82"/>
        <v>0</v>
      </c>
      <c r="BA32" s="60">
        <f t="shared" si="82"/>
        <v>0</v>
      </c>
      <c r="BB32" s="60">
        <f t="shared" si="82"/>
        <v>0</v>
      </c>
      <c r="BC32" s="60">
        <f t="shared" si="82"/>
        <v>0</v>
      </c>
      <c r="BD32" s="60">
        <f t="shared" si="82"/>
        <v>0</v>
      </c>
      <c r="BE32" s="60">
        <f t="shared" si="82"/>
        <v>0</v>
      </c>
      <c r="BF32" s="60">
        <f t="shared" si="82"/>
        <v>0</v>
      </c>
      <c r="BG32" s="60">
        <f t="shared" si="82"/>
        <v>0</v>
      </c>
      <c r="BH32" s="60">
        <f t="shared" si="82"/>
        <v>0</v>
      </c>
      <c r="BI32" s="60">
        <f t="shared" si="82"/>
        <v>0</v>
      </c>
      <c r="BJ32" s="60">
        <f t="shared" si="82"/>
        <v>0</v>
      </c>
      <c r="BK32" s="60">
        <f t="shared" si="82"/>
        <v>0</v>
      </c>
      <c r="BL32" s="60">
        <f t="shared" si="82"/>
        <v>0</v>
      </c>
      <c r="BM32" s="60">
        <f t="shared" si="82"/>
        <v>0</v>
      </c>
      <c r="BN32" s="60">
        <f t="shared" si="82"/>
        <v>0</v>
      </c>
      <c r="BO32" s="60">
        <f t="shared" si="82"/>
        <v>166521.32192737635</v>
      </c>
      <c r="BP32" s="60">
        <f t="shared" si="82"/>
        <v>167215.16076874043</v>
      </c>
      <c r="BQ32" s="60">
        <f t="shared" si="82"/>
        <v>167911.89060527686</v>
      </c>
      <c r="BR32" s="60">
        <f t="shared" si="82"/>
        <v>168611.52348279883</v>
      </c>
      <c r="BS32" s="60">
        <f t="shared" si="82"/>
        <v>169314.07149731048</v>
      </c>
      <c r="BT32" s="60">
        <f t="shared" si="82"/>
        <v>170019.54679521592</v>
      </c>
      <c r="BU32" s="60">
        <f t="shared" si="82"/>
        <v>170727.96157352932</v>
      </c>
      <c r="BV32" s="60">
        <f t="shared" si="82"/>
        <v>171439.32808008569</v>
      </c>
      <c r="BW32" s="60">
        <f t="shared" si="82"/>
        <v>172153.65861375272</v>
      </c>
      <c r="BX32" s="60">
        <f t="shared" ref="BX32:DC32" si="83">IF(BX$5=$D32,$E32*$F32,IF($D32&lt;BX$5,BW32*(1+$G32),0))</f>
        <v>172870.96552464334</v>
      </c>
      <c r="BY32" s="60">
        <f t="shared" si="83"/>
        <v>173591.26121432934</v>
      </c>
      <c r="BZ32" s="60">
        <f t="shared" si="83"/>
        <v>174314.55813605571</v>
      </c>
      <c r="CA32" s="60">
        <f t="shared" si="83"/>
        <v>175040.86879495595</v>
      </c>
      <c r="CB32" s="60">
        <f t="shared" si="83"/>
        <v>175770.20574826826</v>
      </c>
      <c r="CC32" s="60">
        <f t="shared" si="83"/>
        <v>176502.5816055527</v>
      </c>
      <c r="CD32" s="60">
        <f t="shared" si="83"/>
        <v>177238.00902890917</v>
      </c>
      <c r="CE32" s="60">
        <f t="shared" si="83"/>
        <v>177976.5007331963</v>
      </c>
      <c r="CF32" s="60">
        <f t="shared" si="83"/>
        <v>178718.06948625128</v>
      </c>
      <c r="CG32" s="60">
        <f t="shared" si="83"/>
        <v>179462.72810911064</v>
      </c>
      <c r="CH32" s="60">
        <f t="shared" si="83"/>
        <v>180210.48947623195</v>
      </c>
      <c r="CI32" s="60">
        <f t="shared" si="83"/>
        <v>180961.36651571625</v>
      </c>
      <c r="CJ32" s="60">
        <f t="shared" si="83"/>
        <v>181715.37220953172</v>
      </c>
      <c r="CK32" s="60">
        <f t="shared" si="83"/>
        <v>182472.51959373811</v>
      </c>
      <c r="CL32" s="60">
        <f t="shared" si="83"/>
        <v>183232.821758712</v>
      </c>
      <c r="CM32" s="60">
        <f t="shared" si="83"/>
        <v>183996.29184937329</v>
      </c>
      <c r="CN32" s="60">
        <f t="shared" si="83"/>
        <v>184762.94306541234</v>
      </c>
      <c r="CO32" s="60">
        <f t="shared" si="83"/>
        <v>185532.78866151822</v>
      </c>
      <c r="CP32" s="60">
        <f t="shared" si="83"/>
        <v>186305.84194760787</v>
      </c>
      <c r="CQ32" s="60">
        <f t="shared" si="83"/>
        <v>187082.11628905623</v>
      </c>
      <c r="CR32" s="60">
        <f t="shared" si="83"/>
        <v>187861.6251069273</v>
      </c>
      <c r="CS32" s="60">
        <f t="shared" si="83"/>
        <v>188644.38187820616</v>
      </c>
      <c r="CT32" s="60">
        <f t="shared" si="83"/>
        <v>189430.40013603203</v>
      </c>
      <c r="CU32" s="60">
        <f t="shared" si="83"/>
        <v>190219.69346993216</v>
      </c>
      <c r="CV32" s="60">
        <f t="shared" si="83"/>
        <v>191012.27552605688</v>
      </c>
      <c r="CW32" s="60">
        <f t="shared" si="83"/>
        <v>191808.16000741546</v>
      </c>
      <c r="CX32" s="60">
        <f t="shared" si="83"/>
        <v>192607.36067411301</v>
      </c>
      <c r="CY32" s="60">
        <f t="shared" si="83"/>
        <v>193409.89134358848</v>
      </c>
      <c r="CZ32" s="60">
        <f t="shared" si="83"/>
        <v>194215.76589085342</v>
      </c>
      <c r="DA32" s="60">
        <f t="shared" si="83"/>
        <v>195024.99824873198</v>
      </c>
      <c r="DB32" s="60">
        <f t="shared" si="83"/>
        <v>195837.60240810169</v>
      </c>
      <c r="DC32" s="60">
        <f t="shared" si="83"/>
        <v>196653.59241813543</v>
      </c>
      <c r="DD32" s="60">
        <f t="shared" ref="DD32:EK32" si="84">IF(DD$5=$D32,$E32*$F32,IF($D32&lt;DD$5,DC32*(1+$G32),0))</f>
        <v>197472.98238654432</v>
      </c>
      <c r="DE32" s="60">
        <f t="shared" si="84"/>
        <v>198295.78647982157</v>
      </c>
      <c r="DF32" s="60">
        <f t="shared" si="84"/>
        <v>199122.01892348749</v>
      </c>
      <c r="DG32" s="60">
        <f t="shared" si="84"/>
        <v>199951.69400233534</v>
      </c>
      <c r="DH32" s="60">
        <f t="shared" si="84"/>
        <v>200784.8260606784</v>
      </c>
      <c r="DI32" s="60">
        <f t="shared" si="84"/>
        <v>201621.42950259789</v>
      </c>
      <c r="DJ32" s="60">
        <f t="shared" si="84"/>
        <v>202461.51879219204</v>
      </c>
      <c r="DK32" s="60">
        <f t="shared" si="84"/>
        <v>203305.10845382616</v>
      </c>
      <c r="DL32" s="60">
        <f t="shared" si="84"/>
        <v>204152.21307238378</v>
      </c>
      <c r="DM32" s="60">
        <f t="shared" si="84"/>
        <v>205002.84729351872</v>
      </c>
      <c r="DN32" s="60">
        <f t="shared" si="84"/>
        <v>205857.02582390836</v>
      </c>
      <c r="DO32" s="60">
        <f t="shared" si="84"/>
        <v>206714.76343150798</v>
      </c>
      <c r="DP32" s="60">
        <f t="shared" si="84"/>
        <v>207576.07494580591</v>
      </c>
      <c r="DQ32" s="60">
        <f t="shared" si="84"/>
        <v>208440.97525808011</v>
      </c>
      <c r="DR32" s="60">
        <f t="shared" si="84"/>
        <v>209309.47932165544</v>
      </c>
      <c r="DS32" s="60">
        <f t="shared" si="84"/>
        <v>210181.60215216235</v>
      </c>
      <c r="DT32" s="60">
        <f t="shared" si="84"/>
        <v>211057.35882779636</v>
      </c>
      <c r="DU32" s="60">
        <f t="shared" si="84"/>
        <v>211936.76448957884</v>
      </c>
      <c r="DV32" s="60">
        <f t="shared" si="84"/>
        <v>212819.83434161876</v>
      </c>
      <c r="DW32" s="60">
        <f t="shared" si="84"/>
        <v>213706.58365137549</v>
      </c>
      <c r="DX32" s="60">
        <f t="shared" si="84"/>
        <v>214597.02774992288</v>
      </c>
      <c r="DY32" s="60">
        <f t="shared" si="84"/>
        <v>215491.18203221422</v>
      </c>
      <c r="DZ32" s="60">
        <f t="shared" si="84"/>
        <v>216389.06195734843</v>
      </c>
      <c r="EA32" s="60">
        <f t="shared" si="84"/>
        <v>217290.68304883738</v>
      </c>
      <c r="EB32" s="60">
        <f t="shared" si="84"/>
        <v>218196.06089487419</v>
      </c>
      <c r="EC32" s="60">
        <f t="shared" si="84"/>
        <v>219105.21114860283</v>
      </c>
      <c r="ED32" s="60">
        <f t="shared" si="84"/>
        <v>220018.14952838866</v>
      </c>
      <c r="EE32" s="60">
        <f t="shared" si="84"/>
        <v>220934.89181809028</v>
      </c>
      <c r="EF32" s="60">
        <f t="shared" si="84"/>
        <v>221855.45386733231</v>
      </c>
      <c r="EG32" s="60">
        <f t="shared" si="84"/>
        <v>222779.85159177953</v>
      </c>
      <c r="EH32" s="60">
        <f t="shared" si="84"/>
        <v>223708.10097341193</v>
      </c>
      <c r="EI32" s="60">
        <f t="shared" si="84"/>
        <v>224640.21806080115</v>
      </c>
      <c r="EJ32" s="60">
        <f t="shared" si="84"/>
        <v>225576.21896938782</v>
      </c>
      <c r="EK32" s="60">
        <f t="shared" si="84"/>
        <v>226516.11988176027</v>
      </c>
      <c r="EL32" s="51" t="s">
        <v>2</v>
      </c>
    </row>
    <row r="33" spans="2:142" x14ac:dyDescent="0.3">
      <c r="B33" s="51" t="s">
        <v>286</v>
      </c>
      <c r="C33" s="51">
        <v>48</v>
      </c>
      <c r="D33" s="56">
        <v>46905</v>
      </c>
      <c r="E33" s="157">
        <f>VLOOKUP(C33,'Building Breakdown Scratch'!$E$5:$G$85,3,)*VLOOKUP(C33,'Building Breakdown Scratch'!$E$5:$G$85,2,)</f>
        <v>1813.3050000000001</v>
      </c>
      <c r="F33" s="168">
        <f t="shared" si="72"/>
        <v>91.817236163471392</v>
      </c>
      <c r="G33" s="111">
        <f t="shared" si="38"/>
        <v>4.1666666666666666E-3</v>
      </c>
      <c r="H33" s="56"/>
      <c r="I33" s="126"/>
      <c r="L33" s="60">
        <f t="shared" ref="L33:AQ33" si="85">IF(L$5=$D33,$E33*$F33,IF($D33&lt;L$5,K33*(1+$G33),0))</f>
        <v>0</v>
      </c>
      <c r="M33" s="60">
        <f t="shared" si="85"/>
        <v>0</v>
      </c>
      <c r="N33" s="60">
        <f t="shared" si="85"/>
        <v>0</v>
      </c>
      <c r="O33" s="60">
        <f t="shared" si="85"/>
        <v>0</v>
      </c>
      <c r="P33" s="60">
        <f t="shared" si="85"/>
        <v>0</v>
      </c>
      <c r="Q33" s="60">
        <f t="shared" si="85"/>
        <v>0</v>
      </c>
      <c r="R33" s="60">
        <f t="shared" si="85"/>
        <v>0</v>
      </c>
      <c r="S33" s="60">
        <f t="shared" si="85"/>
        <v>0</v>
      </c>
      <c r="T33" s="60">
        <f t="shared" si="85"/>
        <v>0</v>
      </c>
      <c r="U33" s="60">
        <f t="shared" si="85"/>
        <v>0</v>
      </c>
      <c r="V33" s="60">
        <f t="shared" si="85"/>
        <v>0</v>
      </c>
      <c r="W33" s="60">
        <f t="shared" si="85"/>
        <v>0</v>
      </c>
      <c r="X33" s="60">
        <f t="shared" si="85"/>
        <v>0</v>
      </c>
      <c r="Y33" s="60">
        <f t="shared" si="85"/>
        <v>0</v>
      </c>
      <c r="Z33" s="60">
        <f t="shared" si="85"/>
        <v>0</v>
      </c>
      <c r="AA33" s="60">
        <f t="shared" si="85"/>
        <v>0</v>
      </c>
      <c r="AB33" s="60">
        <f t="shared" si="85"/>
        <v>0</v>
      </c>
      <c r="AC33" s="60">
        <f t="shared" si="85"/>
        <v>0</v>
      </c>
      <c r="AD33" s="60">
        <f t="shared" si="85"/>
        <v>0</v>
      </c>
      <c r="AE33" s="60">
        <f t="shared" si="85"/>
        <v>0</v>
      </c>
      <c r="AF33" s="60">
        <f t="shared" si="85"/>
        <v>0</v>
      </c>
      <c r="AG33" s="60">
        <f t="shared" si="85"/>
        <v>0</v>
      </c>
      <c r="AH33" s="60">
        <f t="shared" si="85"/>
        <v>0</v>
      </c>
      <c r="AI33" s="60">
        <f t="shared" si="85"/>
        <v>0</v>
      </c>
      <c r="AJ33" s="60">
        <f t="shared" si="85"/>
        <v>0</v>
      </c>
      <c r="AK33" s="60">
        <f t="shared" si="85"/>
        <v>0</v>
      </c>
      <c r="AL33" s="60">
        <f t="shared" si="85"/>
        <v>0</v>
      </c>
      <c r="AM33" s="60">
        <f t="shared" si="85"/>
        <v>0</v>
      </c>
      <c r="AN33" s="60">
        <f t="shared" si="85"/>
        <v>0</v>
      </c>
      <c r="AO33" s="60">
        <f t="shared" si="85"/>
        <v>0</v>
      </c>
      <c r="AP33" s="60">
        <f t="shared" si="85"/>
        <v>0</v>
      </c>
      <c r="AQ33" s="60">
        <f t="shared" si="85"/>
        <v>0</v>
      </c>
      <c r="AR33" s="60">
        <f t="shared" ref="AR33:BW33" si="86">IF(AR$5=$D33,$E33*$F33,IF($D33&lt;AR$5,AQ33*(1+$G33),0))</f>
        <v>0</v>
      </c>
      <c r="AS33" s="60">
        <f t="shared" si="86"/>
        <v>0</v>
      </c>
      <c r="AT33" s="60">
        <f t="shared" si="86"/>
        <v>0</v>
      </c>
      <c r="AU33" s="60">
        <f t="shared" si="86"/>
        <v>0</v>
      </c>
      <c r="AV33" s="60">
        <f t="shared" si="86"/>
        <v>0</v>
      </c>
      <c r="AW33" s="60">
        <f t="shared" si="86"/>
        <v>0</v>
      </c>
      <c r="AX33" s="60">
        <f t="shared" si="86"/>
        <v>0</v>
      </c>
      <c r="AY33" s="60">
        <f t="shared" si="86"/>
        <v>0</v>
      </c>
      <c r="AZ33" s="60">
        <f t="shared" si="86"/>
        <v>0</v>
      </c>
      <c r="BA33" s="60">
        <f t="shared" si="86"/>
        <v>0</v>
      </c>
      <c r="BB33" s="60">
        <f t="shared" si="86"/>
        <v>0</v>
      </c>
      <c r="BC33" s="60">
        <f t="shared" si="86"/>
        <v>0</v>
      </c>
      <c r="BD33" s="60">
        <f t="shared" si="86"/>
        <v>0</v>
      </c>
      <c r="BE33" s="60">
        <f t="shared" si="86"/>
        <v>0</v>
      </c>
      <c r="BF33" s="60">
        <f t="shared" si="86"/>
        <v>0</v>
      </c>
      <c r="BG33" s="60">
        <f t="shared" si="86"/>
        <v>0</v>
      </c>
      <c r="BH33" s="60">
        <f t="shared" si="86"/>
        <v>0</v>
      </c>
      <c r="BI33" s="60">
        <f t="shared" si="86"/>
        <v>0</v>
      </c>
      <c r="BJ33" s="60">
        <f t="shared" si="86"/>
        <v>166492.65342140349</v>
      </c>
      <c r="BK33" s="60">
        <f t="shared" si="86"/>
        <v>167186.37281065935</v>
      </c>
      <c r="BL33" s="60">
        <f t="shared" si="86"/>
        <v>167882.98269737043</v>
      </c>
      <c r="BM33" s="60">
        <f t="shared" si="86"/>
        <v>168582.49512527615</v>
      </c>
      <c r="BN33" s="60">
        <f t="shared" si="86"/>
        <v>169284.92218829814</v>
      </c>
      <c r="BO33" s="60">
        <f t="shared" si="86"/>
        <v>169990.27603074937</v>
      </c>
      <c r="BP33" s="60">
        <f t="shared" si="86"/>
        <v>170698.56884754417</v>
      </c>
      <c r="BQ33" s="60">
        <f t="shared" si="86"/>
        <v>171409.81288440892</v>
      </c>
      <c r="BR33" s="60">
        <f t="shared" si="86"/>
        <v>172124.02043809395</v>
      </c>
      <c r="BS33" s="60">
        <f t="shared" si="86"/>
        <v>172841.20385658601</v>
      </c>
      <c r="BT33" s="60">
        <f t="shared" si="86"/>
        <v>173561.37553932177</v>
      </c>
      <c r="BU33" s="60">
        <f t="shared" si="86"/>
        <v>174284.54793740227</v>
      </c>
      <c r="BV33" s="60">
        <f t="shared" si="86"/>
        <v>175010.7335538081</v>
      </c>
      <c r="BW33" s="60">
        <f t="shared" si="86"/>
        <v>175739.94494361561</v>
      </c>
      <c r="BX33" s="60">
        <f t="shared" ref="BX33:DC33" si="87">IF(BX$5=$D33,$E33*$F33,IF($D33&lt;BX$5,BW33*(1+$G33),0))</f>
        <v>176472.19471421401</v>
      </c>
      <c r="BY33" s="60">
        <f t="shared" si="87"/>
        <v>177207.49552552323</v>
      </c>
      <c r="BZ33" s="60">
        <f t="shared" si="87"/>
        <v>177945.86009021293</v>
      </c>
      <c r="CA33" s="60">
        <f t="shared" si="87"/>
        <v>178687.30117392214</v>
      </c>
      <c r="CB33" s="60">
        <f t="shared" si="87"/>
        <v>179431.83159548015</v>
      </c>
      <c r="CC33" s="60">
        <f t="shared" si="87"/>
        <v>180179.46422712799</v>
      </c>
      <c r="CD33" s="60">
        <f t="shared" si="87"/>
        <v>180930.21199474102</v>
      </c>
      <c r="CE33" s="60">
        <f t="shared" si="87"/>
        <v>181684.08787805244</v>
      </c>
      <c r="CF33" s="60">
        <f t="shared" si="87"/>
        <v>182441.10491087765</v>
      </c>
      <c r="CG33" s="60">
        <f t="shared" si="87"/>
        <v>183201.27618133964</v>
      </c>
      <c r="CH33" s="60">
        <f t="shared" si="87"/>
        <v>183964.61483209522</v>
      </c>
      <c r="CI33" s="60">
        <f t="shared" si="87"/>
        <v>184731.13406056227</v>
      </c>
      <c r="CJ33" s="60">
        <f t="shared" si="87"/>
        <v>185500.84711914795</v>
      </c>
      <c r="CK33" s="60">
        <f t="shared" si="87"/>
        <v>186273.76731547771</v>
      </c>
      <c r="CL33" s="60">
        <f t="shared" si="87"/>
        <v>187049.90801262553</v>
      </c>
      <c r="CM33" s="60">
        <f t="shared" si="87"/>
        <v>187829.28262934479</v>
      </c>
      <c r="CN33" s="60">
        <f t="shared" si="87"/>
        <v>188611.90464030037</v>
      </c>
      <c r="CO33" s="60">
        <f t="shared" si="87"/>
        <v>189397.78757630163</v>
      </c>
      <c r="CP33" s="60">
        <f t="shared" si="87"/>
        <v>190186.94502453622</v>
      </c>
      <c r="CQ33" s="60">
        <f t="shared" si="87"/>
        <v>190979.39062880512</v>
      </c>
      <c r="CR33" s="60">
        <f t="shared" si="87"/>
        <v>191775.13808975846</v>
      </c>
      <c r="CS33" s="60">
        <f t="shared" si="87"/>
        <v>192574.20116513246</v>
      </c>
      <c r="CT33" s="60">
        <f t="shared" si="87"/>
        <v>193376.59366998717</v>
      </c>
      <c r="CU33" s="60">
        <f t="shared" si="87"/>
        <v>194182.32947694545</v>
      </c>
      <c r="CV33" s="60">
        <f t="shared" si="87"/>
        <v>194991.42251643271</v>
      </c>
      <c r="CW33" s="60">
        <f t="shared" si="87"/>
        <v>195803.88677691785</v>
      </c>
      <c r="CX33" s="60">
        <f t="shared" si="87"/>
        <v>196619.73630515501</v>
      </c>
      <c r="CY33" s="60">
        <f t="shared" si="87"/>
        <v>197438.98520642647</v>
      </c>
      <c r="CZ33" s="60">
        <f t="shared" si="87"/>
        <v>198261.64764478657</v>
      </c>
      <c r="DA33" s="60">
        <f t="shared" si="87"/>
        <v>199087.7378433065</v>
      </c>
      <c r="DB33" s="60">
        <f t="shared" si="87"/>
        <v>199917.27008432028</v>
      </c>
      <c r="DC33" s="60">
        <f t="shared" si="87"/>
        <v>200750.25870967162</v>
      </c>
      <c r="DD33" s="60">
        <f t="shared" ref="DD33:EK33" si="88">IF(DD$5=$D33,$E33*$F33,IF($D33&lt;DD$5,DC33*(1+$G33),0))</f>
        <v>201586.71812096192</v>
      </c>
      <c r="DE33" s="60">
        <f t="shared" si="88"/>
        <v>202426.66277979926</v>
      </c>
      <c r="DF33" s="60">
        <f t="shared" si="88"/>
        <v>203270.10720804843</v>
      </c>
      <c r="DG33" s="60">
        <f t="shared" si="88"/>
        <v>204117.06598808197</v>
      </c>
      <c r="DH33" s="60">
        <f t="shared" si="88"/>
        <v>204967.55376303231</v>
      </c>
      <c r="DI33" s="60">
        <f t="shared" si="88"/>
        <v>205821.58523704493</v>
      </c>
      <c r="DJ33" s="60">
        <f t="shared" si="88"/>
        <v>206679.17517553261</v>
      </c>
      <c r="DK33" s="60">
        <f t="shared" si="88"/>
        <v>207540.33840543067</v>
      </c>
      <c r="DL33" s="60">
        <f t="shared" si="88"/>
        <v>208405.08981545328</v>
      </c>
      <c r="DM33" s="60">
        <f t="shared" si="88"/>
        <v>209273.44435635098</v>
      </c>
      <c r="DN33" s="60">
        <f t="shared" si="88"/>
        <v>210145.4170411691</v>
      </c>
      <c r="DO33" s="60">
        <f t="shared" si="88"/>
        <v>211021.02294550731</v>
      </c>
      <c r="DP33" s="60">
        <f t="shared" si="88"/>
        <v>211900.27720778025</v>
      </c>
      <c r="DQ33" s="60">
        <f t="shared" si="88"/>
        <v>212783.19502947934</v>
      </c>
      <c r="DR33" s="60">
        <f t="shared" si="88"/>
        <v>213669.7916754355</v>
      </c>
      <c r="DS33" s="60">
        <f t="shared" si="88"/>
        <v>214560.08247408314</v>
      </c>
      <c r="DT33" s="60">
        <f t="shared" si="88"/>
        <v>215454.08281772517</v>
      </c>
      <c r="DU33" s="60">
        <f t="shared" si="88"/>
        <v>216351.80816279902</v>
      </c>
      <c r="DV33" s="60">
        <f t="shared" si="88"/>
        <v>217253.27403014401</v>
      </c>
      <c r="DW33" s="60">
        <f t="shared" si="88"/>
        <v>218158.49600526961</v>
      </c>
      <c r="DX33" s="60">
        <f t="shared" si="88"/>
        <v>219067.48973862489</v>
      </c>
      <c r="DY33" s="60">
        <f t="shared" si="88"/>
        <v>219980.27094586915</v>
      </c>
      <c r="DZ33" s="60">
        <f t="shared" si="88"/>
        <v>220896.8554081436</v>
      </c>
      <c r="EA33" s="60">
        <f t="shared" si="88"/>
        <v>221817.25897234419</v>
      </c>
      <c r="EB33" s="60">
        <f t="shared" si="88"/>
        <v>222741.49755139562</v>
      </c>
      <c r="EC33" s="60">
        <f t="shared" si="88"/>
        <v>223669.58712452641</v>
      </c>
      <c r="ED33" s="60">
        <f t="shared" si="88"/>
        <v>224601.54373754526</v>
      </c>
      <c r="EE33" s="60">
        <f t="shared" si="88"/>
        <v>225537.38350311836</v>
      </c>
      <c r="EF33" s="60">
        <f t="shared" si="88"/>
        <v>226477.122601048</v>
      </c>
      <c r="EG33" s="60">
        <f t="shared" si="88"/>
        <v>227420.77727855236</v>
      </c>
      <c r="EH33" s="60">
        <f t="shared" si="88"/>
        <v>228368.36385054633</v>
      </c>
      <c r="EI33" s="60">
        <f t="shared" si="88"/>
        <v>229319.89869992359</v>
      </c>
      <c r="EJ33" s="60">
        <f t="shared" si="88"/>
        <v>230275.39827783994</v>
      </c>
      <c r="EK33" s="60">
        <f t="shared" si="88"/>
        <v>231234.87910399761</v>
      </c>
      <c r="EL33" s="51" t="s">
        <v>2</v>
      </c>
    </row>
    <row r="34" spans="2:142" x14ac:dyDescent="0.3">
      <c r="B34" s="51" t="s">
        <v>287</v>
      </c>
      <c r="C34" s="51">
        <v>47</v>
      </c>
      <c r="D34" s="56">
        <v>46935</v>
      </c>
      <c r="E34" s="157">
        <f>VLOOKUP(C34,'Building Breakdown Scratch'!$E$5:$G$85,3,)*VLOOKUP(C34,'Building Breakdown Scratch'!$E$5:$G$85,2,)</f>
        <v>1816.6200000000001</v>
      </c>
      <c r="F34" s="168">
        <f t="shared" si="72"/>
        <v>91.633601691144449</v>
      </c>
      <c r="G34" s="111">
        <f t="shared" si="38"/>
        <v>4.1666666666666666E-3</v>
      </c>
      <c r="H34" s="56"/>
      <c r="I34" s="126"/>
      <c r="L34" s="60">
        <f t="shared" ref="L34:AQ34" si="89">IF(L$5=$D34,$E34*$F34,IF($D34&lt;L$5,K34*(1+$G34),0))</f>
        <v>0</v>
      </c>
      <c r="M34" s="60">
        <f t="shared" si="89"/>
        <v>0</v>
      </c>
      <c r="N34" s="60">
        <f t="shared" si="89"/>
        <v>0</v>
      </c>
      <c r="O34" s="60">
        <f t="shared" si="89"/>
        <v>0</v>
      </c>
      <c r="P34" s="60">
        <f t="shared" si="89"/>
        <v>0</v>
      </c>
      <c r="Q34" s="60">
        <f t="shared" si="89"/>
        <v>0</v>
      </c>
      <c r="R34" s="60">
        <f t="shared" si="89"/>
        <v>0</v>
      </c>
      <c r="S34" s="60">
        <f t="shared" si="89"/>
        <v>0</v>
      </c>
      <c r="T34" s="60">
        <f t="shared" si="89"/>
        <v>0</v>
      </c>
      <c r="U34" s="60">
        <f t="shared" si="89"/>
        <v>0</v>
      </c>
      <c r="V34" s="60">
        <f t="shared" si="89"/>
        <v>0</v>
      </c>
      <c r="W34" s="60">
        <f t="shared" si="89"/>
        <v>0</v>
      </c>
      <c r="X34" s="60">
        <f t="shared" si="89"/>
        <v>0</v>
      </c>
      <c r="Y34" s="60">
        <f t="shared" si="89"/>
        <v>0</v>
      </c>
      <c r="Z34" s="60">
        <f t="shared" si="89"/>
        <v>0</v>
      </c>
      <c r="AA34" s="60">
        <f t="shared" si="89"/>
        <v>0</v>
      </c>
      <c r="AB34" s="60">
        <f t="shared" si="89"/>
        <v>0</v>
      </c>
      <c r="AC34" s="60">
        <f t="shared" si="89"/>
        <v>0</v>
      </c>
      <c r="AD34" s="60">
        <f t="shared" si="89"/>
        <v>0</v>
      </c>
      <c r="AE34" s="60">
        <f t="shared" si="89"/>
        <v>0</v>
      </c>
      <c r="AF34" s="60">
        <f t="shared" si="89"/>
        <v>0</v>
      </c>
      <c r="AG34" s="60">
        <f t="shared" si="89"/>
        <v>0</v>
      </c>
      <c r="AH34" s="60">
        <f t="shared" si="89"/>
        <v>0</v>
      </c>
      <c r="AI34" s="60">
        <f t="shared" si="89"/>
        <v>0</v>
      </c>
      <c r="AJ34" s="60">
        <f t="shared" si="89"/>
        <v>0</v>
      </c>
      <c r="AK34" s="60">
        <f t="shared" si="89"/>
        <v>0</v>
      </c>
      <c r="AL34" s="60">
        <f t="shared" si="89"/>
        <v>0</v>
      </c>
      <c r="AM34" s="60">
        <f t="shared" si="89"/>
        <v>0</v>
      </c>
      <c r="AN34" s="60">
        <f t="shared" si="89"/>
        <v>0</v>
      </c>
      <c r="AO34" s="60">
        <f t="shared" si="89"/>
        <v>0</v>
      </c>
      <c r="AP34" s="60">
        <f t="shared" si="89"/>
        <v>0</v>
      </c>
      <c r="AQ34" s="60">
        <f t="shared" si="89"/>
        <v>0</v>
      </c>
      <c r="AR34" s="60">
        <f t="shared" ref="AR34:BW34" si="90">IF(AR$5=$D34,$E34*$F34,IF($D34&lt;AR$5,AQ34*(1+$G34),0))</f>
        <v>0</v>
      </c>
      <c r="AS34" s="60">
        <f t="shared" si="90"/>
        <v>0</v>
      </c>
      <c r="AT34" s="60">
        <f t="shared" si="90"/>
        <v>0</v>
      </c>
      <c r="AU34" s="60">
        <f t="shared" si="90"/>
        <v>0</v>
      </c>
      <c r="AV34" s="60">
        <f t="shared" si="90"/>
        <v>0</v>
      </c>
      <c r="AW34" s="60">
        <f t="shared" si="90"/>
        <v>0</v>
      </c>
      <c r="AX34" s="60">
        <f t="shared" si="90"/>
        <v>0</v>
      </c>
      <c r="AY34" s="60">
        <f t="shared" si="90"/>
        <v>0</v>
      </c>
      <c r="AZ34" s="60">
        <f t="shared" si="90"/>
        <v>0</v>
      </c>
      <c r="BA34" s="60">
        <f t="shared" si="90"/>
        <v>0</v>
      </c>
      <c r="BB34" s="60">
        <f t="shared" si="90"/>
        <v>0</v>
      </c>
      <c r="BC34" s="60">
        <f t="shared" si="90"/>
        <v>0</v>
      </c>
      <c r="BD34" s="60">
        <f t="shared" si="90"/>
        <v>0</v>
      </c>
      <c r="BE34" s="60">
        <f t="shared" si="90"/>
        <v>0</v>
      </c>
      <c r="BF34" s="60">
        <f t="shared" si="90"/>
        <v>0</v>
      </c>
      <c r="BG34" s="60">
        <f t="shared" si="90"/>
        <v>0</v>
      </c>
      <c r="BH34" s="60">
        <f t="shared" si="90"/>
        <v>0</v>
      </c>
      <c r="BI34" s="60">
        <f t="shared" si="90"/>
        <v>0</v>
      </c>
      <c r="BJ34" s="60">
        <f t="shared" si="90"/>
        <v>0</v>
      </c>
      <c r="BK34" s="60">
        <f t="shared" si="90"/>
        <v>166463.43350416684</v>
      </c>
      <c r="BL34" s="60">
        <f t="shared" si="90"/>
        <v>167157.03114376753</v>
      </c>
      <c r="BM34" s="60">
        <f t="shared" si="90"/>
        <v>167853.51877353323</v>
      </c>
      <c r="BN34" s="60">
        <f t="shared" si="90"/>
        <v>168552.9084350896</v>
      </c>
      <c r="BO34" s="60">
        <f t="shared" si="90"/>
        <v>169255.21222023582</v>
      </c>
      <c r="BP34" s="60">
        <f t="shared" si="90"/>
        <v>169960.44227115347</v>
      </c>
      <c r="BQ34" s="60">
        <f t="shared" si="90"/>
        <v>170668.61078061661</v>
      </c>
      <c r="BR34" s="60">
        <f t="shared" si="90"/>
        <v>171379.72999220251</v>
      </c>
      <c r="BS34" s="60">
        <f t="shared" si="90"/>
        <v>172093.81220050337</v>
      </c>
      <c r="BT34" s="60">
        <f t="shared" si="90"/>
        <v>172810.86975133879</v>
      </c>
      <c r="BU34" s="60">
        <f t="shared" si="90"/>
        <v>173530.91504196936</v>
      </c>
      <c r="BV34" s="60">
        <f t="shared" si="90"/>
        <v>174253.96052131089</v>
      </c>
      <c r="BW34" s="60">
        <f t="shared" si="90"/>
        <v>174980.01869014968</v>
      </c>
      <c r="BX34" s="60">
        <f t="shared" ref="BX34:DC34" si="91">IF(BX$5=$D34,$E34*$F34,IF($D34&lt;BX$5,BW34*(1+$G34),0))</f>
        <v>175709.10210135864</v>
      </c>
      <c r="BY34" s="60">
        <f t="shared" si="91"/>
        <v>176441.22336011429</v>
      </c>
      <c r="BZ34" s="60">
        <f t="shared" si="91"/>
        <v>177176.39512411476</v>
      </c>
      <c r="CA34" s="60">
        <f t="shared" si="91"/>
        <v>177914.63010379855</v>
      </c>
      <c r="CB34" s="60">
        <f t="shared" si="91"/>
        <v>178655.94106256438</v>
      </c>
      <c r="CC34" s="60">
        <f t="shared" si="91"/>
        <v>179400.34081699172</v>
      </c>
      <c r="CD34" s="60">
        <f t="shared" si="91"/>
        <v>180147.84223706252</v>
      </c>
      <c r="CE34" s="60">
        <f t="shared" si="91"/>
        <v>180898.45824638361</v>
      </c>
      <c r="CF34" s="60">
        <f t="shared" si="91"/>
        <v>181652.20182241022</v>
      </c>
      <c r="CG34" s="60">
        <f t="shared" si="91"/>
        <v>182409.08599667027</v>
      </c>
      <c r="CH34" s="60">
        <f t="shared" si="91"/>
        <v>183169.12385498974</v>
      </c>
      <c r="CI34" s="60">
        <f t="shared" si="91"/>
        <v>183932.32853771886</v>
      </c>
      <c r="CJ34" s="60">
        <f t="shared" si="91"/>
        <v>184698.71323995935</v>
      </c>
      <c r="CK34" s="60">
        <f t="shared" si="91"/>
        <v>185468.2912117925</v>
      </c>
      <c r="CL34" s="60">
        <f t="shared" si="91"/>
        <v>186241.07575850829</v>
      </c>
      <c r="CM34" s="60">
        <f t="shared" si="91"/>
        <v>187017.08024083541</v>
      </c>
      <c r="CN34" s="60">
        <f t="shared" si="91"/>
        <v>187796.31807517222</v>
      </c>
      <c r="CO34" s="60">
        <f t="shared" si="91"/>
        <v>188578.80273381877</v>
      </c>
      <c r="CP34" s="60">
        <f t="shared" si="91"/>
        <v>189364.54774520968</v>
      </c>
      <c r="CQ34" s="60">
        <f t="shared" si="91"/>
        <v>190153.56669414806</v>
      </c>
      <c r="CR34" s="60">
        <f t="shared" si="91"/>
        <v>190945.87322204033</v>
      </c>
      <c r="CS34" s="60">
        <f t="shared" si="91"/>
        <v>191741.48102713216</v>
      </c>
      <c r="CT34" s="60">
        <f t="shared" si="91"/>
        <v>192540.4038647452</v>
      </c>
      <c r="CU34" s="60">
        <f t="shared" si="91"/>
        <v>193342.65554751497</v>
      </c>
      <c r="CV34" s="60">
        <f t="shared" si="91"/>
        <v>194148.24994562962</v>
      </c>
      <c r="CW34" s="60">
        <f t="shared" si="91"/>
        <v>194957.20098706975</v>
      </c>
      <c r="CX34" s="60">
        <f t="shared" si="91"/>
        <v>195769.52265784921</v>
      </c>
      <c r="CY34" s="60">
        <f t="shared" si="91"/>
        <v>196585.22900225691</v>
      </c>
      <c r="CZ34" s="60">
        <f t="shared" si="91"/>
        <v>197404.33412309963</v>
      </c>
      <c r="DA34" s="60">
        <f t="shared" si="91"/>
        <v>198226.85218194587</v>
      </c>
      <c r="DB34" s="60">
        <f t="shared" si="91"/>
        <v>199052.79739937064</v>
      </c>
      <c r="DC34" s="60">
        <f t="shared" si="91"/>
        <v>199882.18405520136</v>
      </c>
      <c r="DD34" s="60">
        <f t="shared" ref="DD34:EK34" si="92">IF(DD$5=$D34,$E34*$F34,IF($D34&lt;DD$5,DC34*(1+$G34),0))</f>
        <v>200715.02648876471</v>
      </c>
      <c r="DE34" s="60">
        <f t="shared" si="92"/>
        <v>201551.33909913455</v>
      </c>
      <c r="DF34" s="60">
        <f t="shared" si="92"/>
        <v>202391.13634538095</v>
      </c>
      <c r="DG34" s="60">
        <f t="shared" si="92"/>
        <v>203234.43274682004</v>
      </c>
      <c r="DH34" s="60">
        <f t="shared" si="92"/>
        <v>204081.24288326511</v>
      </c>
      <c r="DI34" s="60">
        <f t="shared" si="92"/>
        <v>204931.58139527871</v>
      </c>
      <c r="DJ34" s="60">
        <f t="shared" si="92"/>
        <v>205785.46298442571</v>
      </c>
      <c r="DK34" s="60">
        <f t="shared" si="92"/>
        <v>206642.90241352748</v>
      </c>
      <c r="DL34" s="60">
        <f t="shared" si="92"/>
        <v>207503.91450691718</v>
      </c>
      <c r="DM34" s="60">
        <f t="shared" si="92"/>
        <v>208368.51415069599</v>
      </c>
      <c r="DN34" s="60">
        <f t="shared" si="92"/>
        <v>209236.71629299055</v>
      </c>
      <c r="DO34" s="60">
        <f t="shared" si="92"/>
        <v>210108.53594421133</v>
      </c>
      <c r="DP34" s="60">
        <f t="shared" si="92"/>
        <v>210983.98817731219</v>
      </c>
      <c r="DQ34" s="60">
        <f t="shared" si="92"/>
        <v>211863.08812805099</v>
      </c>
      <c r="DR34" s="60">
        <f t="shared" si="92"/>
        <v>212745.85099525121</v>
      </c>
      <c r="DS34" s="60">
        <f t="shared" si="92"/>
        <v>213632.29204106476</v>
      </c>
      <c r="DT34" s="60">
        <f t="shared" si="92"/>
        <v>214522.42659123585</v>
      </c>
      <c r="DU34" s="60">
        <f t="shared" si="92"/>
        <v>215416.270035366</v>
      </c>
      <c r="DV34" s="60">
        <f t="shared" si="92"/>
        <v>216313.83782718002</v>
      </c>
      <c r="DW34" s="60">
        <f t="shared" si="92"/>
        <v>217215.14548479326</v>
      </c>
      <c r="DX34" s="60">
        <f t="shared" si="92"/>
        <v>218120.20859097989</v>
      </c>
      <c r="DY34" s="60">
        <f t="shared" si="92"/>
        <v>219029.04279344229</v>
      </c>
      <c r="DZ34" s="60">
        <f t="shared" si="92"/>
        <v>219941.66380508163</v>
      </c>
      <c r="EA34" s="60">
        <f t="shared" si="92"/>
        <v>220858.08740426946</v>
      </c>
      <c r="EB34" s="60">
        <f t="shared" si="92"/>
        <v>221778.32943512057</v>
      </c>
      <c r="EC34" s="60">
        <f t="shared" si="92"/>
        <v>222702.40580776689</v>
      </c>
      <c r="ED34" s="60">
        <f t="shared" si="92"/>
        <v>223630.33249863258</v>
      </c>
      <c r="EE34" s="60">
        <f t="shared" si="92"/>
        <v>224562.12555071022</v>
      </c>
      <c r="EF34" s="60">
        <f t="shared" si="92"/>
        <v>225497.80107383817</v>
      </c>
      <c r="EG34" s="60">
        <f t="shared" si="92"/>
        <v>226437.37524497916</v>
      </c>
      <c r="EH34" s="60">
        <f t="shared" si="92"/>
        <v>227380.86430849991</v>
      </c>
      <c r="EI34" s="60">
        <f t="shared" si="92"/>
        <v>228328.28457645199</v>
      </c>
      <c r="EJ34" s="60">
        <f t="shared" si="92"/>
        <v>229279.65242885388</v>
      </c>
      <c r="EK34" s="60">
        <f t="shared" si="92"/>
        <v>230234.9843139741</v>
      </c>
      <c r="EL34" s="51" t="s">
        <v>2</v>
      </c>
    </row>
    <row r="35" spans="2:142" x14ac:dyDescent="0.3">
      <c r="B35" s="51" t="s">
        <v>288</v>
      </c>
      <c r="C35" s="51">
        <v>46</v>
      </c>
      <c r="D35" s="56">
        <v>46966</v>
      </c>
      <c r="E35" s="157">
        <f>VLOOKUP(C35,'Building Breakdown Scratch'!$E$5:$G$85,3,)*VLOOKUP(C35,'Building Breakdown Scratch'!$E$5:$G$85,2,)</f>
        <v>1819.9349999999999</v>
      </c>
      <c r="F35" s="168">
        <f t="shared" si="72"/>
        <v>91.450334487762163</v>
      </c>
      <c r="G35" s="111">
        <f t="shared" si="38"/>
        <v>4.1666666666666666E-3</v>
      </c>
      <c r="H35" s="56"/>
      <c r="I35" s="126"/>
      <c r="L35" s="60">
        <f t="shared" ref="L35:AQ35" si="93">IF(L$5=$D35,$E35*$F35,IF($D35&lt;L$5,K35*(1+$G35),0))</f>
        <v>0</v>
      </c>
      <c r="M35" s="60">
        <f t="shared" si="93"/>
        <v>0</v>
      </c>
      <c r="N35" s="60">
        <f t="shared" si="93"/>
        <v>0</v>
      </c>
      <c r="O35" s="60">
        <f t="shared" si="93"/>
        <v>0</v>
      </c>
      <c r="P35" s="60">
        <f t="shared" si="93"/>
        <v>0</v>
      </c>
      <c r="Q35" s="60">
        <f t="shared" si="93"/>
        <v>0</v>
      </c>
      <c r="R35" s="60">
        <f t="shared" si="93"/>
        <v>0</v>
      </c>
      <c r="S35" s="60">
        <f t="shared" si="93"/>
        <v>0</v>
      </c>
      <c r="T35" s="60">
        <f t="shared" si="93"/>
        <v>0</v>
      </c>
      <c r="U35" s="60">
        <f t="shared" si="93"/>
        <v>0</v>
      </c>
      <c r="V35" s="60">
        <f t="shared" si="93"/>
        <v>0</v>
      </c>
      <c r="W35" s="60">
        <f t="shared" si="93"/>
        <v>0</v>
      </c>
      <c r="X35" s="60">
        <f t="shared" si="93"/>
        <v>0</v>
      </c>
      <c r="Y35" s="60">
        <f t="shared" si="93"/>
        <v>0</v>
      </c>
      <c r="Z35" s="60">
        <f t="shared" si="93"/>
        <v>0</v>
      </c>
      <c r="AA35" s="60">
        <f t="shared" si="93"/>
        <v>0</v>
      </c>
      <c r="AB35" s="60">
        <f t="shared" si="93"/>
        <v>0</v>
      </c>
      <c r="AC35" s="60">
        <f t="shared" si="93"/>
        <v>0</v>
      </c>
      <c r="AD35" s="60">
        <f t="shared" si="93"/>
        <v>0</v>
      </c>
      <c r="AE35" s="60">
        <f t="shared" si="93"/>
        <v>0</v>
      </c>
      <c r="AF35" s="60">
        <f t="shared" si="93"/>
        <v>0</v>
      </c>
      <c r="AG35" s="60">
        <f t="shared" si="93"/>
        <v>0</v>
      </c>
      <c r="AH35" s="60">
        <f t="shared" si="93"/>
        <v>0</v>
      </c>
      <c r="AI35" s="60">
        <f t="shared" si="93"/>
        <v>0</v>
      </c>
      <c r="AJ35" s="60">
        <f t="shared" si="93"/>
        <v>0</v>
      </c>
      <c r="AK35" s="60">
        <f t="shared" si="93"/>
        <v>0</v>
      </c>
      <c r="AL35" s="60">
        <f t="shared" si="93"/>
        <v>0</v>
      </c>
      <c r="AM35" s="60">
        <f t="shared" si="93"/>
        <v>0</v>
      </c>
      <c r="AN35" s="60">
        <f t="shared" si="93"/>
        <v>0</v>
      </c>
      <c r="AO35" s="60">
        <f t="shared" si="93"/>
        <v>0</v>
      </c>
      <c r="AP35" s="60">
        <f t="shared" si="93"/>
        <v>0</v>
      </c>
      <c r="AQ35" s="60">
        <f t="shared" si="93"/>
        <v>0</v>
      </c>
      <c r="AR35" s="60">
        <f t="shared" ref="AR35:BW35" si="94">IF(AR$5=$D35,$E35*$F35,IF($D35&lt;AR$5,AQ35*(1+$G35),0))</f>
        <v>0</v>
      </c>
      <c r="AS35" s="60">
        <f t="shared" si="94"/>
        <v>0</v>
      </c>
      <c r="AT35" s="60">
        <f t="shared" si="94"/>
        <v>0</v>
      </c>
      <c r="AU35" s="60">
        <f t="shared" si="94"/>
        <v>0</v>
      </c>
      <c r="AV35" s="60">
        <f t="shared" si="94"/>
        <v>0</v>
      </c>
      <c r="AW35" s="60">
        <f t="shared" si="94"/>
        <v>0</v>
      </c>
      <c r="AX35" s="60">
        <f t="shared" si="94"/>
        <v>0</v>
      </c>
      <c r="AY35" s="60">
        <f t="shared" si="94"/>
        <v>0</v>
      </c>
      <c r="AZ35" s="60">
        <f t="shared" si="94"/>
        <v>0</v>
      </c>
      <c r="BA35" s="60">
        <f t="shared" si="94"/>
        <v>0</v>
      </c>
      <c r="BB35" s="60">
        <f t="shared" si="94"/>
        <v>0</v>
      </c>
      <c r="BC35" s="60">
        <f t="shared" si="94"/>
        <v>0</v>
      </c>
      <c r="BD35" s="60">
        <f t="shared" si="94"/>
        <v>0</v>
      </c>
      <c r="BE35" s="60">
        <f t="shared" si="94"/>
        <v>0</v>
      </c>
      <c r="BF35" s="60">
        <f t="shared" si="94"/>
        <v>0</v>
      </c>
      <c r="BG35" s="60">
        <f t="shared" si="94"/>
        <v>0</v>
      </c>
      <c r="BH35" s="60">
        <f t="shared" si="94"/>
        <v>0</v>
      </c>
      <c r="BI35" s="60">
        <f t="shared" si="94"/>
        <v>0</v>
      </c>
      <c r="BJ35" s="60">
        <f t="shared" si="94"/>
        <v>0</v>
      </c>
      <c r="BK35" s="60">
        <f t="shared" si="94"/>
        <v>0</v>
      </c>
      <c r="BL35" s="60">
        <f t="shared" si="94"/>
        <v>166433.66449598543</v>
      </c>
      <c r="BM35" s="60">
        <f t="shared" si="94"/>
        <v>167127.13809805203</v>
      </c>
      <c r="BN35" s="60">
        <f t="shared" si="94"/>
        <v>167823.50117346059</v>
      </c>
      <c r="BO35" s="60">
        <f t="shared" si="94"/>
        <v>168522.76576168335</v>
      </c>
      <c r="BP35" s="60">
        <f t="shared" si="94"/>
        <v>169224.94395235702</v>
      </c>
      <c r="BQ35" s="60">
        <f t="shared" si="94"/>
        <v>169930.04788549183</v>
      </c>
      <c r="BR35" s="60">
        <f t="shared" si="94"/>
        <v>170638.08975168137</v>
      </c>
      <c r="BS35" s="60">
        <f t="shared" si="94"/>
        <v>171349.08179231337</v>
      </c>
      <c r="BT35" s="60">
        <f t="shared" si="94"/>
        <v>172063.03629978135</v>
      </c>
      <c r="BU35" s="60">
        <f t="shared" si="94"/>
        <v>172779.9656176971</v>
      </c>
      <c r="BV35" s="60">
        <f t="shared" si="94"/>
        <v>173499.88214110417</v>
      </c>
      <c r="BW35" s="60">
        <f t="shared" si="94"/>
        <v>174222.79831669209</v>
      </c>
      <c r="BX35" s="60">
        <f t="shared" ref="BX35:DC35" si="95">IF(BX$5=$D35,$E35*$F35,IF($D35&lt;BX$5,BW35*(1+$G35),0))</f>
        <v>174948.72664301164</v>
      </c>
      <c r="BY35" s="60">
        <f t="shared" si="95"/>
        <v>175677.67967069085</v>
      </c>
      <c r="BZ35" s="60">
        <f t="shared" si="95"/>
        <v>176409.67000265207</v>
      </c>
      <c r="CA35" s="60">
        <f t="shared" si="95"/>
        <v>177144.71029432979</v>
      </c>
      <c r="CB35" s="60">
        <f t="shared" si="95"/>
        <v>177882.8132538895</v>
      </c>
      <c r="CC35" s="60">
        <f t="shared" si="95"/>
        <v>178623.99164244736</v>
      </c>
      <c r="CD35" s="60">
        <f t="shared" si="95"/>
        <v>179368.25827429089</v>
      </c>
      <c r="CE35" s="60">
        <f t="shared" si="95"/>
        <v>180115.62601710044</v>
      </c>
      <c r="CF35" s="60">
        <f t="shared" si="95"/>
        <v>180866.10779217168</v>
      </c>
      <c r="CG35" s="60">
        <f t="shared" si="95"/>
        <v>181619.71657463905</v>
      </c>
      <c r="CH35" s="60">
        <f t="shared" si="95"/>
        <v>182376.46539370005</v>
      </c>
      <c r="CI35" s="60">
        <f t="shared" si="95"/>
        <v>183136.36733284045</v>
      </c>
      <c r="CJ35" s="60">
        <f t="shared" si="95"/>
        <v>183899.43553006061</v>
      </c>
      <c r="CK35" s="60">
        <f t="shared" si="95"/>
        <v>184665.68317810254</v>
      </c>
      <c r="CL35" s="60">
        <f t="shared" si="95"/>
        <v>185435.12352467797</v>
      </c>
      <c r="CM35" s="60">
        <f t="shared" si="95"/>
        <v>186207.76987269745</v>
      </c>
      <c r="CN35" s="60">
        <f t="shared" si="95"/>
        <v>186983.63558050035</v>
      </c>
      <c r="CO35" s="60">
        <f t="shared" si="95"/>
        <v>187762.73406208577</v>
      </c>
      <c r="CP35" s="60">
        <f t="shared" si="95"/>
        <v>188545.07878734445</v>
      </c>
      <c r="CQ35" s="60">
        <f t="shared" si="95"/>
        <v>189330.68328229172</v>
      </c>
      <c r="CR35" s="60">
        <f t="shared" si="95"/>
        <v>190119.56112930126</v>
      </c>
      <c r="CS35" s="60">
        <f t="shared" si="95"/>
        <v>190911.72596734003</v>
      </c>
      <c r="CT35" s="60">
        <f t="shared" si="95"/>
        <v>191707.19149220394</v>
      </c>
      <c r="CU35" s="60">
        <f t="shared" si="95"/>
        <v>192505.97145675478</v>
      </c>
      <c r="CV35" s="60">
        <f t="shared" si="95"/>
        <v>193308.07967115793</v>
      </c>
      <c r="CW35" s="60">
        <f t="shared" si="95"/>
        <v>194113.53000312109</v>
      </c>
      <c r="CX35" s="60">
        <f t="shared" si="95"/>
        <v>194922.33637813409</v>
      </c>
      <c r="CY35" s="60">
        <f t="shared" si="95"/>
        <v>195734.51277970965</v>
      </c>
      <c r="CZ35" s="60">
        <f t="shared" si="95"/>
        <v>196550.0732496251</v>
      </c>
      <c r="DA35" s="60">
        <f t="shared" si="95"/>
        <v>197369.03188816519</v>
      </c>
      <c r="DB35" s="60">
        <f t="shared" si="95"/>
        <v>198191.40285436588</v>
      </c>
      <c r="DC35" s="60">
        <f t="shared" si="95"/>
        <v>199017.20036625906</v>
      </c>
      <c r="DD35" s="60">
        <f t="shared" ref="DD35:EK35" si="96">IF(DD$5=$D35,$E35*$F35,IF($D35&lt;DD$5,DC35*(1+$G35),0))</f>
        <v>199846.43870111846</v>
      </c>
      <c r="DE35" s="60">
        <f t="shared" si="96"/>
        <v>200679.13219570645</v>
      </c>
      <c r="DF35" s="60">
        <f t="shared" si="96"/>
        <v>201515.29524652188</v>
      </c>
      <c r="DG35" s="60">
        <f t="shared" si="96"/>
        <v>202354.94231004905</v>
      </c>
      <c r="DH35" s="60">
        <f t="shared" si="96"/>
        <v>203198.08790300757</v>
      </c>
      <c r="DI35" s="60">
        <f t="shared" si="96"/>
        <v>204044.74660260344</v>
      </c>
      <c r="DJ35" s="60">
        <f t="shared" si="96"/>
        <v>204894.93304678096</v>
      </c>
      <c r="DK35" s="60">
        <f t="shared" si="96"/>
        <v>205748.66193447588</v>
      </c>
      <c r="DL35" s="60">
        <f t="shared" si="96"/>
        <v>206605.94802586953</v>
      </c>
      <c r="DM35" s="60">
        <f t="shared" si="96"/>
        <v>207466.80614264397</v>
      </c>
      <c r="DN35" s="60">
        <f t="shared" si="96"/>
        <v>208331.25116823832</v>
      </c>
      <c r="DO35" s="60">
        <f t="shared" si="96"/>
        <v>209199.29804810596</v>
      </c>
      <c r="DP35" s="60">
        <f t="shared" si="96"/>
        <v>210070.96178997308</v>
      </c>
      <c r="DQ35" s="60">
        <f t="shared" si="96"/>
        <v>210946.25746409796</v>
      </c>
      <c r="DR35" s="60">
        <f t="shared" si="96"/>
        <v>211825.20020353168</v>
      </c>
      <c r="DS35" s="60">
        <f t="shared" si="96"/>
        <v>212707.80520437972</v>
      </c>
      <c r="DT35" s="60">
        <f t="shared" si="96"/>
        <v>213594.08772606464</v>
      </c>
      <c r="DU35" s="60">
        <f t="shared" si="96"/>
        <v>214484.06309158989</v>
      </c>
      <c r="DV35" s="60">
        <f t="shared" si="96"/>
        <v>215377.74668780484</v>
      </c>
      <c r="DW35" s="60">
        <f t="shared" si="96"/>
        <v>216275.1539656707</v>
      </c>
      <c r="DX35" s="60">
        <f t="shared" si="96"/>
        <v>217176.30044052767</v>
      </c>
      <c r="DY35" s="60">
        <f t="shared" si="96"/>
        <v>218081.20169236319</v>
      </c>
      <c r="DZ35" s="60">
        <f t="shared" si="96"/>
        <v>218989.87336608136</v>
      </c>
      <c r="EA35" s="60">
        <f t="shared" si="96"/>
        <v>219902.33117177337</v>
      </c>
      <c r="EB35" s="60">
        <f t="shared" si="96"/>
        <v>220818.5908849891</v>
      </c>
      <c r="EC35" s="60">
        <f t="shared" si="96"/>
        <v>221738.66834700989</v>
      </c>
      <c r="ED35" s="60">
        <f t="shared" si="96"/>
        <v>222662.57946512243</v>
      </c>
      <c r="EE35" s="60">
        <f t="shared" si="96"/>
        <v>223590.34021289376</v>
      </c>
      <c r="EF35" s="60">
        <f t="shared" si="96"/>
        <v>224521.96663044748</v>
      </c>
      <c r="EG35" s="60">
        <f t="shared" si="96"/>
        <v>225457.47482474102</v>
      </c>
      <c r="EH35" s="60">
        <f t="shared" si="96"/>
        <v>226396.88096984409</v>
      </c>
      <c r="EI35" s="60">
        <f t="shared" si="96"/>
        <v>227340.20130721843</v>
      </c>
      <c r="EJ35" s="60">
        <f t="shared" si="96"/>
        <v>228287.45214599851</v>
      </c>
      <c r="EK35" s="60">
        <f t="shared" si="96"/>
        <v>229238.64986327352</v>
      </c>
      <c r="EL35" s="51" t="s">
        <v>2</v>
      </c>
    </row>
    <row r="36" spans="2:142" x14ac:dyDescent="0.3">
      <c r="B36" s="51" t="s">
        <v>289</v>
      </c>
      <c r="C36" s="51">
        <v>45</v>
      </c>
      <c r="D36" s="56">
        <v>46997</v>
      </c>
      <c r="E36" s="157">
        <f>VLOOKUP(C36,'Building Breakdown Scratch'!$E$5:$G$85,3,)*VLOOKUP(C36,'Building Breakdown Scratch'!$E$5:$G$85,2,)</f>
        <v>1823.25</v>
      </c>
      <c r="F36" s="168">
        <f t="shared" si="67"/>
        <v>90.993082815323348</v>
      </c>
      <c r="G36" s="111">
        <f t="shared" si="38"/>
        <v>4.1666666666666666E-3</v>
      </c>
      <c r="H36" s="56"/>
      <c r="I36" s="126"/>
      <c r="L36" s="60">
        <f t="shared" ref="L36:AQ36" si="97">IF(L$5=$D36,$E36*$F36,IF($D36&lt;L$5,K36*(1+$G36),0))</f>
        <v>0</v>
      </c>
      <c r="M36" s="60">
        <f t="shared" si="97"/>
        <v>0</v>
      </c>
      <c r="N36" s="60">
        <f t="shared" si="97"/>
        <v>0</v>
      </c>
      <c r="O36" s="60">
        <f t="shared" si="97"/>
        <v>0</v>
      </c>
      <c r="P36" s="60">
        <f t="shared" si="97"/>
        <v>0</v>
      </c>
      <c r="Q36" s="60">
        <f t="shared" si="97"/>
        <v>0</v>
      </c>
      <c r="R36" s="60">
        <f t="shared" si="97"/>
        <v>0</v>
      </c>
      <c r="S36" s="60">
        <f t="shared" si="97"/>
        <v>0</v>
      </c>
      <c r="T36" s="60">
        <f t="shared" si="97"/>
        <v>0</v>
      </c>
      <c r="U36" s="60">
        <f t="shared" si="97"/>
        <v>0</v>
      </c>
      <c r="V36" s="60">
        <f t="shared" si="97"/>
        <v>0</v>
      </c>
      <c r="W36" s="60">
        <f t="shared" si="97"/>
        <v>0</v>
      </c>
      <c r="X36" s="60">
        <f t="shared" si="97"/>
        <v>0</v>
      </c>
      <c r="Y36" s="60">
        <f t="shared" si="97"/>
        <v>0</v>
      </c>
      <c r="Z36" s="60">
        <f t="shared" si="97"/>
        <v>0</v>
      </c>
      <c r="AA36" s="60">
        <f t="shared" si="97"/>
        <v>0</v>
      </c>
      <c r="AB36" s="60">
        <f t="shared" si="97"/>
        <v>0</v>
      </c>
      <c r="AC36" s="60">
        <f t="shared" si="97"/>
        <v>0</v>
      </c>
      <c r="AD36" s="60">
        <f t="shared" si="97"/>
        <v>0</v>
      </c>
      <c r="AE36" s="60">
        <f t="shared" si="97"/>
        <v>0</v>
      </c>
      <c r="AF36" s="60">
        <f t="shared" si="97"/>
        <v>0</v>
      </c>
      <c r="AG36" s="60">
        <f t="shared" si="97"/>
        <v>0</v>
      </c>
      <c r="AH36" s="60">
        <f t="shared" si="97"/>
        <v>0</v>
      </c>
      <c r="AI36" s="60">
        <f t="shared" si="97"/>
        <v>0</v>
      </c>
      <c r="AJ36" s="60">
        <f t="shared" si="97"/>
        <v>0</v>
      </c>
      <c r="AK36" s="60">
        <f t="shared" si="97"/>
        <v>0</v>
      </c>
      <c r="AL36" s="60">
        <f t="shared" si="97"/>
        <v>0</v>
      </c>
      <c r="AM36" s="60">
        <f t="shared" si="97"/>
        <v>0</v>
      </c>
      <c r="AN36" s="60">
        <f t="shared" si="97"/>
        <v>0</v>
      </c>
      <c r="AO36" s="60">
        <f t="shared" si="97"/>
        <v>0</v>
      </c>
      <c r="AP36" s="60">
        <f t="shared" si="97"/>
        <v>0</v>
      </c>
      <c r="AQ36" s="60">
        <f t="shared" si="97"/>
        <v>0</v>
      </c>
      <c r="AR36" s="60">
        <f t="shared" ref="AR36:BW36" si="98">IF(AR$5=$D36,$E36*$F36,IF($D36&lt;AR$5,AQ36*(1+$G36),0))</f>
        <v>0</v>
      </c>
      <c r="AS36" s="60">
        <f t="shared" si="98"/>
        <v>0</v>
      </c>
      <c r="AT36" s="60">
        <f t="shared" si="98"/>
        <v>0</v>
      </c>
      <c r="AU36" s="60">
        <f t="shared" si="98"/>
        <v>0</v>
      </c>
      <c r="AV36" s="60">
        <f t="shared" si="98"/>
        <v>0</v>
      </c>
      <c r="AW36" s="60">
        <f t="shared" si="98"/>
        <v>0</v>
      </c>
      <c r="AX36" s="60">
        <f t="shared" si="98"/>
        <v>0</v>
      </c>
      <c r="AY36" s="60">
        <f t="shared" si="98"/>
        <v>0</v>
      </c>
      <c r="AZ36" s="60">
        <f t="shared" si="98"/>
        <v>0</v>
      </c>
      <c r="BA36" s="60">
        <f t="shared" si="98"/>
        <v>0</v>
      </c>
      <c r="BB36" s="60">
        <f t="shared" si="98"/>
        <v>0</v>
      </c>
      <c r="BC36" s="60">
        <f t="shared" si="98"/>
        <v>0</v>
      </c>
      <c r="BD36" s="60">
        <f t="shared" si="98"/>
        <v>0</v>
      </c>
      <c r="BE36" s="60">
        <f t="shared" si="98"/>
        <v>0</v>
      </c>
      <c r="BF36" s="60">
        <f t="shared" si="98"/>
        <v>0</v>
      </c>
      <c r="BG36" s="60">
        <f t="shared" si="98"/>
        <v>0</v>
      </c>
      <c r="BH36" s="60">
        <f t="shared" si="98"/>
        <v>0</v>
      </c>
      <c r="BI36" s="60">
        <f t="shared" si="98"/>
        <v>0</v>
      </c>
      <c r="BJ36" s="60">
        <f t="shared" si="98"/>
        <v>0</v>
      </c>
      <c r="BK36" s="60">
        <f t="shared" si="98"/>
        <v>0</v>
      </c>
      <c r="BL36" s="60">
        <f t="shared" si="98"/>
        <v>0</v>
      </c>
      <c r="BM36" s="60">
        <f t="shared" si="98"/>
        <v>165903.13824303829</v>
      </c>
      <c r="BN36" s="60">
        <f t="shared" si="98"/>
        <v>166594.40131905096</v>
      </c>
      <c r="BO36" s="60">
        <f t="shared" si="98"/>
        <v>167288.54465788032</v>
      </c>
      <c r="BP36" s="60">
        <f t="shared" si="98"/>
        <v>167985.5802606215</v>
      </c>
      <c r="BQ36" s="60">
        <f t="shared" si="98"/>
        <v>168685.52017837408</v>
      </c>
      <c r="BR36" s="60">
        <f t="shared" si="98"/>
        <v>169388.37651245063</v>
      </c>
      <c r="BS36" s="60">
        <f t="shared" si="98"/>
        <v>170094.16141458583</v>
      </c>
      <c r="BT36" s="60">
        <f t="shared" si="98"/>
        <v>170802.88708714661</v>
      </c>
      <c r="BU36" s="60">
        <f t="shared" si="98"/>
        <v>171514.56578334305</v>
      </c>
      <c r="BV36" s="60">
        <f t="shared" si="98"/>
        <v>172229.20980744032</v>
      </c>
      <c r="BW36" s="60">
        <f t="shared" si="98"/>
        <v>172946.83151497133</v>
      </c>
      <c r="BX36" s="60">
        <f t="shared" ref="BX36:DC36" si="99">IF(BX$5=$D36,$E36*$F36,IF($D36&lt;BX$5,BW36*(1+$G36),0))</f>
        <v>173667.44331295037</v>
      </c>
      <c r="BY36" s="60">
        <f t="shared" si="99"/>
        <v>174391.05766008765</v>
      </c>
      <c r="BZ36" s="60">
        <f t="shared" si="99"/>
        <v>175117.68706700468</v>
      </c>
      <c r="CA36" s="60">
        <f t="shared" si="99"/>
        <v>175847.34409645051</v>
      </c>
      <c r="CB36" s="60">
        <f t="shared" si="99"/>
        <v>176580.04136351906</v>
      </c>
      <c r="CC36" s="60">
        <f t="shared" si="99"/>
        <v>177315.79153586706</v>
      </c>
      <c r="CD36" s="60">
        <f t="shared" si="99"/>
        <v>178054.60733393318</v>
      </c>
      <c r="CE36" s="60">
        <f t="shared" si="99"/>
        <v>178796.5015311579</v>
      </c>
      <c r="CF36" s="60">
        <f t="shared" si="99"/>
        <v>179541.48695420439</v>
      </c>
      <c r="CG36" s="60">
        <f t="shared" si="99"/>
        <v>180289.57648318025</v>
      </c>
      <c r="CH36" s="60">
        <f t="shared" si="99"/>
        <v>181040.78305186017</v>
      </c>
      <c r="CI36" s="60">
        <f t="shared" si="99"/>
        <v>181795.1196479096</v>
      </c>
      <c r="CJ36" s="60">
        <f t="shared" si="99"/>
        <v>182552.59931310921</v>
      </c>
      <c r="CK36" s="60">
        <f t="shared" si="99"/>
        <v>183313.2351435805</v>
      </c>
      <c r="CL36" s="60">
        <f t="shared" si="99"/>
        <v>184077.04029001208</v>
      </c>
      <c r="CM36" s="60">
        <f t="shared" si="99"/>
        <v>184844.02795788713</v>
      </c>
      <c r="CN36" s="60">
        <f t="shared" si="99"/>
        <v>185614.21140771164</v>
      </c>
      <c r="CO36" s="60">
        <f t="shared" si="99"/>
        <v>186387.60395524377</v>
      </c>
      <c r="CP36" s="60">
        <f t="shared" si="99"/>
        <v>187164.21897172395</v>
      </c>
      <c r="CQ36" s="60">
        <f t="shared" si="99"/>
        <v>187944.06988410614</v>
      </c>
      <c r="CR36" s="60">
        <f t="shared" si="99"/>
        <v>188727.17017528991</v>
      </c>
      <c r="CS36" s="60">
        <f t="shared" si="99"/>
        <v>189513.53338435362</v>
      </c>
      <c r="CT36" s="60">
        <f t="shared" si="99"/>
        <v>190303.17310678842</v>
      </c>
      <c r="CU36" s="60">
        <f t="shared" si="99"/>
        <v>191096.10299473337</v>
      </c>
      <c r="CV36" s="60">
        <f t="shared" si="99"/>
        <v>191892.33675721142</v>
      </c>
      <c r="CW36" s="60">
        <f t="shared" si="99"/>
        <v>192691.88816036648</v>
      </c>
      <c r="CX36" s="60">
        <f t="shared" si="99"/>
        <v>193494.77102770132</v>
      </c>
      <c r="CY36" s="60">
        <f t="shared" si="99"/>
        <v>194300.99924031674</v>
      </c>
      <c r="CZ36" s="60">
        <f t="shared" si="99"/>
        <v>195110.5867371514</v>
      </c>
      <c r="DA36" s="60">
        <f t="shared" si="99"/>
        <v>195923.54751522286</v>
      </c>
      <c r="DB36" s="60">
        <f t="shared" si="99"/>
        <v>196739.89562986963</v>
      </c>
      <c r="DC36" s="60">
        <f t="shared" si="99"/>
        <v>197559.64519499408</v>
      </c>
      <c r="DD36" s="60">
        <f t="shared" ref="DD36:EK36" si="100">IF(DD$5=$D36,$E36*$F36,IF($D36&lt;DD$5,DC36*(1+$G36),0))</f>
        <v>198382.81038330655</v>
      </c>
      <c r="DE36" s="60">
        <f t="shared" si="100"/>
        <v>199209.40542657033</v>
      </c>
      <c r="DF36" s="60">
        <f t="shared" si="100"/>
        <v>200039.44461584769</v>
      </c>
      <c r="DG36" s="60">
        <f t="shared" si="100"/>
        <v>200872.94230174707</v>
      </c>
      <c r="DH36" s="60">
        <f t="shared" si="100"/>
        <v>201709.91289467103</v>
      </c>
      <c r="DI36" s="60">
        <f t="shared" si="100"/>
        <v>202550.37086506549</v>
      </c>
      <c r="DJ36" s="60">
        <f t="shared" si="100"/>
        <v>203394.33074366991</v>
      </c>
      <c r="DK36" s="60">
        <f t="shared" si="100"/>
        <v>204241.80712176854</v>
      </c>
      <c r="DL36" s="60">
        <f t="shared" si="100"/>
        <v>205092.81465144258</v>
      </c>
      <c r="DM36" s="60">
        <f t="shared" si="100"/>
        <v>205947.36804582359</v>
      </c>
      <c r="DN36" s="60">
        <f t="shared" si="100"/>
        <v>206805.48207934786</v>
      </c>
      <c r="DO36" s="60">
        <f t="shared" si="100"/>
        <v>207667.17158801181</v>
      </c>
      <c r="DP36" s="60">
        <f t="shared" si="100"/>
        <v>208532.45146962852</v>
      </c>
      <c r="DQ36" s="60">
        <f t="shared" si="100"/>
        <v>209401.33668408531</v>
      </c>
      <c r="DR36" s="60">
        <f t="shared" si="100"/>
        <v>210273.84225360234</v>
      </c>
      <c r="DS36" s="60">
        <f t="shared" si="100"/>
        <v>211149.98326299235</v>
      </c>
      <c r="DT36" s="60">
        <f t="shared" si="100"/>
        <v>212029.77485992148</v>
      </c>
      <c r="DU36" s="60">
        <f t="shared" si="100"/>
        <v>212913.23225517114</v>
      </c>
      <c r="DV36" s="60">
        <f t="shared" si="100"/>
        <v>213800.37072290102</v>
      </c>
      <c r="DW36" s="60">
        <f t="shared" si="100"/>
        <v>214691.20560091309</v>
      </c>
      <c r="DX36" s="60">
        <f t="shared" si="100"/>
        <v>215585.75229091689</v>
      </c>
      <c r="DY36" s="60">
        <f t="shared" si="100"/>
        <v>216484.0262587957</v>
      </c>
      <c r="DZ36" s="60">
        <f t="shared" si="100"/>
        <v>217386.04303487402</v>
      </c>
      <c r="EA36" s="60">
        <f t="shared" si="100"/>
        <v>218291.818214186</v>
      </c>
      <c r="EB36" s="60">
        <f t="shared" si="100"/>
        <v>219201.36745674509</v>
      </c>
      <c r="EC36" s="60">
        <f t="shared" si="100"/>
        <v>220114.70648781487</v>
      </c>
      <c r="ED36" s="60">
        <f t="shared" si="100"/>
        <v>221031.85109818075</v>
      </c>
      <c r="EE36" s="60">
        <f t="shared" si="100"/>
        <v>221952.81714442317</v>
      </c>
      <c r="EF36" s="60">
        <f t="shared" si="100"/>
        <v>222877.6205491916</v>
      </c>
      <c r="EG36" s="60">
        <f t="shared" si="100"/>
        <v>223806.27730147989</v>
      </c>
      <c r="EH36" s="60">
        <f t="shared" si="100"/>
        <v>224738.80345690271</v>
      </c>
      <c r="EI36" s="60">
        <f t="shared" si="100"/>
        <v>225675.21513797314</v>
      </c>
      <c r="EJ36" s="60">
        <f t="shared" si="100"/>
        <v>226615.52853438136</v>
      </c>
      <c r="EK36" s="60">
        <f t="shared" si="100"/>
        <v>227559.75990327462</v>
      </c>
      <c r="EL36" s="51" t="s">
        <v>2</v>
      </c>
    </row>
    <row r="37" spans="2:142" x14ac:dyDescent="0.3">
      <c r="B37" s="51" t="s">
        <v>290</v>
      </c>
      <c r="C37" s="51">
        <v>44</v>
      </c>
      <c r="D37" s="56">
        <v>47027</v>
      </c>
      <c r="E37" s="157">
        <f>VLOOKUP(C37,'Building Breakdown Scratch'!$E$5:$G$85,3,)*VLOOKUP(C37,'Building Breakdown Scratch'!$E$5:$G$85,2,)</f>
        <v>1826.5650000000001</v>
      </c>
      <c r="F37" s="168">
        <f>F36*0.998</f>
        <v>90.811096649692701</v>
      </c>
      <c r="G37" s="111">
        <f t="shared" si="38"/>
        <v>4.1666666666666666E-3</v>
      </c>
      <c r="H37" s="56"/>
      <c r="I37" s="126"/>
      <c r="L37" s="60">
        <f t="shared" ref="L37:AQ37" si="101">IF(L$5=$D37,$E37*$F37,IF($D37&lt;L$5,K37*(1+$G37),0))</f>
        <v>0</v>
      </c>
      <c r="M37" s="60">
        <f t="shared" si="101"/>
        <v>0</v>
      </c>
      <c r="N37" s="60">
        <f t="shared" si="101"/>
        <v>0</v>
      </c>
      <c r="O37" s="60">
        <f t="shared" si="101"/>
        <v>0</v>
      </c>
      <c r="P37" s="60">
        <f t="shared" si="101"/>
        <v>0</v>
      </c>
      <c r="Q37" s="60">
        <f t="shared" si="101"/>
        <v>0</v>
      </c>
      <c r="R37" s="60">
        <f t="shared" si="101"/>
        <v>0</v>
      </c>
      <c r="S37" s="60">
        <f t="shared" si="101"/>
        <v>0</v>
      </c>
      <c r="T37" s="60">
        <f t="shared" si="101"/>
        <v>0</v>
      </c>
      <c r="U37" s="60">
        <f t="shared" si="101"/>
        <v>0</v>
      </c>
      <c r="V37" s="60">
        <f t="shared" si="101"/>
        <v>0</v>
      </c>
      <c r="W37" s="60">
        <f t="shared" si="101"/>
        <v>0</v>
      </c>
      <c r="X37" s="60">
        <f t="shared" si="101"/>
        <v>0</v>
      </c>
      <c r="Y37" s="60">
        <f t="shared" si="101"/>
        <v>0</v>
      </c>
      <c r="Z37" s="60">
        <f t="shared" si="101"/>
        <v>0</v>
      </c>
      <c r="AA37" s="60">
        <f t="shared" si="101"/>
        <v>0</v>
      </c>
      <c r="AB37" s="60">
        <f t="shared" si="101"/>
        <v>0</v>
      </c>
      <c r="AC37" s="60">
        <f t="shared" si="101"/>
        <v>0</v>
      </c>
      <c r="AD37" s="60">
        <f t="shared" si="101"/>
        <v>0</v>
      </c>
      <c r="AE37" s="60">
        <f t="shared" si="101"/>
        <v>0</v>
      </c>
      <c r="AF37" s="60">
        <f t="shared" si="101"/>
        <v>0</v>
      </c>
      <c r="AG37" s="60">
        <f t="shared" si="101"/>
        <v>0</v>
      </c>
      <c r="AH37" s="60">
        <f t="shared" si="101"/>
        <v>0</v>
      </c>
      <c r="AI37" s="60">
        <f t="shared" si="101"/>
        <v>0</v>
      </c>
      <c r="AJ37" s="60">
        <f t="shared" si="101"/>
        <v>0</v>
      </c>
      <c r="AK37" s="60">
        <f t="shared" si="101"/>
        <v>0</v>
      </c>
      <c r="AL37" s="60">
        <f t="shared" si="101"/>
        <v>0</v>
      </c>
      <c r="AM37" s="60">
        <f t="shared" si="101"/>
        <v>0</v>
      </c>
      <c r="AN37" s="60">
        <f t="shared" si="101"/>
        <v>0</v>
      </c>
      <c r="AO37" s="60">
        <f t="shared" si="101"/>
        <v>0</v>
      </c>
      <c r="AP37" s="60">
        <f t="shared" si="101"/>
        <v>0</v>
      </c>
      <c r="AQ37" s="60">
        <f t="shared" si="101"/>
        <v>0</v>
      </c>
      <c r="AR37" s="60">
        <f t="shared" ref="AR37:BW37" si="102">IF(AR$5=$D37,$E37*$F37,IF($D37&lt;AR$5,AQ37*(1+$G37),0))</f>
        <v>0</v>
      </c>
      <c r="AS37" s="60">
        <f t="shared" si="102"/>
        <v>0</v>
      </c>
      <c r="AT37" s="60">
        <f t="shared" si="102"/>
        <v>0</v>
      </c>
      <c r="AU37" s="60">
        <f t="shared" si="102"/>
        <v>0</v>
      </c>
      <c r="AV37" s="60">
        <f t="shared" si="102"/>
        <v>0</v>
      </c>
      <c r="AW37" s="60">
        <f t="shared" si="102"/>
        <v>0</v>
      </c>
      <c r="AX37" s="60">
        <f t="shared" si="102"/>
        <v>0</v>
      </c>
      <c r="AY37" s="60">
        <f t="shared" si="102"/>
        <v>0</v>
      </c>
      <c r="AZ37" s="60">
        <f t="shared" si="102"/>
        <v>0</v>
      </c>
      <c r="BA37" s="60">
        <f t="shared" si="102"/>
        <v>0</v>
      </c>
      <c r="BB37" s="60">
        <f t="shared" si="102"/>
        <v>0</v>
      </c>
      <c r="BC37" s="60">
        <f t="shared" si="102"/>
        <v>0</v>
      </c>
      <c r="BD37" s="60">
        <f t="shared" si="102"/>
        <v>0</v>
      </c>
      <c r="BE37" s="60">
        <f t="shared" si="102"/>
        <v>0</v>
      </c>
      <c r="BF37" s="60">
        <f t="shared" si="102"/>
        <v>0</v>
      </c>
      <c r="BG37" s="60">
        <f t="shared" si="102"/>
        <v>0</v>
      </c>
      <c r="BH37" s="60">
        <f t="shared" si="102"/>
        <v>0</v>
      </c>
      <c r="BI37" s="60">
        <f t="shared" si="102"/>
        <v>0</v>
      </c>
      <c r="BJ37" s="60">
        <f t="shared" si="102"/>
        <v>0</v>
      </c>
      <c r="BK37" s="60">
        <f t="shared" si="102"/>
        <v>0</v>
      </c>
      <c r="BL37" s="60">
        <f t="shared" si="102"/>
        <v>0</v>
      </c>
      <c r="BM37" s="60">
        <f t="shared" si="102"/>
        <v>0</v>
      </c>
      <c r="BN37" s="60">
        <f t="shared" si="102"/>
        <v>165872.37075194594</v>
      </c>
      <c r="BO37" s="60">
        <f t="shared" si="102"/>
        <v>166563.50563007905</v>
      </c>
      <c r="BP37" s="60">
        <f t="shared" si="102"/>
        <v>167257.52023687103</v>
      </c>
      <c r="BQ37" s="60">
        <f t="shared" si="102"/>
        <v>167954.42657119132</v>
      </c>
      <c r="BR37" s="60">
        <f t="shared" si="102"/>
        <v>168654.23668190461</v>
      </c>
      <c r="BS37" s="60">
        <f t="shared" si="102"/>
        <v>169356.96266807921</v>
      </c>
      <c r="BT37" s="60">
        <f t="shared" si="102"/>
        <v>170062.61667919622</v>
      </c>
      <c r="BU37" s="60">
        <f t="shared" si="102"/>
        <v>170771.21091535952</v>
      </c>
      <c r="BV37" s="60">
        <f t="shared" si="102"/>
        <v>171482.75762750686</v>
      </c>
      <c r="BW37" s="60">
        <f t="shared" si="102"/>
        <v>172197.26911762147</v>
      </c>
      <c r="BX37" s="60">
        <f t="shared" ref="BX37:DC37" si="103">IF(BX$5=$D37,$E37*$F37,IF($D37&lt;BX$5,BW37*(1+$G37),0))</f>
        <v>172914.7577389449</v>
      </c>
      <c r="BY37" s="60">
        <f t="shared" si="103"/>
        <v>173635.23589619051</v>
      </c>
      <c r="BZ37" s="60">
        <f t="shared" si="103"/>
        <v>174358.71604575796</v>
      </c>
      <c r="CA37" s="60">
        <f t="shared" si="103"/>
        <v>175085.21069594863</v>
      </c>
      <c r="CB37" s="60">
        <f t="shared" si="103"/>
        <v>175814.73240718176</v>
      </c>
      <c r="CC37" s="60">
        <f t="shared" si="103"/>
        <v>176547.29379221168</v>
      </c>
      <c r="CD37" s="60">
        <f t="shared" si="103"/>
        <v>177282.90751634591</v>
      </c>
      <c r="CE37" s="60">
        <f t="shared" si="103"/>
        <v>178021.58629766401</v>
      </c>
      <c r="CF37" s="60">
        <f t="shared" si="103"/>
        <v>178763.34290723762</v>
      </c>
      <c r="CG37" s="60">
        <f t="shared" si="103"/>
        <v>179508.19016935112</v>
      </c>
      <c r="CH37" s="60">
        <f t="shared" si="103"/>
        <v>180256.1409617234</v>
      </c>
      <c r="CI37" s="60">
        <f t="shared" si="103"/>
        <v>181007.20821573058</v>
      </c>
      <c r="CJ37" s="60">
        <f t="shared" si="103"/>
        <v>181761.40491662946</v>
      </c>
      <c r="CK37" s="60">
        <f t="shared" si="103"/>
        <v>182518.74410378208</v>
      </c>
      <c r="CL37" s="60">
        <f t="shared" si="103"/>
        <v>183279.23887088118</v>
      </c>
      <c r="CM37" s="60">
        <f t="shared" si="103"/>
        <v>184042.90236617651</v>
      </c>
      <c r="CN37" s="60">
        <f t="shared" si="103"/>
        <v>184809.74779270226</v>
      </c>
      <c r="CO37" s="60">
        <f t="shared" si="103"/>
        <v>185579.78840850518</v>
      </c>
      <c r="CP37" s="60">
        <f t="shared" si="103"/>
        <v>186353.03752687396</v>
      </c>
      <c r="CQ37" s="60">
        <f t="shared" si="103"/>
        <v>187129.50851656927</v>
      </c>
      <c r="CR37" s="60">
        <f t="shared" si="103"/>
        <v>187909.21480205498</v>
      </c>
      <c r="CS37" s="60">
        <f t="shared" si="103"/>
        <v>188692.1698637302</v>
      </c>
      <c r="CT37" s="60">
        <f t="shared" si="103"/>
        <v>189478.38723816242</v>
      </c>
      <c r="CU37" s="60">
        <f t="shared" si="103"/>
        <v>190267.88051832144</v>
      </c>
      <c r="CV37" s="60">
        <f t="shared" si="103"/>
        <v>191060.66335381445</v>
      </c>
      <c r="CW37" s="60">
        <f t="shared" si="103"/>
        <v>191856.74945112201</v>
      </c>
      <c r="CX37" s="60">
        <f t="shared" si="103"/>
        <v>192656.15257383502</v>
      </c>
      <c r="CY37" s="60">
        <f t="shared" si="103"/>
        <v>193458.88654289267</v>
      </c>
      <c r="CZ37" s="60">
        <f t="shared" si="103"/>
        <v>194264.96523682139</v>
      </c>
      <c r="DA37" s="60">
        <f t="shared" si="103"/>
        <v>195074.40259197479</v>
      </c>
      <c r="DB37" s="60">
        <f t="shared" si="103"/>
        <v>195887.2126027747</v>
      </c>
      <c r="DC37" s="60">
        <f t="shared" si="103"/>
        <v>196703.40932195293</v>
      </c>
      <c r="DD37" s="60">
        <f t="shared" ref="DD37:EK37" si="104">IF(DD$5=$D37,$E37*$F37,IF($D37&lt;DD$5,DC37*(1+$G37),0))</f>
        <v>197523.00686079441</v>
      </c>
      <c r="DE37" s="60">
        <f t="shared" si="104"/>
        <v>198346.01938938105</v>
      </c>
      <c r="DF37" s="60">
        <f t="shared" si="104"/>
        <v>199172.46113683679</v>
      </c>
      <c r="DG37" s="60">
        <f t="shared" si="104"/>
        <v>200002.34639157361</v>
      </c>
      <c r="DH37" s="60">
        <f t="shared" si="104"/>
        <v>200835.68950153849</v>
      </c>
      <c r="DI37" s="60">
        <f t="shared" si="104"/>
        <v>201672.50487446156</v>
      </c>
      <c r="DJ37" s="60">
        <f t="shared" si="104"/>
        <v>202512.80697810516</v>
      </c>
      <c r="DK37" s="60">
        <f t="shared" si="104"/>
        <v>203356.61034051393</v>
      </c>
      <c r="DL37" s="60">
        <f t="shared" si="104"/>
        <v>204203.92955026607</v>
      </c>
      <c r="DM37" s="60">
        <f t="shared" si="104"/>
        <v>205054.77925672551</v>
      </c>
      <c r="DN37" s="60">
        <f t="shared" si="104"/>
        <v>205909.17417029518</v>
      </c>
      <c r="DO37" s="60">
        <f t="shared" si="104"/>
        <v>206767.12906267142</v>
      </c>
      <c r="DP37" s="60">
        <f t="shared" si="104"/>
        <v>207628.6587670992</v>
      </c>
      <c r="DQ37" s="60">
        <f t="shared" si="104"/>
        <v>208493.77817862877</v>
      </c>
      <c r="DR37" s="60">
        <f t="shared" si="104"/>
        <v>209362.50225437304</v>
      </c>
      <c r="DS37" s="60">
        <f t="shared" si="104"/>
        <v>210234.84601376628</v>
      </c>
      <c r="DT37" s="60">
        <f t="shared" si="104"/>
        <v>211110.82453882362</v>
      </c>
      <c r="DU37" s="60">
        <f t="shared" si="104"/>
        <v>211990.45297440205</v>
      </c>
      <c r="DV37" s="60">
        <f t="shared" si="104"/>
        <v>212873.74652846207</v>
      </c>
      <c r="DW37" s="60">
        <f t="shared" si="104"/>
        <v>213760.72047233066</v>
      </c>
      <c r="DX37" s="60">
        <f t="shared" si="104"/>
        <v>214651.39014096538</v>
      </c>
      <c r="DY37" s="60">
        <f t="shared" si="104"/>
        <v>215545.77093321941</v>
      </c>
      <c r="DZ37" s="60">
        <f t="shared" si="104"/>
        <v>216443.87831210782</v>
      </c>
      <c r="EA37" s="60">
        <f t="shared" si="104"/>
        <v>217345.72780507492</v>
      </c>
      <c r="EB37" s="60">
        <f t="shared" si="104"/>
        <v>218251.33500426271</v>
      </c>
      <c r="EC37" s="60">
        <f t="shared" si="104"/>
        <v>219160.71556678048</v>
      </c>
      <c r="ED37" s="60">
        <f t="shared" si="104"/>
        <v>220073.88521497539</v>
      </c>
      <c r="EE37" s="60">
        <f t="shared" si="104"/>
        <v>220990.85973670444</v>
      </c>
      <c r="EF37" s="60">
        <f t="shared" si="104"/>
        <v>221911.65498560737</v>
      </c>
      <c r="EG37" s="60">
        <f t="shared" si="104"/>
        <v>222836.28688138074</v>
      </c>
      <c r="EH37" s="60">
        <f t="shared" si="104"/>
        <v>223764.77141005316</v>
      </c>
      <c r="EI37" s="60">
        <f t="shared" si="104"/>
        <v>224697.12462426172</v>
      </c>
      <c r="EJ37" s="60">
        <f t="shared" si="104"/>
        <v>225633.36264352949</v>
      </c>
      <c r="EK37" s="60">
        <f t="shared" si="104"/>
        <v>226573.50165454418</v>
      </c>
      <c r="EL37" s="51" t="s">
        <v>2</v>
      </c>
    </row>
    <row r="38" spans="2:142" x14ac:dyDescent="0.3">
      <c r="B38" s="51" t="s">
        <v>291</v>
      </c>
      <c r="C38" s="51">
        <v>43</v>
      </c>
      <c r="D38" s="56">
        <v>47058</v>
      </c>
      <c r="E38" s="157">
        <f>VLOOKUP(C38,'Building Breakdown Scratch'!$E$5:$G$85,3,)*VLOOKUP(C38,'Building Breakdown Scratch'!$E$5:$G$85,2,)</f>
        <v>1829.88</v>
      </c>
      <c r="F38" s="168">
        <f>F37*0.998</f>
        <v>90.629474456393311</v>
      </c>
      <c r="G38" s="111">
        <f t="shared" si="38"/>
        <v>4.1666666666666666E-3</v>
      </c>
      <c r="H38" s="56"/>
      <c r="I38" s="126"/>
      <c r="L38" s="60">
        <f t="shared" ref="L38:AQ38" si="105">IF(L$5=$D38,$E38*$F38,IF($D38&lt;L$5,K38*(1+$G38),0))</f>
        <v>0</v>
      </c>
      <c r="M38" s="60">
        <f t="shared" si="105"/>
        <v>0</v>
      </c>
      <c r="N38" s="60">
        <f t="shared" si="105"/>
        <v>0</v>
      </c>
      <c r="O38" s="60">
        <f t="shared" si="105"/>
        <v>0</v>
      </c>
      <c r="P38" s="60">
        <f t="shared" si="105"/>
        <v>0</v>
      </c>
      <c r="Q38" s="60">
        <f t="shared" si="105"/>
        <v>0</v>
      </c>
      <c r="R38" s="60">
        <f t="shared" si="105"/>
        <v>0</v>
      </c>
      <c r="S38" s="60">
        <f t="shared" si="105"/>
        <v>0</v>
      </c>
      <c r="T38" s="60">
        <f t="shared" si="105"/>
        <v>0</v>
      </c>
      <c r="U38" s="60">
        <f t="shared" si="105"/>
        <v>0</v>
      </c>
      <c r="V38" s="60">
        <f t="shared" si="105"/>
        <v>0</v>
      </c>
      <c r="W38" s="60">
        <f t="shared" si="105"/>
        <v>0</v>
      </c>
      <c r="X38" s="60">
        <f t="shared" si="105"/>
        <v>0</v>
      </c>
      <c r="Y38" s="60">
        <f t="shared" si="105"/>
        <v>0</v>
      </c>
      <c r="Z38" s="60">
        <f t="shared" si="105"/>
        <v>0</v>
      </c>
      <c r="AA38" s="60">
        <f t="shared" si="105"/>
        <v>0</v>
      </c>
      <c r="AB38" s="60">
        <f t="shared" si="105"/>
        <v>0</v>
      </c>
      <c r="AC38" s="60">
        <f t="shared" si="105"/>
        <v>0</v>
      </c>
      <c r="AD38" s="60">
        <f t="shared" si="105"/>
        <v>0</v>
      </c>
      <c r="AE38" s="60">
        <f t="shared" si="105"/>
        <v>0</v>
      </c>
      <c r="AF38" s="60">
        <f t="shared" si="105"/>
        <v>0</v>
      </c>
      <c r="AG38" s="60">
        <f t="shared" si="105"/>
        <v>0</v>
      </c>
      <c r="AH38" s="60">
        <f t="shared" si="105"/>
        <v>0</v>
      </c>
      <c r="AI38" s="60">
        <f t="shared" si="105"/>
        <v>0</v>
      </c>
      <c r="AJ38" s="60">
        <f t="shared" si="105"/>
        <v>0</v>
      </c>
      <c r="AK38" s="60">
        <f t="shared" si="105"/>
        <v>0</v>
      </c>
      <c r="AL38" s="60">
        <f t="shared" si="105"/>
        <v>0</v>
      </c>
      <c r="AM38" s="60">
        <f t="shared" si="105"/>
        <v>0</v>
      </c>
      <c r="AN38" s="60">
        <f t="shared" si="105"/>
        <v>0</v>
      </c>
      <c r="AO38" s="60">
        <f t="shared" si="105"/>
        <v>0</v>
      </c>
      <c r="AP38" s="60">
        <f t="shared" si="105"/>
        <v>0</v>
      </c>
      <c r="AQ38" s="60">
        <f t="shared" si="105"/>
        <v>0</v>
      </c>
      <c r="AR38" s="60">
        <f t="shared" ref="AR38:BW38" si="106">IF(AR$5=$D38,$E38*$F38,IF($D38&lt;AR$5,AQ38*(1+$G38),0))</f>
        <v>0</v>
      </c>
      <c r="AS38" s="60">
        <f t="shared" si="106"/>
        <v>0</v>
      </c>
      <c r="AT38" s="60">
        <f t="shared" si="106"/>
        <v>0</v>
      </c>
      <c r="AU38" s="60">
        <f t="shared" si="106"/>
        <v>0</v>
      </c>
      <c r="AV38" s="60">
        <f t="shared" si="106"/>
        <v>0</v>
      </c>
      <c r="AW38" s="60">
        <f t="shared" si="106"/>
        <v>0</v>
      </c>
      <c r="AX38" s="60">
        <f t="shared" si="106"/>
        <v>0</v>
      </c>
      <c r="AY38" s="60">
        <f t="shared" si="106"/>
        <v>0</v>
      </c>
      <c r="AZ38" s="60">
        <f t="shared" si="106"/>
        <v>0</v>
      </c>
      <c r="BA38" s="60">
        <f t="shared" si="106"/>
        <v>0</v>
      </c>
      <c r="BB38" s="60">
        <f t="shared" si="106"/>
        <v>0</v>
      </c>
      <c r="BC38" s="60">
        <f t="shared" si="106"/>
        <v>0</v>
      </c>
      <c r="BD38" s="60">
        <f t="shared" si="106"/>
        <v>0</v>
      </c>
      <c r="BE38" s="60">
        <f t="shared" si="106"/>
        <v>0</v>
      </c>
      <c r="BF38" s="60">
        <f t="shared" si="106"/>
        <v>0</v>
      </c>
      <c r="BG38" s="60">
        <f t="shared" si="106"/>
        <v>0</v>
      </c>
      <c r="BH38" s="60">
        <f t="shared" si="106"/>
        <v>0</v>
      </c>
      <c r="BI38" s="60">
        <f t="shared" si="106"/>
        <v>0</v>
      </c>
      <c r="BJ38" s="60">
        <f t="shared" si="106"/>
        <v>0</v>
      </c>
      <c r="BK38" s="60">
        <f t="shared" si="106"/>
        <v>0</v>
      </c>
      <c r="BL38" s="60">
        <f t="shared" si="106"/>
        <v>0</v>
      </c>
      <c r="BM38" s="60">
        <f t="shared" si="106"/>
        <v>0</v>
      </c>
      <c r="BN38" s="60">
        <f t="shared" si="106"/>
        <v>0</v>
      </c>
      <c r="BO38" s="60">
        <f t="shared" si="106"/>
        <v>165841.06271826499</v>
      </c>
      <c r="BP38" s="60">
        <f t="shared" si="106"/>
        <v>166532.06714625776</v>
      </c>
      <c r="BQ38" s="60">
        <f t="shared" si="106"/>
        <v>167225.95075936717</v>
      </c>
      <c r="BR38" s="60">
        <f t="shared" si="106"/>
        <v>167922.72555419788</v>
      </c>
      <c r="BS38" s="60">
        <f t="shared" si="106"/>
        <v>168622.40357734036</v>
      </c>
      <c r="BT38" s="60">
        <f t="shared" si="106"/>
        <v>169324.99692557927</v>
      </c>
      <c r="BU38" s="60">
        <f t="shared" si="106"/>
        <v>170030.5177461025</v>
      </c>
      <c r="BV38" s="60">
        <f t="shared" si="106"/>
        <v>170738.97823671126</v>
      </c>
      <c r="BW38" s="60">
        <f t="shared" si="106"/>
        <v>171450.39064603089</v>
      </c>
      <c r="BX38" s="60">
        <f t="shared" ref="BX38:DC38" si="107">IF(BX$5=$D38,$E38*$F38,IF($D38&lt;BX$5,BW38*(1+$G38),0))</f>
        <v>172164.76727372268</v>
      </c>
      <c r="BY38" s="60">
        <f t="shared" si="107"/>
        <v>172882.12047069654</v>
      </c>
      <c r="BZ38" s="60">
        <f t="shared" si="107"/>
        <v>173602.46263932443</v>
      </c>
      <c r="CA38" s="60">
        <f t="shared" si="107"/>
        <v>174325.80623365493</v>
      </c>
      <c r="CB38" s="60">
        <f t="shared" si="107"/>
        <v>175052.16375962849</v>
      </c>
      <c r="CC38" s="60">
        <f t="shared" si="107"/>
        <v>175781.54777529361</v>
      </c>
      <c r="CD38" s="60">
        <f t="shared" si="107"/>
        <v>176513.97089102399</v>
      </c>
      <c r="CE38" s="60">
        <f t="shared" si="107"/>
        <v>177249.44576973657</v>
      </c>
      <c r="CF38" s="60">
        <f t="shared" si="107"/>
        <v>177987.98512711047</v>
      </c>
      <c r="CG38" s="60">
        <f t="shared" si="107"/>
        <v>178729.60173180676</v>
      </c>
      <c r="CH38" s="60">
        <f t="shared" si="107"/>
        <v>179474.30840568928</v>
      </c>
      <c r="CI38" s="60">
        <f t="shared" si="107"/>
        <v>180222.11802404633</v>
      </c>
      <c r="CJ38" s="60">
        <f t="shared" si="107"/>
        <v>180973.04351581319</v>
      </c>
      <c r="CK38" s="60">
        <f t="shared" si="107"/>
        <v>181727.09786379573</v>
      </c>
      <c r="CL38" s="60">
        <f t="shared" si="107"/>
        <v>182484.29410489489</v>
      </c>
      <c r="CM38" s="60">
        <f t="shared" si="107"/>
        <v>183244.64533033196</v>
      </c>
      <c r="CN38" s="60">
        <f t="shared" si="107"/>
        <v>184008.164685875</v>
      </c>
      <c r="CO38" s="60">
        <f t="shared" si="107"/>
        <v>184774.86537206615</v>
      </c>
      <c r="CP38" s="60">
        <f t="shared" si="107"/>
        <v>185544.76064444977</v>
      </c>
      <c r="CQ38" s="60">
        <f t="shared" si="107"/>
        <v>186317.86381380164</v>
      </c>
      <c r="CR38" s="60">
        <f t="shared" si="107"/>
        <v>187094.18824635915</v>
      </c>
      <c r="CS38" s="60">
        <f t="shared" si="107"/>
        <v>187873.74736405231</v>
      </c>
      <c r="CT38" s="60">
        <f t="shared" si="107"/>
        <v>188656.55464473585</v>
      </c>
      <c r="CU38" s="60">
        <f t="shared" si="107"/>
        <v>189442.62362242225</v>
      </c>
      <c r="CV38" s="60">
        <f t="shared" si="107"/>
        <v>190231.96788751567</v>
      </c>
      <c r="CW38" s="60">
        <f t="shared" si="107"/>
        <v>191024.60108704699</v>
      </c>
      <c r="CX38" s="60">
        <f t="shared" si="107"/>
        <v>191820.53692490968</v>
      </c>
      <c r="CY38" s="60">
        <f t="shared" si="107"/>
        <v>192619.7891620968</v>
      </c>
      <c r="CZ38" s="60">
        <f t="shared" si="107"/>
        <v>193422.37161693888</v>
      </c>
      <c r="DA38" s="60">
        <f t="shared" si="107"/>
        <v>194228.2981653428</v>
      </c>
      <c r="DB38" s="60">
        <f t="shared" si="107"/>
        <v>195037.58274103171</v>
      </c>
      <c r="DC38" s="60">
        <f t="shared" si="107"/>
        <v>195850.239335786</v>
      </c>
      <c r="DD38" s="60">
        <f t="shared" ref="DD38:EK38" si="108">IF(DD$5=$D38,$E38*$F38,IF($D38&lt;DD$5,DC38*(1+$G38),0))</f>
        <v>196666.2819996851</v>
      </c>
      <c r="DE38" s="60">
        <f t="shared" si="108"/>
        <v>197485.72484135046</v>
      </c>
      <c r="DF38" s="60">
        <f t="shared" si="108"/>
        <v>198308.58202818941</v>
      </c>
      <c r="DG38" s="60">
        <f t="shared" si="108"/>
        <v>199134.86778664018</v>
      </c>
      <c r="DH38" s="60">
        <f t="shared" si="108"/>
        <v>199964.59640241784</v>
      </c>
      <c r="DI38" s="60">
        <f t="shared" si="108"/>
        <v>200797.78222076123</v>
      </c>
      <c r="DJ38" s="60">
        <f t="shared" si="108"/>
        <v>201634.43964668107</v>
      </c>
      <c r="DK38" s="60">
        <f t="shared" si="108"/>
        <v>202474.58314520892</v>
      </c>
      <c r="DL38" s="60">
        <f t="shared" si="108"/>
        <v>203318.22724164728</v>
      </c>
      <c r="DM38" s="60">
        <f t="shared" si="108"/>
        <v>204165.38652182082</v>
      </c>
      <c r="DN38" s="60">
        <f t="shared" si="108"/>
        <v>205016.0756323284</v>
      </c>
      <c r="DO38" s="60">
        <f t="shared" si="108"/>
        <v>205870.30928079644</v>
      </c>
      <c r="DP38" s="60">
        <f t="shared" si="108"/>
        <v>206728.1022361331</v>
      </c>
      <c r="DQ38" s="60">
        <f t="shared" si="108"/>
        <v>207589.46932878366</v>
      </c>
      <c r="DR38" s="60">
        <f t="shared" si="108"/>
        <v>208454.42545098692</v>
      </c>
      <c r="DS38" s="60">
        <f t="shared" si="108"/>
        <v>209322.98555703269</v>
      </c>
      <c r="DT38" s="60">
        <f t="shared" si="108"/>
        <v>210195.16466352032</v>
      </c>
      <c r="DU38" s="60">
        <f t="shared" si="108"/>
        <v>211070.97784961833</v>
      </c>
      <c r="DV38" s="60">
        <f t="shared" si="108"/>
        <v>211950.44025732507</v>
      </c>
      <c r="DW38" s="60">
        <f t="shared" si="108"/>
        <v>212833.5670917306</v>
      </c>
      <c r="DX38" s="60">
        <f t="shared" si="108"/>
        <v>213720.37362127946</v>
      </c>
      <c r="DY38" s="60">
        <f t="shared" si="108"/>
        <v>214610.8751780348</v>
      </c>
      <c r="DZ38" s="60">
        <f t="shared" si="108"/>
        <v>215505.08715794326</v>
      </c>
      <c r="EA38" s="60">
        <f t="shared" si="108"/>
        <v>216403.02502110135</v>
      </c>
      <c r="EB38" s="60">
        <f t="shared" si="108"/>
        <v>217304.70429202259</v>
      </c>
      <c r="EC38" s="60">
        <f t="shared" si="108"/>
        <v>218210.14055990602</v>
      </c>
      <c r="ED38" s="60">
        <f t="shared" si="108"/>
        <v>219119.34947890564</v>
      </c>
      <c r="EE38" s="60">
        <f t="shared" si="108"/>
        <v>220032.34676840107</v>
      </c>
      <c r="EF38" s="60">
        <f t="shared" si="108"/>
        <v>220949.14821326939</v>
      </c>
      <c r="EG38" s="60">
        <f t="shared" si="108"/>
        <v>221869.76966415803</v>
      </c>
      <c r="EH38" s="60">
        <f t="shared" si="108"/>
        <v>222794.22703775868</v>
      </c>
      <c r="EI38" s="60">
        <f t="shared" si="108"/>
        <v>223722.53631708267</v>
      </c>
      <c r="EJ38" s="60">
        <f t="shared" si="108"/>
        <v>224654.71355173719</v>
      </c>
      <c r="EK38" s="60">
        <f t="shared" si="108"/>
        <v>225590.77485820276</v>
      </c>
      <c r="EL38" s="51" t="s">
        <v>2</v>
      </c>
    </row>
    <row r="39" spans="2:142" x14ac:dyDescent="0.3">
      <c r="B39" s="51" t="s">
        <v>292</v>
      </c>
      <c r="C39" s="51">
        <v>42</v>
      </c>
      <c r="D39" s="56">
        <v>46905</v>
      </c>
      <c r="E39" s="157">
        <f>VLOOKUP(C39,'Building Breakdown Scratch'!$E$5:$G$85,3,)*VLOOKUP(C39,'Building Breakdown Scratch'!$E$5:$G$85,2,)</f>
        <v>1833.1950000000002</v>
      </c>
      <c r="F39" s="168">
        <f>F38*0.998</f>
        <v>90.448215507480526</v>
      </c>
      <c r="G39" s="111">
        <f t="shared" si="38"/>
        <v>4.1666666666666666E-3</v>
      </c>
      <c r="H39" s="56"/>
      <c r="I39" s="126"/>
      <c r="L39" s="60">
        <f t="shared" ref="L39:AQ39" si="109">IF(L$5=$D39,$E39*$F39,IF($D39&lt;L$5,K39*(1+$G39),0))</f>
        <v>0</v>
      </c>
      <c r="M39" s="60">
        <f t="shared" si="109"/>
        <v>0</v>
      </c>
      <c r="N39" s="60">
        <f t="shared" si="109"/>
        <v>0</v>
      </c>
      <c r="O39" s="60">
        <f t="shared" si="109"/>
        <v>0</v>
      </c>
      <c r="P39" s="60">
        <f t="shared" si="109"/>
        <v>0</v>
      </c>
      <c r="Q39" s="60">
        <f t="shared" si="109"/>
        <v>0</v>
      </c>
      <c r="R39" s="60">
        <f t="shared" si="109"/>
        <v>0</v>
      </c>
      <c r="S39" s="60">
        <f t="shared" si="109"/>
        <v>0</v>
      </c>
      <c r="T39" s="60">
        <f t="shared" si="109"/>
        <v>0</v>
      </c>
      <c r="U39" s="60">
        <f t="shared" si="109"/>
        <v>0</v>
      </c>
      <c r="V39" s="60">
        <f t="shared" si="109"/>
        <v>0</v>
      </c>
      <c r="W39" s="60">
        <f t="shared" si="109"/>
        <v>0</v>
      </c>
      <c r="X39" s="60">
        <f t="shared" si="109"/>
        <v>0</v>
      </c>
      <c r="Y39" s="60">
        <f t="shared" si="109"/>
        <v>0</v>
      </c>
      <c r="Z39" s="60">
        <f t="shared" si="109"/>
        <v>0</v>
      </c>
      <c r="AA39" s="60">
        <f t="shared" si="109"/>
        <v>0</v>
      </c>
      <c r="AB39" s="60">
        <f t="shared" si="109"/>
        <v>0</v>
      </c>
      <c r="AC39" s="60">
        <f t="shared" si="109"/>
        <v>0</v>
      </c>
      <c r="AD39" s="60">
        <f t="shared" si="109"/>
        <v>0</v>
      </c>
      <c r="AE39" s="60">
        <f t="shared" si="109"/>
        <v>0</v>
      </c>
      <c r="AF39" s="60">
        <f t="shared" si="109"/>
        <v>0</v>
      </c>
      <c r="AG39" s="60">
        <f t="shared" si="109"/>
        <v>0</v>
      </c>
      <c r="AH39" s="60">
        <f t="shared" si="109"/>
        <v>0</v>
      </c>
      <c r="AI39" s="60">
        <f t="shared" si="109"/>
        <v>0</v>
      </c>
      <c r="AJ39" s="60">
        <f t="shared" si="109"/>
        <v>0</v>
      </c>
      <c r="AK39" s="60">
        <f t="shared" si="109"/>
        <v>0</v>
      </c>
      <c r="AL39" s="60">
        <f t="shared" si="109"/>
        <v>0</v>
      </c>
      <c r="AM39" s="60">
        <f t="shared" si="109"/>
        <v>0</v>
      </c>
      <c r="AN39" s="60">
        <f t="shared" si="109"/>
        <v>0</v>
      </c>
      <c r="AO39" s="60">
        <f t="shared" si="109"/>
        <v>0</v>
      </c>
      <c r="AP39" s="60">
        <f t="shared" si="109"/>
        <v>0</v>
      </c>
      <c r="AQ39" s="60">
        <f t="shared" si="109"/>
        <v>0</v>
      </c>
      <c r="AR39" s="60">
        <f t="shared" ref="AR39:BW39" si="110">IF(AR$5=$D39,$E39*$F39,IF($D39&lt;AR$5,AQ39*(1+$G39),0))</f>
        <v>0</v>
      </c>
      <c r="AS39" s="60">
        <f t="shared" si="110"/>
        <v>0</v>
      </c>
      <c r="AT39" s="60">
        <f t="shared" si="110"/>
        <v>0</v>
      </c>
      <c r="AU39" s="60">
        <f t="shared" si="110"/>
        <v>0</v>
      </c>
      <c r="AV39" s="60">
        <f t="shared" si="110"/>
        <v>0</v>
      </c>
      <c r="AW39" s="60">
        <f t="shared" si="110"/>
        <v>0</v>
      </c>
      <c r="AX39" s="60">
        <f t="shared" si="110"/>
        <v>0</v>
      </c>
      <c r="AY39" s="60">
        <f t="shared" si="110"/>
        <v>0</v>
      </c>
      <c r="AZ39" s="60">
        <f t="shared" si="110"/>
        <v>0</v>
      </c>
      <c r="BA39" s="60">
        <f t="shared" si="110"/>
        <v>0</v>
      </c>
      <c r="BB39" s="60">
        <f t="shared" si="110"/>
        <v>0</v>
      </c>
      <c r="BC39" s="60">
        <f t="shared" si="110"/>
        <v>0</v>
      </c>
      <c r="BD39" s="60">
        <f t="shared" si="110"/>
        <v>0</v>
      </c>
      <c r="BE39" s="60">
        <f t="shared" si="110"/>
        <v>0</v>
      </c>
      <c r="BF39" s="60">
        <f t="shared" si="110"/>
        <v>0</v>
      </c>
      <c r="BG39" s="60">
        <f t="shared" si="110"/>
        <v>0</v>
      </c>
      <c r="BH39" s="60">
        <f t="shared" si="110"/>
        <v>0</v>
      </c>
      <c r="BI39" s="60">
        <f t="shared" si="110"/>
        <v>0</v>
      </c>
      <c r="BJ39" s="60">
        <f t="shared" si="110"/>
        <v>165809.21642723578</v>
      </c>
      <c r="BK39" s="60">
        <f t="shared" si="110"/>
        <v>166500.08816234925</v>
      </c>
      <c r="BL39" s="60">
        <f t="shared" si="110"/>
        <v>167193.83852969235</v>
      </c>
      <c r="BM39" s="60">
        <f t="shared" si="110"/>
        <v>167890.47952356606</v>
      </c>
      <c r="BN39" s="60">
        <f t="shared" si="110"/>
        <v>168590.02318824758</v>
      </c>
      <c r="BO39" s="60">
        <f t="shared" si="110"/>
        <v>169292.4816181986</v>
      </c>
      <c r="BP39" s="60">
        <f t="shared" si="110"/>
        <v>169997.86695827442</v>
      </c>
      <c r="BQ39" s="60">
        <f t="shared" si="110"/>
        <v>170706.19140393389</v>
      </c>
      <c r="BR39" s="60">
        <f t="shared" si="110"/>
        <v>171417.46720145029</v>
      </c>
      <c r="BS39" s="60">
        <f t="shared" si="110"/>
        <v>172131.70664812298</v>
      </c>
      <c r="BT39" s="60">
        <f t="shared" si="110"/>
        <v>172848.92209249016</v>
      </c>
      <c r="BU39" s="60">
        <f t="shared" si="110"/>
        <v>173569.12593454219</v>
      </c>
      <c r="BV39" s="60">
        <f t="shared" si="110"/>
        <v>174292.3306259361</v>
      </c>
      <c r="BW39" s="60">
        <f t="shared" si="110"/>
        <v>175018.54867021082</v>
      </c>
      <c r="BX39" s="60">
        <f t="shared" ref="BX39:DC39" si="111">IF(BX$5=$D39,$E39*$F39,IF($D39&lt;BX$5,BW39*(1+$G39),0))</f>
        <v>175747.79262300336</v>
      </c>
      <c r="BY39" s="60">
        <f t="shared" si="111"/>
        <v>176480.07509226588</v>
      </c>
      <c r="BZ39" s="60">
        <f t="shared" si="111"/>
        <v>177215.40873848365</v>
      </c>
      <c r="CA39" s="60">
        <f t="shared" si="111"/>
        <v>177953.80627489398</v>
      </c>
      <c r="CB39" s="60">
        <f t="shared" si="111"/>
        <v>178695.28046770603</v>
      </c>
      <c r="CC39" s="60">
        <f t="shared" si="111"/>
        <v>179439.84413632148</v>
      </c>
      <c r="CD39" s="60">
        <f t="shared" si="111"/>
        <v>180187.51015355616</v>
      </c>
      <c r="CE39" s="60">
        <f t="shared" si="111"/>
        <v>180938.29144586265</v>
      </c>
      <c r="CF39" s="60">
        <f t="shared" si="111"/>
        <v>181692.20099355374</v>
      </c>
      <c r="CG39" s="60">
        <f t="shared" si="111"/>
        <v>182449.25183102686</v>
      </c>
      <c r="CH39" s="60">
        <f t="shared" si="111"/>
        <v>183209.45704698947</v>
      </c>
      <c r="CI39" s="60">
        <f t="shared" si="111"/>
        <v>183972.82978468525</v>
      </c>
      <c r="CJ39" s="60">
        <f t="shared" si="111"/>
        <v>184739.38324212143</v>
      </c>
      <c r="CK39" s="60">
        <f t="shared" si="111"/>
        <v>185509.13067229695</v>
      </c>
      <c r="CL39" s="60">
        <f t="shared" si="111"/>
        <v>186282.08538343152</v>
      </c>
      <c r="CM39" s="60">
        <f t="shared" si="111"/>
        <v>187058.26073919583</v>
      </c>
      <c r="CN39" s="60">
        <f t="shared" si="111"/>
        <v>187837.67015894246</v>
      </c>
      <c r="CO39" s="60">
        <f t="shared" si="111"/>
        <v>188620.32711793805</v>
      </c>
      <c r="CP39" s="60">
        <f t="shared" si="111"/>
        <v>189406.24514759611</v>
      </c>
      <c r="CQ39" s="60">
        <f t="shared" si="111"/>
        <v>190195.43783571108</v>
      </c>
      <c r="CR39" s="60">
        <f t="shared" si="111"/>
        <v>190987.9188266932</v>
      </c>
      <c r="CS39" s="60">
        <f t="shared" si="111"/>
        <v>191783.70182180442</v>
      </c>
      <c r="CT39" s="60">
        <f t="shared" si="111"/>
        <v>192582.80057939526</v>
      </c>
      <c r="CU39" s="60">
        <f t="shared" si="111"/>
        <v>193385.22891514274</v>
      </c>
      <c r="CV39" s="60">
        <f t="shared" si="111"/>
        <v>194191.00070228917</v>
      </c>
      <c r="CW39" s="60">
        <f t="shared" si="111"/>
        <v>195000.12987188203</v>
      </c>
      <c r="CX39" s="60">
        <f t="shared" si="111"/>
        <v>195812.63041301488</v>
      </c>
      <c r="CY39" s="60">
        <f t="shared" si="111"/>
        <v>196628.51637306911</v>
      </c>
      <c r="CZ39" s="60">
        <f t="shared" si="111"/>
        <v>197447.80185795689</v>
      </c>
      <c r="DA39" s="60">
        <f t="shared" si="111"/>
        <v>198270.50103236505</v>
      </c>
      <c r="DB39" s="60">
        <f t="shared" si="111"/>
        <v>199096.62811999989</v>
      </c>
      <c r="DC39" s="60">
        <f t="shared" si="111"/>
        <v>199926.19740383321</v>
      </c>
      <c r="DD39" s="60">
        <f t="shared" ref="DD39:EK39" si="112">IF(DD$5=$D39,$E39*$F39,IF($D39&lt;DD$5,DC39*(1+$G39),0))</f>
        <v>200759.22322634919</v>
      </c>
      <c r="DE39" s="60">
        <f t="shared" si="112"/>
        <v>201595.7199897923</v>
      </c>
      <c r="DF39" s="60">
        <f t="shared" si="112"/>
        <v>202435.70215641643</v>
      </c>
      <c r="DG39" s="60">
        <f t="shared" si="112"/>
        <v>203279.18424873482</v>
      </c>
      <c r="DH39" s="60">
        <f t="shared" si="112"/>
        <v>204126.18084977122</v>
      </c>
      <c r="DI39" s="60">
        <f t="shared" si="112"/>
        <v>204976.70660331193</v>
      </c>
      <c r="DJ39" s="60">
        <f t="shared" si="112"/>
        <v>205830.77621415906</v>
      </c>
      <c r="DK39" s="60">
        <f t="shared" si="112"/>
        <v>206688.40444838471</v>
      </c>
      <c r="DL39" s="60">
        <f t="shared" si="112"/>
        <v>207549.60613358632</v>
      </c>
      <c r="DM39" s="60">
        <f t="shared" si="112"/>
        <v>208414.39615914293</v>
      </c>
      <c r="DN39" s="60">
        <f t="shared" si="112"/>
        <v>209282.78947647268</v>
      </c>
      <c r="DO39" s="60">
        <f t="shared" si="112"/>
        <v>210154.8010992913</v>
      </c>
      <c r="DP39" s="60">
        <f t="shared" si="112"/>
        <v>211030.44610387168</v>
      </c>
      <c r="DQ39" s="60">
        <f t="shared" si="112"/>
        <v>211909.73962930447</v>
      </c>
      <c r="DR39" s="60">
        <f t="shared" si="112"/>
        <v>212792.69687775991</v>
      </c>
      <c r="DS39" s="60">
        <f t="shared" si="112"/>
        <v>213679.33311475057</v>
      </c>
      <c r="DT39" s="60">
        <f t="shared" si="112"/>
        <v>214569.66366939535</v>
      </c>
      <c r="DU39" s="60">
        <f t="shared" si="112"/>
        <v>215463.70393468448</v>
      </c>
      <c r="DV39" s="60">
        <f t="shared" si="112"/>
        <v>216361.46936774565</v>
      </c>
      <c r="DW39" s="60">
        <f t="shared" si="112"/>
        <v>217262.97549011125</v>
      </c>
      <c r="DX39" s="60">
        <f t="shared" si="112"/>
        <v>218168.2378879867</v>
      </c>
      <c r="DY39" s="60">
        <f t="shared" si="112"/>
        <v>219077.27221251998</v>
      </c>
      <c r="DZ39" s="60">
        <f t="shared" si="112"/>
        <v>219990.09418007213</v>
      </c>
      <c r="EA39" s="60">
        <f t="shared" si="112"/>
        <v>220906.71957248909</v>
      </c>
      <c r="EB39" s="60">
        <f t="shared" si="112"/>
        <v>221827.16423737447</v>
      </c>
      <c r="EC39" s="60">
        <f t="shared" si="112"/>
        <v>222751.44408836353</v>
      </c>
      <c r="ED39" s="60">
        <f t="shared" si="112"/>
        <v>223679.57510539837</v>
      </c>
      <c r="EE39" s="60">
        <f t="shared" si="112"/>
        <v>224611.57333500418</v>
      </c>
      <c r="EF39" s="60">
        <f t="shared" si="112"/>
        <v>225547.4548905667</v>
      </c>
      <c r="EG39" s="60">
        <f t="shared" si="112"/>
        <v>226487.23595261073</v>
      </c>
      <c r="EH39" s="60">
        <f t="shared" si="112"/>
        <v>227430.93276907995</v>
      </c>
      <c r="EI39" s="60">
        <f t="shared" si="112"/>
        <v>228378.56165561778</v>
      </c>
      <c r="EJ39" s="60">
        <f t="shared" si="112"/>
        <v>229330.13899584953</v>
      </c>
      <c r="EK39" s="60">
        <f t="shared" si="112"/>
        <v>230285.68124166556</v>
      </c>
      <c r="EL39" s="51" t="s">
        <v>2</v>
      </c>
    </row>
    <row r="40" spans="2:142" x14ac:dyDescent="0.3">
      <c r="B40" s="51" t="s">
        <v>293</v>
      </c>
      <c r="C40" s="51">
        <v>41</v>
      </c>
      <c r="D40" s="56">
        <v>46935</v>
      </c>
      <c r="E40" s="157">
        <f>VLOOKUP(C40,'Building Breakdown Scratch'!$E$5:$G$85,3,)*VLOOKUP(C40,'Building Breakdown Scratch'!$E$5:$G$85,2,)</f>
        <v>1836.5099999999998</v>
      </c>
      <c r="F40" s="168">
        <f>F39*0.998</f>
        <v>90.267319076465569</v>
      </c>
      <c r="G40" s="111">
        <f t="shared" si="38"/>
        <v>4.1666666666666666E-3</v>
      </c>
      <c r="H40" s="56"/>
      <c r="I40" s="126"/>
      <c r="L40" s="60">
        <f t="shared" ref="L40:AQ40" si="113">IF(L$5=$D40,$E40*$F40,IF($D40&lt;L$5,K40*(1+$G40),0))</f>
        <v>0</v>
      </c>
      <c r="M40" s="60">
        <f t="shared" si="113"/>
        <v>0</v>
      </c>
      <c r="N40" s="60">
        <f t="shared" si="113"/>
        <v>0</v>
      </c>
      <c r="O40" s="60">
        <f t="shared" si="113"/>
        <v>0</v>
      </c>
      <c r="P40" s="60">
        <f t="shared" si="113"/>
        <v>0</v>
      </c>
      <c r="Q40" s="60">
        <f t="shared" si="113"/>
        <v>0</v>
      </c>
      <c r="R40" s="60">
        <f t="shared" si="113"/>
        <v>0</v>
      </c>
      <c r="S40" s="60">
        <f t="shared" si="113"/>
        <v>0</v>
      </c>
      <c r="T40" s="60">
        <f t="shared" si="113"/>
        <v>0</v>
      </c>
      <c r="U40" s="60">
        <f t="shared" si="113"/>
        <v>0</v>
      </c>
      <c r="V40" s="60">
        <f t="shared" si="113"/>
        <v>0</v>
      </c>
      <c r="W40" s="60">
        <f t="shared" si="113"/>
        <v>0</v>
      </c>
      <c r="X40" s="60">
        <f t="shared" si="113"/>
        <v>0</v>
      </c>
      <c r="Y40" s="60">
        <f t="shared" si="113"/>
        <v>0</v>
      </c>
      <c r="Z40" s="60">
        <f t="shared" si="113"/>
        <v>0</v>
      </c>
      <c r="AA40" s="60">
        <f t="shared" si="113"/>
        <v>0</v>
      </c>
      <c r="AB40" s="60">
        <f t="shared" si="113"/>
        <v>0</v>
      </c>
      <c r="AC40" s="60">
        <f t="shared" si="113"/>
        <v>0</v>
      </c>
      <c r="AD40" s="60">
        <f t="shared" si="113"/>
        <v>0</v>
      </c>
      <c r="AE40" s="60">
        <f t="shared" si="113"/>
        <v>0</v>
      </c>
      <c r="AF40" s="60">
        <f t="shared" si="113"/>
        <v>0</v>
      </c>
      <c r="AG40" s="60">
        <f t="shared" si="113"/>
        <v>0</v>
      </c>
      <c r="AH40" s="60">
        <f t="shared" si="113"/>
        <v>0</v>
      </c>
      <c r="AI40" s="60">
        <f t="shared" si="113"/>
        <v>0</v>
      </c>
      <c r="AJ40" s="60">
        <f t="shared" si="113"/>
        <v>0</v>
      </c>
      <c r="AK40" s="60">
        <f t="shared" si="113"/>
        <v>0</v>
      </c>
      <c r="AL40" s="60">
        <f t="shared" si="113"/>
        <v>0</v>
      </c>
      <c r="AM40" s="60">
        <f t="shared" si="113"/>
        <v>0</v>
      </c>
      <c r="AN40" s="60">
        <f t="shared" si="113"/>
        <v>0</v>
      </c>
      <c r="AO40" s="60">
        <f t="shared" si="113"/>
        <v>0</v>
      </c>
      <c r="AP40" s="60">
        <f t="shared" si="113"/>
        <v>0</v>
      </c>
      <c r="AQ40" s="60">
        <f t="shared" si="113"/>
        <v>0</v>
      </c>
      <c r="AR40" s="60">
        <f t="shared" ref="AR40:BW40" si="114">IF(AR$5=$D40,$E40*$F40,IF($D40&lt;AR$5,AQ40*(1+$G40),0))</f>
        <v>0</v>
      </c>
      <c r="AS40" s="60">
        <f t="shared" si="114"/>
        <v>0</v>
      </c>
      <c r="AT40" s="60">
        <f t="shared" si="114"/>
        <v>0</v>
      </c>
      <c r="AU40" s="60">
        <f t="shared" si="114"/>
        <v>0</v>
      </c>
      <c r="AV40" s="60">
        <f t="shared" si="114"/>
        <v>0</v>
      </c>
      <c r="AW40" s="60">
        <f t="shared" si="114"/>
        <v>0</v>
      </c>
      <c r="AX40" s="60">
        <f t="shared" si="114"/>
        <v>0</v>
      </c>
      <c r="AY40" s="60">
        <f t="shared" si="114"/>
        <v>0</v>
      </c>
      <c r="AZ40" s="60">
        <f t="shared" si="114"/>
        <v>0</v>
      </c>
      <c r="BA40" s="60">
        <f t="shared" si="114"/>
        <v>0</v>
      </c>
      <c r="BB40" s="60">
        <f t="shared" si="114"/>
        <v>0</v>
      </c>
      <c r="BC40" s="60">
        <f t="shared" si="114"/>
        <v>0</v>
      </c>
      <c r="BD40" s="60">
        <f t="shared" si="114"/>
        <v>0</v>
      </c>
      <c r="BE40" s="60">
        <f t="shared" si="114"/>
        <v>0</v>
      </c>
      <c r="BF40" s="60">
        <f t="shared" si="114"/>
        <v>0</v>
      </c>
      <c r="BG40" s="60">
        <f t="shared" si="114"/>
        <v>0</v>
      </c>
      <c r="BH40" s="60">
        <f t="shared" si="114"/>
        <v>0</v>
      </c>
      <c r="BI40" s="60">
        <f t="shared" si="114"/>
        <v>0</v>
      </c>
      <c r="BJ40" s="60">
        <f t="shared" si="114"/>
        <v>0</v>
      </c>
      <c r="BK40" s="60">
        <f t="shared" si="114"/>
        <v>165776.83415711977</v>
      </c>
      <c r="BL40" s="60">
        <f t="shared" si="114"/>
        <v>166467.57096610777</v>
      </c>
      <c r="BM40" s="60">
        <f t="shared" si="114"/>
        <v>167161.18584513321</v>
      </c>
      <c r="BN40" s="60">
        <f t="shared" si="114"/>
        <v>167857.69078615459</v>
      </c>
      <c r="BO40" s="60">
        <f t="shared" si="114"/>
        <v>168557.09783109691</v>
      </c>
      <c r="BP40" s="60">
        <f t="shared" si="114"/>
        <v>169259.4190720598</v>
      </c>
      <c r="BQ40" s="60">
        <f t="shared" si="114"/>
        <v>169964.6666515267</v>
      </c>
      <c r="BR40" s="60">
        <f t="shared" si="114"/>
        <v>170672.85276257474</v>
      </c>
      <c r="BS40" s="60">
        <f t="shared" si="114"/>
        <v>171383.98964908547</v>
      </c>
      <c r="BT40" s="60">
        <f t="shared" si="114"/>
        <v>172098.08960595666</v>
      </c>
      <c r="BU40" s="60">
        <f t="shared" si="114"/>
        <v>172815.16497931481</v>
      </c>
      <c r="BV40" s="60">
        <f t="shared" si="114"/>
        <v>173535.22816672863</v>
      </c>
      <c r="BW40" s="60">
        <f t="shared" si="114"/>
        <v>174258.29161742333</v>
      </c>
      <c r="BX40" s="60">
        <f t="shared" ref="BX40:DC40" si="115">IF(BX$5=$D40,$E40*$F40,IF($D40&lt;BX$5,BW40*(1+$G40),0))</f>
        <v>174984.36783249592</v>
      </c>
      <c r="BY40" s="60">
        <f t="shared" si="115"/>
        <v>175713.46936513131</v>
      </c>
      <c r="BZ40" s="60">
        <f t="shared" si="115"/>
        <v>176445.60882081935</v>
      </c>
      <c r="CA40" s="60">
        <f t="shared" si="115"/>
        <v>177180.79885757278</v>
      </c>
      <c r="CB40" s="60">
        <f t="shared" si="115"/>
        <v>177919.052186146</v>
      </c>
      <c r="CC40" s="60">
        <f t="shared" si="115"/>
        <v>178660.38157025495</v>
      </c>
      <c r="CD40" s="60">
        <f t="shared" si="115"/>
        <v>179404.79982679768</v>
      </c>
      <c r="CE40" s="60">
        <f t="shared" si="115"/>
        <v>180152.31982607601</v>
      </c>
      <c r="CF40" s="60">
        <f t="shared" si="115"/>
        <v>180902.95449201801</v>
      </c>
      <c r="CG40" s="60">
        <f t="shared" si="115"/>
        <v>181656.71680240141</v>
      </c>
      <c r="CH40" s="60">
        <f t="shared" si="115"/>
        <v>182413.61978907807</v>
      </c>
      <c r="CI40" s="60">
        <f t="shared" si="115"/>
        <v>183173.67653819924</v>
      </c>
      <c r="CJ40" s="60">
        <f t="shared" si="115"/>
        <v>183936.90019044175</v>
      </c>
      <c r="CK40" s="60">
        <f t="shared" si="115"/>
        <v>184703.30394123527</v>
      </c>
      <c r="CL40" s="60">
        <f t="shared" si="115"/>
        <v>185472.9010409904</v>
      </c>
      <c r="CM40" s="60">
        <f t="shared" si="115"/>
        <v>186245.70479532785</v>
      </c>
      <c r="CN40" s="60">
        <f t="shared" si="115"/>
        <v>187021.72856530838</v>
      </c>
      <c r="CO40" s="60">
        <f t="shared" si="115"/>
        <v>187800.98576766383</v>
      </c>
      <c r="CP40" s="60">
        <f t="shared" si="115"/>
        <v>188583.4898750291</v>
      </c>
      <c r="CQ40" s="60">
        <f t="shared" si="115"/>
        <v>189369.25441617504</v>
      </c>
      <c r="CR40" s="60">
        <f t="shared" si="115"/>
        <v>190158.29297624243</v>
      </c>
      <c r="CS40" s="60">
        <f t="shared" si="115"/>
        <v>190950.61919697677</v>
      </c>
      <c r="CT40" s="60">
        <f t="shared" si="115"/>
        <v>191746.24677696417</v>
      </c>
      <c r="CU40" s="60">
        <f t="shared" si="115"/>
        <v>192545.18947186819</v>
      </c>
      <c r="CV40" s="60">
        <f t="shared" si="115"/>
        <v>193347.46109466764</v>
      </c>
      <c r="CW40" s="60">
        <f t="shared" si="115"/>
        <v>194153.07551589541</v>
      </c>
      <c r="CX40" s="60">
        <f t="shared" si="115"/>
        <v>194962.04666387831</v>
      </c>
      <c r="CY40" s="60">
        <f t="shared" si="115"/>
        <v>195774.38852497781</v>
      </c>
      <c r="CZ40" s="60">
        <f t="shared" si="115"/>
        <v>196590.11514383188</v>
      </c>
      <c r="DA40" s="60">
        <f t="shared" si="115"/>
        <v>197409.24062359784</v>
      </c>
      <c r="DB40" s="60">
        <f t="shared" si="115"/>
        <v>198231.77912619617</v>
      </c>
      <c r="DC40" s="60">
        <f t="shared" si="115"/>
        <v>199057.74487255531</v>
      </c>
      <c r="DD40" s="60">
        <f t="shared" ref="DD40:EK40" si="116">IF(DD$5=$D40,$E40*$F40,IF($D40&lt;DD$5,DC40*(1+$G40),0))</f>
        <v>199887.15214285761</v>
      </c>
      <c r="DE40" s="60">
        <f t="shared" si="116"/>
        <v>200720.01527678617</v>
      </c>
      <c r="DF40" s="60">
        <f t="shared" si="116"/>
        <v>201556.34867377277</v>
      </c>
      <c r="DG40" s="60">
        <f t="shared" si="116"/>
        <v>202396.16679324681</v>
      </c>
      <c r="DH40" s="60">
        <f t="shared" si="116"/>
        <v>203239.48415488534</v>
      </c>
      <c r="DI40" s="60">
        <f t="shared" si="116"/>
        <v>204086.31533886402</v>
      </c>
      <c r="DJ40" s="60">
        <f t="shared" si="116"/>
        <v>204936.67498610928</v>
      </c>
      <c r="DK40" s="60">
        <f t="shared" si="116"/>
        <v>205790.57779855141</v>
      </c>
      <c r="DL40" s="60">
        <f t="shared" si="116"/>
        <v>206648.0385393787</v>
      </c>
      <c r="DM40" s="60">
        <f t="shared" si="116"/>
        <v>207509.07203329279</v>
      </c>
      <c r="DN40" s="60">
        <f t="shared" si="116"/>
        <v>208373.69316676483</v>
      </c>
      <c r="DO40" s="60">
        <f t="shared" si="116"/>
        <v>209241.91688829302</v>
      </c>
      <c r="DP40" s="60">
        <f t="shared" si="116"/>
        <v>210113.7582086609</v>
      </c>
      <c r="DQ40" s="60">
        <f t="shared" si="116"/>
        <v>210989.23220119698</v>
      </c>
      <c r="DR40" s="60">
        <f t="shared" si="116"/>
        <v>211868.35400203531</v>
      </c>
      <c r="DS40" s="60">
        <f t="shared" si="116"/>
        <v>212751.13881037713</v>
      </c>
      <c r="DT40" s="60">
        <f t="shared" si="116"/>
        <v>213637.60188875371</v>
      </c>
      <c r="DU40" s="60">
        <f t="shared" si="116"/>
        <v>214527.75856329018</v>
      </c>
      <c r="DV40" s="60">
        <f t="shared" si="116"/>
        <v>215421.62422397055</v>
      </c>
      <c r="DW40" s="60">
        <f t="shared" si="116"/>
        <v>216319.21432490376</v>
      </c>
      <c r="DX40" s="60">
        <f t="shared" si="116"/>
        <v>217220.54438459084</v>
      </c>
      <c r="DY40" s="60">
        <f t="shared" si="116"/>
        <v>218125.62998619329</v>
      </c>
      <c r="DZ40" s="60">
        <f t="shared" si="116"/>
        <v>219034.48677780243</v>
      </c>
      <c r="EA40" s="60">
        <f t="shared" si="116"/>
        <v>219947.13047270995</v>
      </c>
      <c r="EB40" s="60">
        <f t="shared" si="116"/>
        <v>220863.57684967958</v>
      </c>
      <c r="EC40" s="60">
        <f t="shared" si="116"/>
        <v>221783.84175321989</v>
      </c>
      <c r="ED40" s="60">
        <f t="shared" si="116"/>
        <v>222707.9410938583</v>
      </c>
      <c r="EE40" s="60">
        <f t="shared" si="116"/>
        <v>223635.89084841605</v>
      </c>
      <c r="EF40" s="60">
        <f t="shared" si="116"/>
        <v>224567.70706028445</v>
      </c>
      <c r="EG40" s="60">
        <f t="shared" si="116"/>
        <v>225503.40583970229</v>
      </c>
      <c r="EH40" s="60">
        <f t="shared" si="116"/>
        <v>226443.00336403438</v>
      </c>
      <c r="EI40" s="60">
        <f t="shared" si="116"/>
        <v>227386.51587805117</v>
      </c>
      <c r="EJ40" s="60">
        <f t="shared" si="116"/>
        <v>228333.95969420971</v>
      </c>
      <c r="EK40" s="60">
        <f t="shared" si="116"/>
        <v>229285.35119293557</v>
      </c>
      <c r="EL40" s="51" t="s">
        <v>2</v>
      </c>
    </row>
    <row r="41" spans="2:142" x14ac:dyDescent="0.3">
      <c r="B41" s="51" t="s">
        <v>294</v>
      </c>
      <c r="C41" s="51">
        <v>40</v>
      </c>
      <c r="D41" s="56">
        <v>46966</v>
      </c>
      <c r="E41" s="169">
        <f>VLOOKUP(C41,'Building Breakdown Scratch'!$E$5:$G$85,3,)*VLOOKUP(C41,'Building Breakdown Scratch'!$E$5:$G$85,2,)</f>
        <v>1731.6000000000001</v>
      </c>
      <c r="F41" s="168">
        <f>F40*0.998</f>
        <v>90.086784438312634</v>
      </c>
      <c r="G41" s="111">
        <f t="shared" si="38"/>
        <v>4.1666666666666666E-3</v>
      </c>
      <c r="H41" s="56"/>
      <c r="I41" s="126"/>
      <c r="L41" s="60">
        <f t="shared" ref="L41:AQ41" si="117">IF(L$5=$D41,$E41*$F41,IF($D41&lt;L$5,K41*(1+$G41),0))</f>
        <v>0</v>
      </c>
      <c r="M41" s="60">
        <f t="shared" si="117"/>
        <v>0</v>
      </c>
      <c r="N41" s="60">
        <f t="shared" si="117"/>
        <v>0</v>
      </c>
      <c r="O41" s="60">
        <f t="shared" si="117"/>
        <v>0</v>
      </c>
      <c r="P41" s="60">
        <f t="shared" si="117"/>
        <v>0</v>
      </c>
      <c r="Q41" s="60">
        <f t="shared" si="117"/>
        <v>0</v>
      </c>
      <c r="R41" s="60">
        <f t="shared" si="117"/>
        <v>0</v>
      </c>
      <c r="S41" s="60">
        <f t="shared" si="117"/>
        <v>0</v>
      </c>
      <c r="T41" s="60">
        <f t="shared" si="117"/>
        <v>0</v>
      </c>
      <c r="U41" s="60">
        <f t="shared" si="117"/>
        <v>0</v>
      </c>
      <c r="V41" s="60">
        <f t="shared" si="117"/>
        <v>0</v>
      </c>
      <c r="W41" s="60">
        <f t="shared" si="117"/>
        <v>0</v>
      </c>
      <c r="X41" s="60">
        <f t="shared" si="117"/>
        <v>0</v>
      </c>
      <c r="Y41" s="60">
        <f t="shared" si="117"/>
        <v>0</v>
      </c>
      <c r="Z41" s="60">
        <f t="shared" si="117"/>
        <v>0</v>
      </c>
      <c r="AA41" s="60">
        <f t="shared" si="117"/>
        <v>0</v>
      </c>
      <c r="AB41" s="60">
        <f t="shared" si="117"/>
        <v>0</v>
      </c>
      <c r="AC41" s="60">
        <f t="shared" si="117"/>
        <v>0</v>
      </c>
      <c r="AD41" s="60">
        <f t="shared" si="117"/>
        <v>0</v>
      </c>
      <c r="AE41" s="60">
        <f t="shared" si="117"/>
        <v>0</v>
      </c>
      <c r="AF41" s="60">
        <f t="shared" si="117"/>
        <v>0</v>
      </c>
      <c r="AG41" s="60">
        <f t="shared" si="117"/>
        <v>0</v>
      </c>
      <c r="AH41" s="60">
        <f t="shared" si="117"/>
        <v>0</v>
      </c>
      <c r="AI41" s="60">
        <f t="shared" si="117"/>
        <v>0</v>
      </c>
      <c r="AJ41" s="60">
        <f t="shared" si="117"/>
        <v>0</v>
      </c>
      <c r="AK41" s="60">
        <f t="shared" si="117"/>
        <v>0</v>
      </c>
      <c r="AL41" s="60">
        <f t="shared" si="117"/>
        <v>0</v>
      </c>
      <c r="AM41" s="60">
        <f t="shared" si="117"/>
        <v>0</v>
      </c>
      <c r="AN41" s="60">
        <f t="shared" si="117"/>
        <v>0</v>
      </c>
      <c r="AO41" s="60">
        <f t="shared" si="117"/>
        <v>0</v>
      </c>
      <c r="AP41" s="60">
        <f t="shared" si="117"/>
        <v>0</v>
      </c>
      <c r="AQ41" s="60">
        <f t="shared" si="117"/>
        <v>0</v>
      </c>
      <c r="AR41" s="60">
        <f t="shared" ref="AR41:BW41" si="118">IF(AR$5=$D41,$E41*$F41,IF($D41&lt;AR$5,AQ41*(1+$G41),0))</f>
        <v>0</v>
      </c>
      <c r="AS41" s="60">
        <f t="shared" si="118"/>
        <v>0</v>
      </c>
      <c r="AT41" s="60">
        <f t="shared" si="118"/>
        <v>0</v>
      </c>
      <c r="AU41" s="60">
        <f t="shared" si="118"/>
        <v>0</v>
      </c>
      <c r="AV41" s="60">
        <f t="shared" si="118"/>
        <v>0</v>
      </c>
      <c r="AW41" s="60">
        <f t="shared" si="118"/>
        <v>0</v>
      </c>
      <c r="AX41" s="60">
        <f t="shared" si="118"/>
        <v>0</v>
      </c>
      <c r="AY41" s="60">
        <f t="shared" si="118"/>
        <v>0</v>
      </c>
      <c r="AZ41" s="60">
        <f t="shared" si="118"/>
        <v>0</v>
      </c>
      <c r="BA41" s="60">
        <f t="shared" si="118"/>
        <v>0</v>
      </c>
      <c r="BB41" s="60">
        <f t="shared" si="118"/>
        <v>0</v>
      </c>
      <c r="BC41" s="60">
        <f t="shared" si="118"/>
        <v>0</v>
      </c>
      <c r="BD41" s="60">
        <f t="shared" si="118"/>
        <v>0</v>
      </c>
      <c r="BE41" s="60">
        <f t="shared" si="118"/>
        <v>0</v>
      </c>
      <c r="BF41" s="60">
        <f t="shared" si="118"/>
        <v>0</v>
      </c>
      <c r="BG41" s="60">
        <f t="shared" si="118"/>
        <v>0</v>
      </c>
      <c r="BH41" s="60">
        <f t="shared" si="118"/>
        <v>0</v>
      </c>
      <c r="BI41" s="60">
        <f t="shared" si="118"/>
        <v>0</v>
      </c>
      <c r="BJ41" s="60">
        <f t="shared" si="118"/>
        <v>0</v>
      </c>
      <c r="BK41" s="60">
        <f t="shared" si="118"/>
        <v>0</v>
      </c>
      <c r="BL41" s="60">
        <f t="shared" si="118"/>
        <v>155994.27593338216</v>
      </c>
      <c r="BM41" s="60">
        <f t="shared" si="118"/>
        <v>156644.25208310457</v>
      </c>
      <c r="BN41" s="60">
        <f t="shared" si="118"/>
        <v>157296.93646678416</v>
      </c>
      <c r="BO41" s="60">
        <f t="shared" si="118"/>
        <v>157952.34036872908</v>
      </c>
      <c r="BP41" s="60">
        <f t="shared" si="118"/>
        <v>158610.47512026544</v>
      </c>
      <c r="BQ41" s="60">
        <f t="shared" si="118"/>
        <v>159271.35209993322</v>
      </c>
      <c r="BR41" s="60">
        <f t="shared" si="118"/>
        <v>159934.98273368293</v>
      </c>
      <c r="BS41" s="60">
        <f t="shared" si="118"/>
        <v>160601.37849507327</v>
      </c>
      <c r="BT41" s="60">
        <f t="shared" si="118"/>
        <v>161270.5509054694</v>
      </c>
      <c r="BU41" s="60">
        <f t="shared" si="118"/>
        <v>161942.51153424219</v>
      </c>
      <c r="BV41" s="60">
        <f t="shared" si="118"/>
        <v>162617.27199896821</v>
      </c>
      <c r="BW41" s="60">
        <f t="shared" si="118"/>
        <v>163294.84396563057</v>
      </c>
      <c r="BX41" s="60">
        <f t="shared" ref="BX41:DC41" si="119">IF(BX$5=$D41,$E41*$F41,IF($D41&lt;BX$5,BW41*(1+$G41),0))</f>
        <v>163975.23914882069</v>
      </c>
      <c r="BY41" s="60">
        <f t="shared" si="119"/>
        <v>164658.46931194077</v>
      </c>
      <c r="BZ41" s="60">
        <f t="shared" si="119"/>
        <v>165344.54626740719</v>
      </c>
      <c r="CA41" s="60">
        <f t="shared" si="119"/>
        <v>166033.48187685473</v>
      </c>
      <c r="CB41" s="60">
        <f t="shared" si="119"/>
        <v>166725.28805134163</v>
      </c>
      <c r="CC41" s="60">
        <f t="shared" si="119"/>
        <v>167419.97675155554</v>
      </c>
      <c r="CD41" s="60">
        <f t="shared" si="119"/>
        <v>168117.55998802037</v>
      </c>
      <c r="CE41" s="60">
        <f t="shared" si="119"/>
        <v>168818.04982130378</v>
      </c>
      <c r="CF41" s="60">
        <f t="shared" si="119"/>
        <v>169521.45836222588</v>
      </c>
      <c r="CG41" s="60">
        <f t="shared" si="119"/>
        <v>170227.79777206847</v>
      </c>
      <c r="CH41" s="60">
        <f t="shared" si="119"/>
        <v>170937.08026278543</v>
      </c>
      <c r="CI41" s="60">
        <f t="shared" si="119"/>
        <v>171649.31809721369</v>
      </c>
      <c r="CJ41" s="60">
        <f t="shared" si="119"/>
        <v>172364.52358928541</v>
      </c>
      <c r="CK41" s="60">
        <f t="shared" si="119"/>
        <v>173082.70910424076</v>
      </c>
      <c r="CL41" s="60">
        <f t="shared" si="119"/>
        <v>173803.88705884176</v>
      </c>
      <c r="CM41" s="60">
        <f t="shared" si="119"/>
        <v>174528.06992158692</v>
      </c>
      <c r="CN41" s="60">
        <f t="shared" si="119"/>
        <v>175255.27021292687</v>
      </c>
      <c r="CO41" s="60">
        <f t="shared" si="119"/>
        <v>175985.50050548074</v>
      </c>
      <c r="CP41" s="60">
        <f t="shared" si="119"/>
        <v>176718.77342425357</v>
      </c>
      <c r="CQ41" s="60">
        <f t="shared" si="119"/>
        <v>177455.10164685463</v>
      </c>
      <c r="CR41" s="60">
        <f t="shared" si="119"/>
        <v>178194.49790371652</v>
      </c>
      <c r="CS41" s="60">
        <f t="shared" si="119"/>
        <v>178936.97497831532</v>
      </c>
      <c r="CT41" s="60">
        <f t="shared" si="119"/>
        <v>179682.54570739163</v>
      </c>
      <c r="CU41" s="60">
        <f t="shared" si="119"/>
        <v>180431.22298117244</v>
      </c>
      <c r="CV41" s="60">
        <f t="shared" si="119"/>
        <v>181183.01974359399</v>
      </c>
      <c r="CW41" s="60">
        <f t="shared" si="119"/>
        <v>181937.94899252563</v>
      </c>
      <c r="CX41" s="60">
        <f t="shared" si="119"/>
        <v>182696.02377999449</v>
      </c>
      <c r="CY41" s="60">
        <f t="shared" si="119"/>
        <v>183457.25721241112</v>
      </c>
      <c r="CZ41" s="60">
        <f t="shared" si="119"/>
        <v>184221.66245079617</v>
      </c>
      <c r="DA41" s="60">
        <f t="shared" si="119"/>
        <v>184989.25271100781</v>
      </c>
      <c r="DB41" s="60">
        <f t="shared" si="119"/>
        <v>185760.04126397034</v>
      </c>
      <c r="DC41" s="60">
        <f t="shared" si="119"/>
        <v>186534.04143590355</v>
      </c>
      <c r="DD41" s="60">
        <f t="shared" ref="DD41:EK41" si="120">IF(DD$5=$D41,$E41*$F41,IF($D41&lt;DD$5,DC41*(1+$G41),0))</f>
        <v>187311.26660855315</v>
      </c>
      <c r="DE41" s="60">
        <f t="shared" si="120"/>
        <v>188091.73021942211</v>
      </c>
      <c r="DF41" s="60">
        <f t="shared" si="120"/>
        <v>188875.44576200304</v>
      </c>
      <c r="DG41" s="60">
        <f t="shared" si="120"/>
        <v>189662.42678601138</v>
      </c>
      <c r="DH41" s="60">
        <f t="shared" si="120"/>
        <v>190452.68689761974</v>
      </c>
      <c r="DI41" s="60">
        <f t="shared" si="120"/>
        <v>191246.23975969316</v>
      </c>
      <c r="DJ41" s="60">
        <f t="shared" si="120"/>
        <v>192043.09909202519</v>
      </c>
      <c r="DK41" s="60">
        <f t="shared" si="120"/>
        <v>192843.2786715753</v>
      </c>
      <c r="DL41" s="60">
        <f t="shared" si="120"/>
        <v>193646.79233270686</v>
      </c>
      <c r="DM41" s="60">
        <f t="shared" si="120"/>
        <v>194453.65396742648</v>
      </c>
      <c r="DN41" s="60">
        <f t="shared" si="120"/>
        <v>195263.87752562409</v>
      </c>
      <c r="DO41" s="60">
        <f t="shared" si="120"/>
        <v>196077.47701531419</v>
      </c>
      <c r="DP41" s="60">
        <f t="shared" si="120"/>
        <v>196894.466502878</v>
      </c>
      <c r="DQ41" s="60">
        <f t="shared" si="120"/>
        <v>197714.86011330667</v>
      </c>
      <c r="DR41" s="60">
        <f t="shared" si="120"/>
        <v>198538.67203044545</v>
      </c>
      <c r="DS41" s="60">
        <f t="shared" si="120"/>
        <v>199365.91649723897</v>
      </c>
      <c r="DT41" s="60">
        <f t="shared" si="120"/>
        <v>200196.60781597748</v>
      </c>
      <c r="DU41" s="60">
        <f t="shared" si="120"/>
        <v>201030.76034854405</v>
      </c>
      <c r="DV41" s="60">
        <f t="shared" si="120"/>
        <v>201868.38851666299</v>
      </c>
      <c r="DW41" s="60">
        <f t="shared" si="120"/>
        <v>202709.50680214909</v>
      </c>
      <c r="DX41" s="60">
        <f t="shared" si="120"/>
        <v>203554.12974715803</v>
      </c>
      <c r="DY41" s="60">
        <f t="shared" si="120"/>
        <v>204402.27195443786</v>
      </c>
      <c r="DZ41" s="60">
        <f t="shared" si="120"/>
        <v>205253.94808758135</v>
      </c>
      <c r="EA41" s="60">
        <f t="shared" si="120"/>
        <v>206109.17287127959</v>
      </c>
      <c r="EB41" s="60">
        <f t="shared" si="120"/>
        <v>206967.96109157658</v>
      </c>
      <c r="EC41" s="60">
        <f t="shared" si="120"/>
        <v>207830.32759612481</v>
      </c>
      <c r="ED41" s="60">
        <f t="shared" si="120"/>
        <v>208696.28729444201</v>
      </c>
      <c r="EE41" s="60">
        <f t="shared" si="120"/>
        <v>209565.85515816885</v>
      </c>
      <c r="EF41" s="60">
        <f t="shared" si="120"/>
        <v>210439.04622132788</v>
      </c>
      <c r="EG41" s="60">
        <f t="shared" si="120"/>
        <v>211315.87558058341</v>
      </c>
      <c r="EH41" s="60">
        <f t="shared" si="120"/>
        <v>212196.3583955025</v>
      </c>
      <c r="EI41" s="60">
        <f t="shared" si="120"/>
        <v>213080.50988881709</v>
      </c>
      <c r="EJ41" s="60">
        <f t="shared" si="120"/>
        <v>213968.34534668716</v>
      </c>
      <c r="EK41" s="60">
        <f t="shared" si="120"/>
        <v>214859.88011896503</v>
      </c>
      <c r="EL41" s="51" t="s">
        <v>2</v>
      </c>
    </row>
    <row r="42" spans="2:142" x14ac:dyDescent="0.3">
      <c r="B42" s="51" t="s">
        <v>295</v>
      </c>
      <c r="C42" s="51">
        <v>39</v>
      </c>
      <c r="D42" s="56">
        <v>46997</v>
      </c>
      <c r="E42" s="157">
        <f>VLOOKUP(C42,'Building Breakdown Scratch'!$E$5:$G$85,3,)*VLOOKUP(C42,'Building Breakdown Scratch'!$E$5:$G$85,2,)</f>
        <v>1734.7200000000003</v>
      </c>
      <c r="F42" s="168">
        <f t="shared" ref="F42:F49" si="121">F41*0.994</f>
        <v>89.546263731682757</v>
      </c>
      <c r="G42" s="111">
        <f t="shared" si="38"/>
        <v>4.1666666666666666E-3</v>
      </c>
      <c r="H42" s="56"/>
      <c r="I42" s="126"/>
      <c r="L42" s="60">
        <f t="shared" ref="L42:AQ42" si="122">IF(L$5=$D42,$E42*$F42,IF($D42&lt;L$5,K42*(1+$G42),0))</f>
        <v>0</v>
      </c>
      <c r="M42" s="60">
        <f t="shared" si="122"/>
        <v>0</v>
      </c>
      <c r="N42" s="60">
        <f t="shared" si="122"/>
        <v>0</v>
      </c>
      <c r="O42" s="60">
        <f t="shared" si="122"/>
        <v>0</v>
      </c>
      <c r="P42" s="60">
        <f t="shared" si="122"/>
        <v>0</v>
      </c>
      <c r="Q42" s="60">
        <f t="shared" si="122"/>
        <v>0</v>
      </c>
      <c r="R42" s="60">
        <f t="shared" si="122"/>
        <v>0</v>
      </c>
      <c r="S42" s="60">
        <f t="shared" si="122"/>
        <v>0</v>
      </c>
      <c r="T42" s="60">
        <f t="shared" si="122"/>
        <v>0</v>
      </c>
      <c r="U42" s="60">
        <f t="shared" si="122"/>
        <v>0</v>
      </c>
      <c r="V42" s="60">
        <f t="shared" si="122"/>
        <v>0</v>
      </c>
      <c r="W42" s="60">
        <f t="shared" si="122"/>
        <v>0</v>
      </c>
      <c r="X42" s="60">
        <f t="shared" si="122"/>
        <v>0</v>
      </c>
      <c r="Y42" s="60">
        <f t="shared" si="122"/>
        <v>0</v>
      </c>
      <c r="Z42" s="60">
        <f t="shared" si="122"/>
        <v>0</v>
      </c>
      <c r="AA42" s="60">
        <f t="shared" si="122"/>
        <v>0</v>
      </c>
      <c r="AB42" s="60">
        <f t="shared" si="122"/>
        <v>0</v>
      </c>
      <c r="AC42" s="60">
        <f t="shared" si="122"/>
        <v>0</v>
      </c>
      <c r="AD42" s="60">
        <f t="shared" si="122"/>
        <v>0</v>
      </c>
      <c r="AE42" s="60">
        <f t="shared" si="122"/>
        <v>0</v>
      </c>
      <c r="AF42" s="60">
        <f t="shared" si="122"/>
        <v>0</v>
      </c>
      <c r="AG42" s="60">
        <f t="shared" si="122"/>
        <v>0</v>
      </c>
      <c r="AH42" s="60">
        <f t="shared" si="122"/>
        <v>0</v>
      </c>
      <c r="AI42" s="60">
        <f t="shared" si="122"/>
        <v>0</v>
      </c>
      <c r="AJ42" s="60">
        <f t="shared" si="122"/>
        <v>0</v>
      </c>
      <c r="AK42" s="60">
        <f t="shared" si="122"/>
        <v>0</v>
      </c>
      <c r="AL42" s="60">
        <f t="shared" si="122"/>
        <v>0</v>
      </c>
      <c r="AM42" s="60">
        <f t="shared" si="122"/>
        <v>0</v>
      </c>
      <c r="AN42" s="60">
        <f t="shared" si="122"/>
        <v>0</v>
      </c>
      <c r="AO42" s="60">
        <f t="shared" si="122"/>
        <v>0</v>
      </c>
      <c r="AP42" s="60">
        <f t="shared" si="122"/>
        <v>0</v>
      </c>
      <c r="AQ42" s="60">
        <f t="shared" si="122"/>
        <v>0</v>
      </c>
      <c r="AR42" s="60">
        <f t="shared" ref="AR42:BW42" si="123">IF(AR$5=$D42,$E42*$F42,IF($D42&lt;AR$5,AQ42*(1+$G42),0))</f>
        <v>0</v>
      </c>
      <c r="AS42" s="60">
        <f t="shared" si="123"/>
        <v>0</v>
      </c>
      <c r="AT42" s="60">
        <f t="shared" si="123"/>
        <v>0</v>
      </c>
      <c r="AU42" s="60">
        <f t="shared" si="123"/>
        <v>0</v>
      </c>
      <c r="AV42" s="60">
        <f t="shared" si="123"/>
        <v>0</v>
      </c>
      <c r="AW42" s="60">
        <f t="shared" si="123"/>
        <v>0</v>
      </c>
      <c r="AX42" s="60">
        <f t="shared" si="123"/>
        <v>0</v>
      </c>
      <c r="AY42" s="60">
        <f t="shared" si="123"/>
        <v>0</v>
      </c>
      <c r="AZ42" s="60">
        <f t="shared" si="123"/>
        <v>0</v>
      </c>
      <c r="BA42" s="60">
        <f t="shared" si="123"/>
        <v>0</v>
      </c>
      <c r="BB42" s="60">
        <f t="shared" si="123"/>
        <v>0</v>
      </c>
      <c r="BC42" s="60">
        <f t="shared" si="123"/>
        <v>0</v>
      </c>
      <c r="BD42" s="60">
        <f t="shared" si="123"/>
        <v>0</v>
      </c>
      <c r="BE42" s="60">
        <f t="shared" si="123"/>
        <v>0</v>
      </c>
      <c r="BF42" s="60">
        <f t="shared" si="123"/>
        <v>0</v>
      </c>
      <c r="BG42" s="60">
        <f t="shared" si="123"/>
        <v>0</v>
      </c>
      <c r="BH42" s="60">
        <f t="shared" si="123"/>
        <v>0</v>
      </c>
      <c r="BI42" s="60">
        <f t="shared" si="123"/>
        <v>0</v>
      </c>
      <c r="BJ42" s="60">
        <f t="shared" si="123"/>
        <v>0</v>
      </c>
      <c r="BK42" s="60">
        <f t="shared" si="123"/>
        <v>0</v>
      </c>
      <c r="BL42" s="60">
        <f t="shared" si="123"/>
        <v>0</v>
      </c>
      <c r="BM42" s="60">
        <f t="shared" si="123"/>
        <v>155337.69462062474</v>
      </c>
      <c r="BN42" s="60">
        <f t="shared" si="123"/>
        <v>155984.93501487735</v>
      </c>
      <c r="BO42" s="60">
        <f t="shared" si="123"/>
        <v>156634.87224410599</v>
      </c>
      <c r="BP42" s="60">
        <f t="shared" si="123"/>
        <v>157287.51754512309</v>
      </c>
      <c r="BQ42" s="60">
        <f t="shared" si="123"/>
        <v>157942.88220156109</v>
      </c>
      <c r="BR42" s="60">
        <f t="shared" si="123"/>
        <v>158600.9775440676</v>
      </c>
      <c r="BS42" s="60">
        <f t="shared" si="123"/>
        <v>159261.81495050123</v>
      </c>
      <c r="BT42" s="60">
        <f t="shared" si="123"/>
        <v>159925.4058461283</v>
      </c>
      <c r="BU42" s="60">
        <f t="shared" si="123"/>
        <v>160591.76170382049</v>
      </c>
      <c r="BV42" s="60">
        <f t="shared" si="123"/>
        <v>161260.89404425307</v>
      </c>
      <c r="BW42" s="60">
        <f t="shared" si="123"/>
        <v>161932.81443610412</v>
      </c>
      <c r="BX42" s="60">
        <f t="shared" ref="BX42:DC42" si="124">IF(BX$5=$D42,$E42*$F42,IF($D42&lt;BX$5,BW42*(1+$G42),0))</f>
        <v>162607.53449625455</v>
      </c>
      <c r="BY42" s="60">
        <f t="shared" si="124"/>
        <v>163285.06588998894</v>
      </c>
      <c r="BZ42" s="60">
        <f t="shared" si="124"/>
        <v>163965.42033119724</v>
      </c>
      <c r="CA42" s="60">
        <f t="shared" si="124"/>
        <v>164648.60958257722</v>
      </c>
      <c r="CB42" s="60">
        <f t="shared" si="124"/>
        <v>165334.64545583795</v>
      </c>
      <c r="CC42" s="60">
        <f t="shared" si="124"/>
        <v>166023.53981190393</v>
      </c>
      <c r="CD42" s="60">
        <f t="shared" si="124"/>
        <v>166715.3045611202</v>
      </c>
      <c r="CE42" s="60">
        <f t="shared" si="124"/>
        <v>167409.9516634582</v>
      </c>
      <c r="CF42" s="60">
        <f t="shared" si="124"/>
        <v>168107.49312872259</v>
      </c>
      <c r="CG42" s="60">
        <f t="shared" si="124"/>
        <v>168807.94101675894</v>
      </c>
      <c r="CH42" s="60">
        <f t="shared" si="124"/>
        <v>169511.30743766209</v>
      </c>
      <c r="CI42" s="60">
        <f t="shared" si="124"/>
        <v>170217.60455198569</v>
      </c>
      <c r="CJ42" s="60">
        <f t="shared" si="124"/>
        <v>170926.84457095229</v>
      </c>
      <c r="CK42" s="60">
        <f t="shared" si="124"/>
        <v>171639.0397566646</v>
      </c>
      <c r="CL42" s="60">
        <f t="shared" si="124"/>
        <v>172354.20242231738</v>
      </c>
      <c r="CM42" s="60">
        <f t="shared" si="124"/>
        <v>173072.34493241037</v>
      </c>
      <c r="CN42" s="60">
        <f t="shared" si="124"/>
        <v>173793.47970296207</v>
      </c>
      <c r="CO42" s="60">
        <f t="shared" si="124"/>
        <v>174517.61920172442</v>
      </c>
      <c r="CP42" s="60">
        <f t="shared" si="124"/>
        <v>175244.77594839828</v>
      </c>
      <c r="CQ42" s="60">
        <f t="shared" si="124"/>
        <v>175974.96251484993</v>
      </c>
      <c r="CR42" s="60">
        <f t="shared" si="124"/>
        <v>176708.19152532847</v>
      </c>
      <c r="CS42" s="60">
        <f t="shared" si="124"/>
        <v>177444.47565668399</v>
      </c>
      <c r="CT42" s="60">
        <f t="shared" si="124"/>
        <v>178183.82763858684</v>
      </c>
      <c r="CU42" s="60">
        <f t="shared" si="124"/>
        <v>178926.26025374761</v>
      </c>
      <c r="CV42" s="60">
        <f t="shared" si="124"/>
        <v>179671.78633813822</v>
      </c>
      <c r="CW42" s="60">
        <f t="shared" si="124"/>
        <v>180420.41878121378</v>
      </c>
      <c r="CX42" s="60">
        <f t="shared" si="124"/>
        <v>181172.17052613551</v>
      </c>
      <c r="CY42" s="60">
        <f t="shared" si="124"/>
        <v>181927.05456999439</v>
      </c>
      <c r="CZ42" s="60">
        <f t="shared" si="124"/>
        <v>182685.08396403602</v>
      </c>
      <c r="DA42" s="60">
        <f t="shared" si="124"/>
        <v>183446.27181388618</v>
      </c>
      <c r="DB42" s="60">
        <f t="shared" si="124"/>
        <v>184210.63127977736</v>
      </c>
      <c r="DC42" s="60">
        <f t="shared" si="124"/>
        <v>184978.17557677644</v>
      </c>
      <c r="DD42" s="60">
        <f t="shared" ref="DD42:EK42" si="125">IF(DD$5=$D42,$E42*$F42,IF($D42&lt;DD$5,DC42*(1+$G42),0))</f>
        <v>185748.917975013</v>
      </c>
      <c r="DE42" s="60">
        <f t="shared" si="125"/>
        <v>186522.87179990887</v>
      </c>
      <c r="DF42" s="60">
        <f t="shared" si="125"/>
        <v>187300.05043240849</v>
      </c>
      <c r="DG42" s="60">
        <f t="shared" si="125"/>
        <v>188080.46730921019</v>
      </c>
      <c r="DH42" s="60">
        <f t="shared" si="125"/>
        <v>188864.13592299857</v>
      </c>
      <c r="DI42" s="60">
        <f t="shared" si="125"/>
        <v>189651.06982267773</v>
      </c>
      <c r="DJ42" s="60">
        <f t="shared" si="125"/>
        <v>190441.28261360555</v>
      </c>
      <c r="DK42" s="60">
        <f t="shared" si="125"/>
        <v>191234.7879578289</v>
      </c>
      <c r="DL42" s="60">
        <f t="shared" si="125"/>
        <v>192031.59957431984</v>
      </c>
      <c r="DM42" s="60">
        <f t="shared" si="125"/>
        <v>192831.73123921285</v>
      </c>
      <c r="DN42" s="60">
        <f t="shared" si="125"/>
        <v>193635.19678604291</v>
      </c>
      <c r="DO42" s="60">
        <f t="shared" si="125"/>
        <v>194442.01010598475</v>
      </c>
      <c r="DP42" s="60">
        <f t="shared" si="125"/>
        <v>195252.18514809301</v>
      </c>
      <c r="DQ42" s="60">
        <f t="shared" si="125"/>
        <v>196065.7359195434</v>
      </c>
      <c r="DR42" s="60">
        <f t="shared" si="125"/>
        <v>196882.67648587484</v>
      </c>
      <c r="DS42" s="60">
        <f t="shared" si="125"/>
        <v>197703.02097123265</v>
      </c>
      <c r="DT42" s="60">
        <f t="shared" si="125"/>
        <v>198526.78355861278</v>
      </c>
      <c r="DU42" s="60">
        <f t="shared" si="125"/>
        <v>199353.97849010699</v>
      </c>
      <c r="DV42" s="60">
        <f t="shared" si="125"/>
        <v>200184.62006714911</v>
      </c>
      <c r="DW42" s="60">
        <f t="shared" si="125"/>
        <v>201018.72265076224</v>
      </c>
      <c r="DX42" s="60">
        <f t="shared" si="125"/>
        <v>201856.30066180709</v>
      </c>
      <c r="DY42" s="60">
        <f t="shared" si="125"/>
        <v>202697.36858123128</v>
      </c>
      <c r="DZ42" s="60">
        <f t="shared" si="125"/>
        <v>203541.94095031972</v>
      </c>
      <c r="EA42" s="60">
        <f t="shared" si="125"/>
        <v>204390.03237094605</v>
      </c>
      <c r="EB42" s="60">
        <f t="shared" si="125"/>
        <v>205241.65750582499</v>
      </c>
      <c r="EC42" s="60">
        <f t="shared" si="125"/>
        <v>206096.83107876591</v>
      </c>
      <c r="ED42" s="60">
        <f t="shared" si="125"/>
        <v>206955.56787492742</v>
      </c>
      <c r="EE42" s="60">
        <f t="shared" si="125"/>
        <v>207817.88274107294</v>
      </c>
      <c r="EF42" s="60">
        <f t="shared" si="125"/>
        <v>208683.7905858274</v>
      </c>
      <c r="EG42" s="60">
        <f t="shared" si="125"/>
        <v>209553.30637993501</v>
      </c>
      <c r="EH42" s="60">
        <f t="shared" si="125"/>
        <v>210426.44515651808</v>
      </c>
      <c r="EI42" s="60">
        <f t="shared" si="125"/>
        <v>211303.22201133691</v>
      </c>
      <c r="EJ42" s="60">
        <f t="shared" si="125"/>
        <v>212183.65210305082</v>
      </c>
      <c r="EK42" s="60">
        <f t="shared" si="125"/>
        <v>213067.75065348018</v>
      </c>
      <c r="EL42" s="51" t="s">
        <v>2</v>
      </c>
    </row>
    <row r="43" spans="2:142" x14ac:dyDescent="0.3">
      <c r="B43" s="51" t="s">
        <v>296</v>
      </c>
      <c r="C43" s="51">
        <v>38</v>
      </c>
      <c r="D43" s="56">
        <v>47027</v>
      </c>
      <c r="E43" s="157">
        <f>VLOOKUP(C43,'Building Breakdown Scratch'!$E$5:$G$85,3,)*VLOOKUP(C43,'Building Breakdown Scratch'!$E$5:$G$85,2,)</f>
        <v>1737.8400000000001</v>
      </c>
      <c r="F43" s="168">
        <f t="shared" si="121"/>
        <v>89.008986149292653</v>
      </c>
      <c r="G43" s="111">
        <f t="shared" si="38"/>
        <v>4.1666666666666666E-3</v>
      </c>
      <c r="H43" s="56"/>
      <c r="I43" s="126"/>
      <c r="L43" s="60">
        <f t="shared" ref="L43:AQ43" si="126">IF(L$5=$D43,$E43*$F43,IF($D43&lt;L$5,K43*(1+$G43),0))</f>
        <v>0</v>
      </c>
      <c r="M43" s="60">
        <f t="shared" si="126"/>
        <v>0</v>
      </c>
      <c r="N43" s="60">
        <f t="shared" si="126"/>
        <v>0</v>
      </c>
      <c r="O43" s="60">
        <f t="shared" si="126"/>
        <v>0</v>
      </c>
      <c r="P43" s="60">
        <f t="shared" si="126"/>
        <v>0</v>
      </c>
      <c r="Q43" s="60">
        <f t="shared" si="126"/>
        <v>0</v>
      </c>
      <c r="R43" s="60">
        <f t="shared" si="126"/>
        <v>0</v>
      </c>
      <c r="S43" s="60">
        <f t="shared" si="126"/>
        <v>0</v>
      </c>
      <c r="T43" s="60">
        <f t="shared" si="126"/>
        <v>0</v>
      </c>
      <c r="U43" s="60">
        <f t="shared" si="126"/>
        <v>0</v>
      </c>
      <c r="V43" s="60">
        <f t="shared" si="126"/>
        <v>0</v>
      </c>
      <c r="W43" s="60">
        <f t="shared" si="126"/>
        <v>0</v>
      </c>
      <c r="X43" s="60">
        <f t="shared" si="126"/>
        <v>0</v>
      </c>
      <c r="Y43" s="60">
        <f t="shared" si="126"/>
        <v>0</v>
      </c>
      <c r="Z43" s="60">
        <f t="shared" si="126"/>
        <v>0</v>
      </c>
      <c r="AA43" s="60">
        <f t="shared" si="126"/>
        <v>0</v>
      </c>
      <c r="AB43" s="60">
        <f t="shared" si="126"/>
        <v>0</v>
      </c>
      <c r="AC43" s="60">
        <f t="shared" si="126"/>
        <v>0</v>
      </c>
      <c r="AD43" s="60">
        <f t="shared" si="126"/>
        <v>0</v>
      </c>
      <c r="AE43" s="60">
        <f t="shared" si="126"/>
        <v>0</v>
      </c>
      <c r="AF43" s="60">
        <f t="shared" si="126"/>
        <v>0</v>
      </c>
      <c r="AG43" s="60">
        <f t="shared" si="126"/>
        <v>0</v>
      </c>
      <c r="AH43" s="60">
        <f t="shared" si="126"/>
        <v>0</v>
      </c>
      <c r="AI43" s="60">
        <f t="shared" si="126"/>
        <v>0</v>
      </c>
      <c r="AJ43" s="60">
        <f t="shared" si="126"/>
        <v>0</v>
      </c>
      <c r="AK43" s="60">
        <f t="shared" si="126"/>
        <v>0</v>
      </c>
      <c r="AL43" s="60">
        <f t="shared" si="126"/>
        <v>0</v>
      </c>
      <c r="AM43" s="60">
        <f t="shared" si="126"/>
        <v>0</v>
      </c>
      <c r="AN43" s="60">
        <f t="shared" si="126"/>
        <v>0</v>
      </c>
      <c r="AO43" s="60">
        <f t="shared" si="126"/>
        <v>0</v>
      </c>
      <c r="AP43" s="60">
        <f t="shared" si="126"/>
        <v>0</v>
      </c>
      <c r="AQ43" s="60">
        <f t="shared" si="126"/>
        <v>0</v>
      </c>
      <c r="AR43" s="60">
        <f t="shared" ref="AR43:BW43" si="127">IF(AR$5=$D43,$E43*$F43,IF($D43&lt;AR$5,AQ43*(1+$G43),0))</f>
        <v>0</v>
      </c>
      <c r="AS43" s="60">
        <f t="shared" si="127"/>
        <v>0</v>
      </c>
      <c r="AT43" s="60">
        <f t="shared" si="127"/>
        <v>0</v>
      </c>
      <c r="AU43" s="60">
        <f t="shared" si="127"/>
        <v>0</v>
      </c>
      <c r="AV43" s="60">
        <f t="shared" si="127"/>
        <v>0</v>
      </c>
      <c r="AW43" s="60">
        <f t="shared" si="127"/>
        <v>0</v>
      </c>
      <c r="AX43" s="60">
        <f t="shared" si="127"/>
        <v>0</v>
      </c>
      <c r="AY43" s="60">
        <f t="shared" si="127"/>
        <v>0</v>
      </c>
      <c r="AZ43" s="60">
        <f t="shared" si="127"/>
        <v>0</v>
      </c>
      <c r="BA43" s="60">
        <f t="shared" si="127"/>
        <v>0</v>
      </c>
      <c r="BB43" s="60">
        <f t="shared" si="127"/>
        <v>0</v>
      </c>
      <c r="BC43" s="60">
        <f t="shared" si="127"/>
        <v>0</v>
      </c>
      <c r="BD43" s="60">
        <f t="shared" si="127"/>
        <v>0</v>
      </c>
      <c r="BE43" s="60">
        <f t="shared" si="127"/>
        <v>0</v>
      </c>
      <c r="BF43" s="60">
        <f t="shared" si="127"/>
        <v>0</v>
      </c>
      <c r="BG43" s="60">
        <f t="shared" si="127"/>
        <v>0</v>
      </c>
      <c r="BH43" s="60">
        <f t="shared" si="127"/>
        <v>0</v>
      </c>
      <c r="BI43" s="60">
        <f t="shared" si="127"/>
        <v>0</v>
      </c>
      <c r="BJ43" s="60">
        <f t="shared" si="127"/>
        <v>0</v>
      </c>
      <c r="BK43" s="60">
        <f t="shared" si="127"/>
        <v>0</v>
      </c>
      <c r="BL43" s="60">
        <f t="shared" si="127"/>
        <v>0</v>
      </c>
      <c r="BM43" s="60">
        <f t="shared" si="127"/>
        <v>0</v>
      </c>
      <c r="BN43" s="60">
        <f t="shared" si="127"/>
        <v>154683.37648968675</v>
      </c>
      <c r="BO43" s="60">
        <f t="shared" si="127"/>
        <v>155327.89055839379</v>
      </c>
      <c r="BP43" s="60">
        <f t="shared" si="127"/>
        <v>155975.0901023871</v>
      </c>
      <c r="BQ43" s="60">
        <f t="shared" si="127"/>
        <v>156624.98631114705</v>
      </c>
      <c r="BR43" s="60">
        <f t="shared" si="127"/>
        <v>157277.59042077683</v>
      </c>
      <c r="BS43" s="60">
        <f t="shared" si="127"/>
        <v>157932.91371419674</v>
      </c>
      <c r="BT43" s="60">
        <f t="shared" si="127"/>
        <v>158590.96752133922</v>
      </c>
      <c r="BU43" s="60">
        <f t="shared" si="127"/>
        <v>159251.76321934481</v>
      </c>
      <c r="BV43" s="60">
        <f t="shared" si="127"/>
        <v>159915.31223275873</v>
      </c>
      <c r="BW43" s="60">
        <f t="shared" si="127"/>
        <v>160581.62603372856</v>
      </c>
      <c r="BX43" s="60">
        <f t="shared" ref="BX43:DC43" si="128">IF(BX$5=$D43,$E43*$F43,IF($D43&lt;BX$5,BW43*(1+$G43),0))</f>
        <v>161250.71614220244</v>
      </c>
      <c r="BY43" s="60">
        <f t="shared" si="128"/>
        <v>161922.59412612827</v>
      </c>
      <c r="BZ43" s="60">
        <f t="shared" si="128"/>
        <v>162597.2716016538</v>
      </c>
      <c r="CA43" s="60">
        <f t="shared" si="128"/>
        <v>163274.76023332737</v>
      </c>
      <c r="CB43" s="60">
        <f t="shared" si="128"/>
        <v>163955.07173429956</v>
      </c>
      <c r="CC43" s="60">
        <f t="shared" si="128"/>
        <v>164638.21786652581</v>
      </c>
      <c r="CD43" s="60">
        <f t="shared" si="128"/>
        <v>165324.21044096968</v>
      </c>
      <c r="CE43" s="60">
        <f t="shared" si="128"/>
        <v>166013.06131780703</v>
      </c>
      <c r="CF43" s="60">
        <f t="shared" si="128"/>
        <v>166704.78240663122</v>
      </c>
      <c r="CG43" s="60">
        <f t="shared" si="128"/>
        <v>167399.38566665884</v>
      </c>
      <c r="CH43" s="60">
        <f t="shared" si="128"/>
        <v>168096.88310693658</v>
      </c>
      <c r="CI43" s="60">
        <f t="shared" si="128"/>
        <v>168797.28678654882</v>
      </c>
      <c r="CJ43" s="60">
        <f t="shared" si="128"/>
        <v>169500.60881482612</v>
      </c>
      <c r="CK43" s="60">
        <f t="shared" si="128"/>
        <v>170206.86135155454</v>
      </c>
      <c r="CL43" s="60">
        <f t="shared" si="128"/>
        <v>170916.05660718601</v>
      </c>
      <c r="CM43" s="60">
        <f t="shared" si="128"/>
        <v>171628.20684304929</v>
      </c>
      <c r="CN43" s="60">
        <f t="shared" si="128"/>
        <v>172343.32437156199</v>
      </c>
      <c r="CO43" s="60">
        <f t="shared" si="128"/>
        <v>173061.4215564435</v>
      </c>
      <c r="CP43" s="60">
        <f t="shared" si="128"/>
        <v>173782.51081292867</v>
      </c>
      <c r="CQ43" s="60">
        <f t="shared" si="128"/>
        <v>174506.60460798253</v>
      </c>
      <c r="CR43" s="60">
        <f t="shared" si="128"/>
        <v>175233.71546051578</v>
      </c>
      <c r="CS43" s="60">
        <f t="shared" si="128"/>
        <v>175963.85594160127</v>
      </c>
      <c r="CT43" s="60">
        <f t="shared" si="128"/>
        <v>176697.03867469128</v>
      </c>
      <c r="CU43" s="60">
        <f t="shared" si="128"/>
        <v>177433.27633583584</v>
      </c>
      <c r="CV43" s="60">
        <f t="shared" si="128"/>
        <v>178172.58165390181</v>
      </c>
      <c r="CW43" s="60">
        <f t="shared" si="128"/>
        <v>178914.96741079306</v>
      </c>
      <c r="CX43" s="60">
        <f t="shared" si="128"/>
        <v>179660.44644167137</v>
      </c>
      <c r="CY43" s="60">
        <f t="shared" si="128"/>
        <v>180409.03163517834</v>
      </c>
      <c r="CZ43" s="60">
        <f t="shared" si="128"/>
        <v>181160.73593365826</v>
      </c>
      <c r="DA43" s="60">
        <f t="shared" si="128"/>
        <v>181915.57233338183</v>
      </c>
      <c r="DB43" s="60">
        <f t="shared" si="128"/>
        <v>182673.55388477092</v>
      </c>
      <c r="DC43" s="60">
        <f t="shared" si="128"/>
        <v>183434.69369262413</v>
      </c>
      <c r="DD43" s="60">
        <f t="shared" ref="DD43:EK43" si="129">IF(DD$5=$D43,$E43*$F43,IF($D43&lt;DD$5,DC43*(1+$G43),0))</f>
        <v>184199.0049163434</v>
      </c>
      <c r="DE43" s="60">
        <f t="shared" si="129"/>
        <v>184966.50077016151</v>
      </c>
      <c r="DF43" s="60">
        <f t="shared" si="129"/>
        <v>185737.1945233705</v>
      </c>
      <c r="DG43" s="60">
        <f t="shared" si="129"/>
        <v>186511.09950055121</v>
      </c>
      <c r="DH43" s="60">
        <f t="shared" si="129"/>
        <v>187288.2290818035</v>
      </c>
      <c r="DI43" s="60">
        <f t="shared" si="129"/>
        <v>188068.59670297767</v>
      </c>
      <c r="DJ43" s="60">
        <f t="shared" si="129"/>
        <v>188852.21585590675</v>
      </c>
      <c r="DK43" s="60">
        <f t="shared" si="129"/>
        <v>189639.10008863968</v>
      </c>
      <c r="DL43" s="60">
        <f t="shared" si="129"/>
        <v>190429.26300567569</v>
      </c>
      <c r="DM43" s="60">
        <f t="shared" si="129"/>
        <v>191222.71826819933</v>
      </c>
      <c r="DN43" s="60">
        <f t="shared" si="129"/>
        <v>192019.47959431683</v>
      </c>
      <c r="DO43" s="60">
        <f t="shared" si="129"/>
        <v>192819.56075929315</v>
      </c>
      <c r="DP43" s="60">
        <f t="shared" si="129"/>
        <v>193622.97559579019</v>
      </c>
      <c r="DQ43" s="60">
        <f t="shared" si="129"/>
        <v>194429.73799410599</v>
      </c>
      <c r="DR43" s="60">
        <f t="shared" si="129"/>
        <v>195239.86190241476</v>
      </c>
      <c r="DS43" s="60">
        <f t="shared" si="129"/>
        <v>196053.36132700814</v>
      </c>
      <c r="DT43" s="60">
        <f t="shared" si="129"/>
        <v>196870.25033253734</v>
      </c>
      <c r="DU43" s="60">
        <f t="shared" si="129"/>
        <v>197690.54304225623</v>
      </c>
      <c r="DV43" s="60">
        <f t="shared" si="129"/>
        <v>198514.25363826563</v>
      </c>
      <c r="DW43" s="60">
        <f t="shared" si="129"/>
        <v>199341.39636175841</v>
      </c>
      <c r="DX43" s="60">
        <f t="shared" si="129"/>
        <v>200171.98551326574</v>
      </c>
      <c r="DY43" s="60">
        <f t="shared" si="129"/>
        <v>201006.03545290435</v>
      </c>
      <c r="DZ43" s="60">
        <f t="shared" si="129"/>
        <v>201843.5606006248</v>
      </c>
      <c r="EA43" s="60">
        <f t="shared" si="129"/>
        <v>202684.57543646073</v>
      </c>
      <c r="EB43" s="60">
        <f t="shared" si="129"/>
        <v>203529.09450077932</v>
      </c>
      <c r="EC43" s="60">
        <f t="shared" si="129"/>
        <v>204377.13239453256</v>
      </c>
      <c r="ED43" s="60">
        <f t="shared" si="129"/>
        <v>205228.70377950979</v>
      </c>
      <c r="EE43" s="60">
        <f t="shared" si="129"/>
        <v>206083.82337859107</v>
      </c>
      <c r="EF43" s="60">
        <f t="shared" si="129"/>
        <v>206942.50597600188</v>
      </c>
      <c r="EG43" s="60">
        <f t="shared" si="129"/>
        <v>207804.76641756855</v>
      </c>
      <c r="EH43" s="60">
        <f t="shared" si="129"/>
        <v>208670.61961097509</v>
      </c>
      <c r="EI43" s="60">
        <f t="shared" si="129"/>
        <v>209540.08052602081</v>
      </c>
      <c r="EJ43" s="60">
        <f t="shared" si="129"/>
        <v>210413.16419487924</v>
      </c>
      <c r="EK43" s="60">
        <f t="shared" si="129"/>
        <v>211289.88571235791</v>
      </c>
      <c r="EL43" s="51" t="s">
        <v>2</v>
      </c>
    </row>
    <row r="44" spans="2:142" x14ac:dyDescent="0.3">
      <c r="B44" s="51" t="s">
        <v>297</v>
      </c>
      <c r="C44" s="51">
        <v>37</v>
      </c>
      <c r="D44" s="56">
        <v>47058</v>
      </c>
      <c r="E44" s="157">
        <f>VLOOKUP(C44,'Building Breakdown Scratch'!$E$5:$G$85,3,)*VLOOKUP(C44,'Building Breakdown Scratch'!$E$5:$G$85,2,)</f>
        <v>1740.9600000000003</v>
      </c>
      <c r="F44" s="168">
        <f t="shared" si="121"/>
        <v>88.474932232396895</v>
      </c>
      <c r="G44" s="111">
        <f t="shared" si="38"/>
        <v>4.1666666666666666E-3</v>
      </c>
      <c r="H44" s="56"/>
      <c r="I44" s="126"/>
      <c r="L44" s="60">
        <f t="shared" ref="L44:AQ44" si="130">IF(L$5=$D44,$E44*$F44,IF($D44&lt;L$5,K44*(1+$G44),0))</f>
        <v>0</v>
      </c>
      <c r="M44" s="60">
        <f t="shared" si="130"/>
        <v>0</v>
      </c>
      <c r="N44" s="60">
        <f t="shared" si="130"/>
        <v>0</v>
      </c>
      <c r="O44" s="60">
        <f t="shared" si="130"/>
        <v>0</v>
      </c>
      <c r="P44" s="60">
        <f t="shared" si="130"/>
        <v>0</v>
      </c>
      <c r="Q44" s="60">
        <f t="shared" si="130"/>
        <v>0</v>
      </c>
      <c r="R44" s="60">
        <f t="shared" si="130"/>
        <v>0</v>
      </c>
      <c r="S44" s="60">
        <f t="shared" si="130"/>
        <v>0</v>
      </c>
      <c r="T44" s="60">
        <f t="shared" si="130"/>
        <v>0</v>
      </c>
      <c r="U44" s="60">
        <f t="shared" si="130"/>
        <v>0</v>
      </c>
      <c r="V44" s="60">
        <f t="shared" si="130"/>
        <v>0</v>
      </c>
      <c r="W44" s="60">
        <f t="shared" si="130"/>
        <v>0</v>
      </c>
      <c r="X44" s="60">
        <f t="shared" si="130"/>
        <v>0</v>
      </c>
      <c r="Y44" s="60">
        <f t="shared" si="130"/>
        <v>0</v>
      </c>
      <c r="Z44" s="60">
        <f t="shared" si="130"/>
        <v>0</v>
      </c>
      <c r="AA44" s="60">
        <f t="shared" si="130"/>
        <v>0</v>
      </c>
      <c r="AB44" s="60">
        <f t="shared" si="130"/>
        <v>0</v>
      </c>
      <c r="AC44" s="60">
        <f t="shared" si="130"/>
        <v>0</v>
      </c>
      <c r="AD44" s="60">
        <f t="shared" si="130"/>
        <v>0</v>
      </c>
      <c r="AE44" s="60">
        <f t="shared" si="130"/>
        <v>0</v>
      </c>
      <c r="AF44" s="60">
        <f t="shared" si="130"/>
        <v>0</v>
      </c>
      <c r="AG44" s="60">
        <f t="shared" si="130"/>
        <v>0</v>
      </c>
      <c r="AH44" s="60">
        <f t="shared" si="130"/>
        <v>0</v>
      </c>
      <c r="AI44" s="60">
        <f t="shared" si="130"/>
        <v>0</v>
      </c>
      <c r="AJ44" s="60">
        <f t="shared" si="130"/>
        <v>0</v>
      </c>
      <c r="AK44" s="60">
        <f t="shared" si="130"/>
        <v>0</v>
      </c>
      <c r="AL44" s="60">
        <f t="shared" si="130"/>
        <v>0</v>
      </c>
      <c r="AM44" s="60">
        <f t="shared" si="130"/>
        <v>0</v>
      </c>
      <c r="AN44" s="60">
        <f t="shared" si="130"/>
        <v>0</v>
      </c>
      <c r="AO44" s="60">
        <f t="shared" si="130"/>
        <v>0</v>
      </c>
      <c r="AP44" s="60">
        <f t="shared" si="130"/>
        <v>0</v>
      </c>
      <c r="AQ44" s="60">
        <f t="shared" si="130"/>
        <v>0</v>
      </c>
      <c r="AR44" s="60">
        <f t="shared" ref="AR44:BW44" si="131">IF(AR$5=$D44,$E44*$F44,IF($D44&lt;AR$5,AQ44*(1+$G44),0))</f>
        <v>0</v>
      </c>
      <c r="AS44" s="60">
        <f t="shared" si="131"/>
        <v>0</v>
      </c>
      <c r="AT44" s="60">
        <f t="shared" si="131"/>
        <v>0</v>
      </c>
      <c r="AU44" s="60">
        <f t="shared" si="131"/>
        <v>0</v>
      </c>
      <c r="AV44" s="60">
        <f t="shared" si="131"/>
        <v>0</v>
      </c>
      <c r="AW44" s="60">
        <f t="shared" si="131"/>
        <v>0</v>
      </c>
      <c r="AX44" s="60">
        <f t="shared" si="131"/>
        <v>0</v>
      </c>
      <c r="AY44" s="60">
        <f t="shared" si="131"/>
        <v>0</v>
      </c>
      <c r="AZ44" s="60">
        <f t="shared" si="131"/>
        <v>0</v>
      </c>
      <c r="BA44" s="60">
        <f t="shared" si="131"/>
        <v>0</v>
      </c>
      <c r="BB44" s="60">
        <f t="shared" si="131"/>
        <v>0</v>
      </c>
      <c r="BC44" s="60">
        <f t="shared" si="131"/>
        <v>0</v>
      </c>
      <c r="BD44" s="60">
        <f t="shared" si="131"/>
        <v>0</v>
      </c>
      <c r="BE44" s="60">
        <f t="shared" si="131"/>
        <v>0</v>
      </c>
      <c r="BF44" s="60">
        <f t="shared" si="131"/>
        <v>0</v>
      </c>
      <c r="BG44" s="60">
        <f t="shared" si="131"/>
        <v>0</v>
      </c>
      <c r="BH44" s="60">
        <f t="shared" si="131"/>
        <v>0</v>
      </c>
      <c r="BI44" s="60">
        <f t="shared" si="131"/>
        <v>0</v>
      </c>
      <c r="BJ44" s="60">
        <f t="shared" si="131"/>
        <v>0</v>
      </c>
      <c r="BK44" s="60">
        <f t="shared" si="131"/>
        <v>0</v>
      </c>
      <c r="BL44" s="60">
        <f t="shared" si="131"/>
        <v>0</v>
      </c>
      <c r="BM44" s="60">
        <f t="shared" si="131"/>
        <v>0</v>
      </c>
      <c r="BN44" s="60">
        <f t="shared" si="131"/>
        <v>0</v>
      </c>
      <c r="BO44" s="60">
        <f t="shared" si="131"/>
        <v>154031.31801931371</v>
      </c>
      <c r="BP44" s="60">
        <f t="shared" si="131"/>
        <v>154673.11517772751</v>
      </c>
      <c r="BQ44" s="60">
        <f t="shared" si="131"/>
        <v>155317.58649096804</v>
      </c>
      <c r="BR44" s="60">
        <f t="shared" si="131"/>
        <v>155964.74310134706</v>
      </c>
      <c r="BS44" s="60">
        <f t="shared" si="131"/>
        <v>156614.59619760266</v>
      </c>
      <c r="BT44" s="60">
        <f t="shared" si="131"/>
        <v>157267.15701509267</v>
      </c>
      <c r="BU44" s="60">
        <f t="shared" si="131"/>
        <v>157922.43683598889</v>
      </c>
      <c r="BV44" s="60">
        <f t="shared" si="131"/>
        <v>158580.44698947217</v>
      </c>
      <c r="BW44" s="60">
        <f t="shared" si="131"/>
        <v>159241.19885192829</v>
      </c>
      <c r="BX44" s="60">
        <f t="shared" ref="BX44:DC44" si="132">IF(BX$5=$D44,$E44*$F44,IF($D44&lt;BX$5,BW44*(1+$G44),0))</f>
        <v>159904.70384714464</v>
      </c>
      <c r="BY44" s="60">
        <f t="shared" si="132"/>
        <v>160570.97344650773</v>
      </c>
      <c r="BZ44" s="60">
        <f t="shared" si="132"/>
        <v>161240.01916920152</v>
      </c>
      <c r="CA44" s="60">
        <f t="shared" si="132"/>
        <v>161911.85258240651</v>
      </c>
      <c r="CB44" s="60">
        <f t="shared" si="132"/>
        <v>162586.48530149987</v>
      </c>
      <c r="CC44" s="60">
        <f t="shared" si="132"/>
        <v>163263.9289902561</v>
      </c>
      <c r="CD44" s="60">
        <f t="shared" si="132"/>
        <v>163944.19536104883</v>
      </c>
      <c r="CE44" s="60">
        <f t="shared" si="132"/>
        <v>164627.2961750532</v>
      </c>
      <c r="CF44" s="60">
        <f t="shared" si="132"/>
        <v>165313.24324244924</v>
      </c>
      <c r="CG44" s="60">
        <f t="shared" si="132"/>
        <v>166002.0484226261</v>
      </c>
      <c r="CH44" s="60">
        <f t="shared" si="132"/>
        <v>166693.72362438703</v>
      </c>
      <c r="CI44" s="60">
        <f t="shared" si="132"/>
        <v>167388.28080615529</v>
      </c>
      <c r="CJ44" s="60">
        <f t="shared" si="132"/>
        <v>168085.73197618095</v>
      </c>
      <c r="CK44" s="60">
        <f t="shared" si="132"/>
        <v>168786.08919274836</v>
      </c>
      <c r="CL44" s="60">
        <f t="shared" si="132"/>
        <v>169489.3645643848</v>
      </c>
      <c r="CM44" s="60">
        <f t="shared" si="132"/>
        <v>170195.57025006972</v>
      </c>
      <c r="CN44" s="60">
        <f t="shared" si="132"/>
        <v>170904.71845944502</v>
      </c>
      <c r="CO44" s="60">
        <f t="shared" si="132"/>
        <v>171616.82145302603</v>
      </c>
      <c r="CP44" s="60">
        <f t="shared" si="132"/>
        <v>172331.89154241365</v>
      </c>
      <c r="CQ44" s="60">
        <f t="shared" si="132"/>
        <v>173049.94109050703</v>
      </c>
      <c r="CR44" s="60">
        <f t="shared" si="132"/>
        <v>173770.98251171748</v>
      </c>
      <c r="CS44" s="60">
        <f t="shared" si="132"/>
        <v>174495.02827218297</v>
      </c>
      <c r="CT44" s="60">
        <f t="shared" si="132"/>
        <v>175222.09088998372</v>
      </c>
      <c r="CU44" s="60">
        <f t="shared" si="132"/>
        <v>175952.18293535867</v>
      </c>
      <c r="CV44" s="60">
        <f t="shared" si="132"/>
        <v>176685.31703092266</v>
      </c>
      <c r="CW44" s="60">
        <f t="shared" si="132"/>
        <v>177421.50585188484</v>
      </c>
      <c r="CX44" s="60">
        <f t="shared" si="132"/>
        <v>178160.76212626768</v>
      </c>
      <c r="CY44" s="60">
        <f t="shared" si="132"/>
        <v>178903.09863512713</v>
      </c>
      <c r="CZ44" s="60">
        <f t="shared" si="132"/>
        <v>179648.5282127735</v>
      </c>
      <c r="DA44" s="60">
        <f t="shared" si="132"/>
        <v>180397.06374699337</v>
      </c>
      <c r="DB44" s="60">
        <f t="shared" si="132"/>
        <v>181148.71817927252</v>
      </c>
      <c r="DC44" s="60">
        <f t="shared" si="132"/>
        <v>181903.50450501949</v>
      </c>
      <c r="DD44" s="60">
        <f t="shared" ref="DD44:EK44" si="133">IF(DD$5=$D44,$E44*$F44,IF($D44&lt;DD$5,DC44*(1+$G44),0))</f>
        <v>182661.43577379041</v>
      </c>
      <c r="DE44" s="60">
        <f t="shared" si="133"/>
        <v>183422.52508951453</v>
      </c>
      <c r="DF44" s="60">
        <f t="shared" si="133"/>
        <v>184186.78561072084</v>
      </c>
      <c r="DG44" s="60">
        <f t="shared" si="133"/>
        <v>184954.2305507655</v>
      </c>
      <c r="DH44" s="60">
        <f t="shared" si="133"/>
        <v>185724.87317806034</v>
      </c>
      <c r="DI44" s="60">
        <f t="shared" si="133"/>
        <v>186498.72681630225</v>
      </c>
      <c r="DJ44" s="60">
        <f t="shared" si="133"/>
        <v>187275.8048447035</v>
      </c>
      <c r="DK44" s="60">
        <f t="shared" si="133"/>
        <v>188056.12069822309</v>
      </c>
      <c r="DL44" s="60">
        <f t="shared" si="133"/>
        <v>188839.68786779902</v>
      </c>
      <c r="DM44" s="60">
        <f t="shared" si="133"/>
        <v>189626.51990058151</v>
      </c>
      <c r="DN44" s="60">
        <f t="shared" si="133"/>
        <v>190416.63040016725</v>
      </c>
      <c r="DO44" s="60">
        <f t="shared" si="133"/>
        <v>191210.0330268346</v>
      </c>
      <c r="DP44" s="60">
        <f t="shared" si="133"/>
        <v>192006.74149777973</v>
      </c>
      <c r="DQ44" s="60">
        <f t="shared" si="133"/>
        <v>192806.7695873538</v>
      </c>
      <c r="DR44" s="60">
        <f t="shared" si="133"/>
        <v>193610.13112730111</v>
      </c>
      <c r="DS44" s="60">
        <f t="shared" si="133"/>
        <v>194416.84000699819</v>
      </c>
      <c r="DT44" s="60">
        <f t="shared" si="133"/>
        <v>195226.91017369402</v>
      </c>
      <c r="DU44" s="60">
        <f t="shared" si="133"/>
        <v>196040.35563275107</v>
      </c>
      <c r="DV44" s="60">
        <f t="shared" si="133"/>
        <v>196857.19044788752</v>
      </c>
      <c r="DW44" s="60">
        <f t="shared" si="133"/>
        <v>197677.42874142039</v>
      </c>
      <c r="DX44" s="60">
        <f t="shared" si="133"/>
        <v>198501.08469450963</v>
      </c>
      <c r="DY44" s="60">
        <f t="shared" si="133"/>
        <v>199328.1725474034</v>
      </c>
      <c r="DZ44" s="60">
        <f t="shared" si="133"/>
        <v>200158.70659968426</v>
      </c>
      <c r="EA44" s="60">
        <f t="shared" si="133"/>
        <v>200992.70121051627</v>
      </c>
      <c r="EB44" s="60">
        <f t="shared" si="133"/>
        <v>201830.17079889341</v>
      </c>
      <c r="EC44" s="60">
        <f t="shared" si="133"/>
        <v>202671.1298438888</v>
      </c>
      <c r="ED44" s="60">
        <f t="shared" si="133"/>
        <v>203515.592884905</v>
      </c>
      <c r="EE44" s="60">
        <f t="shared" si="133"/>
        <v>204363.57452192542</v>
      </c>
      <c r="EF44" s="60">
        <f t="shared" si="133"/>
        <v>205215.08941576676</v>
      </c>
      <c r="EG44" s="60">
        <f t="shared" si="133"/>
        <v>206070.15228833247</v>
      </c>
      <c r="EH44" s="60">
        <f t="shared" si="133"/>
        <v>206928.77792286719</v>
      </c>
      <c r="EI44" s="60">
        <f t="shared" si="133"/>
        <v>207790.98116421246</v>
      </c>
      <c r="EJ44" s="60">
        <f t="shared" si="133"/>
        <v>208656.77691906333</v>
      </c>
      <c r="EK44" s="60">
        <f t="shared" si="133"/>
        <v>209526.1801562261</v>
      </c>
      <c r="EL44" s="51" t="s">
        <v>2</v>
      </c>
    </row>
    <row r="45" spans="2:142" x14ac:dyDescent="0.3">
      <c r="B45" s="51" t="s">
        <v>298</v>
      </c>
      <c r="C45" s="51">
        <v>36</v>
      </c>
      <c r="D45" s="56">
        <v>46905</v>
      </c>
      <c r="E45" s="157">
        <f>VLOOKUP(C45,'Building Breakdown Scratch'!$E$5:$G$85,3,)*VLOOKUP(C45,'Building Breakdown Scratch'!$E$5:$G$85,2,)</f>
        <v>1744.08</v>
      </c>
      <c r="F45" s="168">
        <f t="shared" si="121"/>
        <v>87.944082639002517</v>
      </c>
      <c r="G45" s="111">
        <f t="shared" si="38"/>
        <v>4.1666666666666666E-3</v>
      </c>
      <c r="H45" s="56"/>
      <c r="I45" s="126"/>
      <c r="L45" s="60">
        <f t="shared" ref="L45:AQ45" si="134">IF(L$5=$D45,$E45*$F45,IF($D45&lt;L$5,K45*(1+$G45),0))</f>
        <v>0</v>
      </c>
      <c r="M45" s="60">
        <f t="shared" si="134"/>
        <v>0</v>
      </c>
      <c r="N45" s="60">
        <f t="shared" si="134"/>
        <v>0</v>
      </c>
      <c r="O45" s="60">
        <f t="shared" si="134"/>
        <v>0</v>
      </c>
      <c r="P45" s="60">
        <f t="shared" si="134"/>
        <v>0</v>
      </c>
      <c r="Q45" s="60">
        <f t="shared" si="134"/>
        <v>0</v>
      </c>
      <c r="R45" s="60">
        <f t="shared" si="134"/>
        <v>0</v>
      </c>
      <c r="S45" s="60">
        <f t="shared" si="134"/>
        <v>0</v>
      </c>
      <c r="T45" s="60">
        <f t="shared" si="134"/>
        <v>0</v>
      </c>
      <c r="U45" s="60">
        <f t="shared" si="134"/>
        <v>0</v>
      </c>
      <c r="V45" s="60">
        <f t="shared" si="134"/>
        <v>0</v>
      </c>
      <c r="W45" s="60">
        <f t="shared" si="134"/>
        <v>0</v>
      </c>
      <c r="X45" s="60">
        <f t="shared" si="134"/>
        <v>0</v>
      </c>
      <c r="Y45" s="60">
        <f t="shared" si="134"/>
        <v>0</v>
      </c>
      <c r="Z45" s="60">
        <f t="shared" si="134"/>
        <v>0</v>
      </c>
      <c r="AA45" s="60">
        <f t="shared" si="134"/>
        <v>0</v>
      </c>
      <c r="AB45" s="60">
        <f t="shared" si="134"/>
        <v>0</v>
      </c>
      <c r="AC45" s="60">
        <f t="shared" si="134"/>
        <v>0</v>
      </c>
      <c r="AD45" s="60">
        <f t="shared" si="134"/>
        <v>0</v>
      </c>
      <c r="AE45" s="60">
        <f t="shared" si="134"/>
        <v>0</v>
      </c>
      <c r="AF45" s="60">
        <f t="shared" si="134"/>
        <v>0</v>
      </c>
      <c r="AG45" s="60">
        <f t="shared" si="134"/>
        <v>0</v>
      </c>
      <c r="AH45" s="60">
        <f t="shared" si="134"/>
        <v>0</v>
      </c>
      <c r="AI45" s="60">
        <f t="shared" si="134"/>
        <v>0</v>
      </c>
      <c r="AJ45" s="60">
        <f t="shared" si="134"/>
        <v>0</v>
      </c>
      <c r="AK45" s="60">
        <f t="shared" si="134"/>
        <v>0</v>
      </c>
      <c r="AL45" s="60">
        <f t="shared" si="134"/>
        <v>0</v>
      </c>
      <c r="AM45" s="60">
        <f t="shared" si="134"/>
        <v>0</v>
      </c>
      <c r="AN45" s="60">
        <f t="shared" si="134"/>
        <v>0</v>
      </c>
      <c r="AO45" s="60">
        <f t="shared" si="134"/>
        <v>0</v>
      </c>
      <c r="AP45" s="60">
        <f t="shared" si="134"/>
        <v>0</v>
      </c>
      <c r="AQ45" s="60">
        <f t="shared" si="134"/>
        <v>0</v>
      </c>
      <c r="AR45" s="60">
        <f t="shared" ref="AR45:BW45" si="135">IF(AR$5=$D45,$E45*$F45,IF($D45&lt;AR$5,AQ45*(1+$G45),0))</f>
        <v>0</v>
      </c>
      <c r="AS45" s="60">
        <f t="shared" si="135"/>
        <v>0</v>
      </c>
      <c r="AT45" s="60">
        <f t="shared" si="135"/>
        <v>0</v>
      </c>
      <c r="AU45" s="60">
        <f t="shared" si="135"/>
        <v>0</v>
      </c>
      <c r="AV45" s="60">
        <f t="shared" si="135"/>
        <v>0</v>
      </c>
      <c r="AW45" s="60">
        <f t="shared" si="135"/>
        <v>0</v>
      </c>
      <c r="AX45" s="60">
        <f t="shared" si="135"/>
        <v>0</v>
      </c>
      <c r="AY45" s="60">
        <f t="shared" si="135"/>
        <v>0</v>
      </c>
      <c r="AZ45" s="60">
        <f t="shared" si="135"/>
        <v>0</v>
      </c>
      <c r="BA45" s="60">
        <f t="shared" si="135"/>
        <v>0</v>
      </c>
      <c r="BB45" s="60">
        <f t="shared" si="135"/>
        <v>0</v>
      </c>
      <c r="BC45" s="60">
        <f t="shared" si="135"/>
        <v>0</v>
      </c>
      <c r="BD45" s="60">
        <f t="shared" si="135"/>
        <v>0</v>
      </c>
      <c r="BE45" s="60">
        <f t="shared" si="135"/>
        <v>0</v>
      </c>
      <c r="BF45" s="60">
        <f t="shared" si="135"/>
        <v>0</v>
      </c>
      <c r="BG45" s="60">
        <f t="shared" si="135"/>
        <v>0</v>
      </c>
      <c r="BH45" s="60">
        <f t="shared" si="135"/>
        <v>0</v>
      </c>
      <c r="BI45" s="60">
        <f t="shared" si="135"/>
        <v>0</v>
      </c>
      <c r="BJ45" s="60">
        <f t="shared" si="135"/>
        <v>153381.5156490315</v>
      </c>
      <c r="BK45" s="60">
        <f t="shared" si="135"/>
        <v>154020.60529756913</v>
      </c>
      <c r="BL45" s="60">
        <f t="shared" si="135"/>
        <v>154662.35781964232</v>
      </c>
      <c r="BM45" s="60">
        <f t="shared" si="135"/>
        <v>155306.7843105575</v>
      </c>
      <c r="BN45" s="60">
        <f t="shared" si="135"/>
        <v>155953.89591185149</v>
      </c>
      <c r="BO45" s="60">
        <f t="shared" si="135"/>
        <v>156603.70381148421</v>
      </c>
      <c r="BP45" s="60">
        <f t="shared" si="135"/>
        <v>157256.21924403205</v>
      </c>
      <c r="BQ45" s="60">
        <f t="shared" si="135"/>
        <v>157911.45349088218</v>
      </c>
      <c r="BR45" s="60">
        <f t="shared" si="135"/>
        <v>158569.41788042753</v>
      </c>
      <c r="BS45" s="60">
        <f t="shared" si="135"/>
        <v>159230.12378826263</v>
      </c>
      <c r="BT45" s="60">
        <f t="shared" si="135"/>
        <v>159893.5826373804</v>
      </c>
      <c r="BU45" s="60">
        <f t="shared" si="135"/>
        <v>160559.80589836949</v>
      </c>
      <c r="BV45" s="60">
        <f t="shared" si="135"/>
        <v>161228.8050896127</v>
      </c>
      <c r="BW45" s="60">
        <f t="shared" si="135"/>
        <v>161900.59177748609</v>
      </c>
      <c r="BX45" s="60">
        <f t="shared" ref="BX45:DC45" si="136">IF(BX$5=$D45,$E45*$F45,IF($D45&lt;BX$5,BW45*(1+$G45),0))</f>
        <v>162575.17757655896</v>
      </c>
      <c r="BY45" s="60">
        <f t="shared" si="136"/>
        <v>163252.57414979461</v>
      </c>
      <c r="BZ45" s="60">
        <f t="shared" si="136"/>
        <v>163932.79320875209</v>
      </c>
      <c r="CA45" s="60">
        <f t="shared" si="136"/>
        <v>164615.84651378857</v>
      </c>
      <c r="CB45" s="60">
        <f t="shared" si="136"/>
        <v>165301.74587426268</v>
      </c>
      <c r="CC45" s="60">
        <f t="shared" si="136"/>
        <v>165990.50314873876</v>
      </c>
      <c r="CD45" s="60">
        <f t="shared" si="136"/>
        <v>166682.13024519183</v>
      </c>
      <c r="CE45" s="60">
        <f t="shared" si="136"/>
        <v>167376.63912121346</v>
      </c>
      <c r="CF45" s="60">
        <f t="shared" si="136"/>
        <v>168074.04178421851</v>
      </c>
      <c r="CG45" s="60">
        <f t="shared" si="136"/>
        <v>168774.35029165275</v>
      </c>
      <c r="CH45" s="60">
        <f t="shared" si="136"/>
        <v>169477.5767512013</v>
      </c>
      <c r="CI45" s="60">
        <f t="shared" si="136"/>
        <v>170183.73332099797</v>
      </c>
      <c r="CJ45" s="60">
        <f t="shared" si="136"/>
        <v>170892.83220983547</v>
      </c>
      <c r="CK45" s="60">
        <f t="shared" si="136"/>
        <v>171604.88567737644</v>
      </c>
      <c r="CL45" s="60">
        <f t="shared" si="136"/>
        <v>172319.9060343655</v>
      </c>
      <c r="CM45" s="60">
        <f t="shared" si="136"/>
        <v>173037.90564284203</v>
      </c>
      <c r="CN45" s="60">
        <f t="shared" si="136"/>
        <v>173758.89691635387</v>
      </c>
      <c r="CO45" s="60">
        <f t="shared" si="136"/>
        <v>174482.89232017202</v>
      </c>
      <c r="CP45" s="60">
        <f t="shared" si="136"/>
        <v>175209.90437150607</v>
      </c>
      <c r="CQ45" s="60">
        <f t="shared" si="136"/>
        <v>175939.94563972068</v>
      </c>
      <c r="CR45" s="60">
        <f t="shared" si="136"/>
        <v>176673.02874655285</v>
      </c>
      <c r="CS45" s="60">
        <f t="shared" si="136"/>
        <v>177409.16636633014</v>
      </c>
      <c r="CT45" s="60">
        <f t="shared" si="136"/>
        <v>178148.37122618986</v>
      </c>
      <c r="CU45" s="60">
        <f t="shared" si="136"/>
        <v>178890.65610629899</v>
      </c>
      <c r="CV45" s="60">
        <f t="shared" si="136"/>
        <v>179636.03384007522</v>
      </c>
      <c r="CW45" s="60">
        <f t="shared" si="136"/>
        <v>180384.51731440888</v>
      </c>
      <c r="CX45" s="60">
        <f t="shared" si="136"/>
        <v>181136.11946988557</v>
      </c>
      <c r="CY45" s="60">
        <f t="shared" si="136"/>
        <v>181890.85330101009</v>
      </c>
      <c r="CZ45" s="60">
        <f t="shared" si="136"/>
        <v>182648.73185643097</v>
      </c>
      <c r="DA45" s="60">
        <f t="shared" si="136"/>
        <v>183409.76823916609</v>
      </c>
      <c r="DB45" s="60">
        <f t="shared" si="136"/>
        <v>184173.97560682928</v>
      </c>
      <c r="DC45" s="60">
        <f t="shared" si="136"/>
        <v>184941.36717185774</v>
      </c>
      <c r="DD45" s="60">
        <f t="shared" ref="DD45:EK45" si="137">IF(DD$5=$D45,$E45*$F45,IF($D45&lt;DD$5,DC45*(1+$G45),0))</f>
        <v>185711.95620174048</v>
      </c>
      <c r="DE45" s="60">
        <f t="shared" si="137"/>
        <v>186485.75601924772</v>
      </c>
      <c r="DF45" s="60">
        <f t="shared" si="137"/>
        <v>187262.78000266125</v>
      </c>
      <c r="DG45" s="60">
        <f t="shared" si="137"/>
        <v>188043.04158600568</v>
      </c>
      <c r="DH45" s="60">
        <f t="shared" si="137"/>
        <v>188826.5542592807</v>
      </c>
      <c r="DI45" s="60">
        <f t="shared" si="137"/>
        <v>189613.33156869438</v>
      </c>
      <c r="DJ45" s="60">
        <f t="shared" si="137"/>
        <v>190403.38711689727</v>
      </c>
      <c r="DK45" s="60">
        <f t="shared" si="137"/>
        <v>191196.73456321767</v>
      </c>
      <c r="DL45" s="60">
        <f t="shared" si="137"/>
        <v>191993.38762389775</v>
      </c>
      <c r="DM45" s="60">
        <f t="shared" si="137"/>
        <v>192793.36007233066</v>
      </c>
      <c r="DN45" s="60">
        <f t="shared" si="137"/>
        <v>193596.66573929871</v>
      </c>
      <c r="DO45" s="60">
        <f t="shared" si="137"/>
        <v>194403.31851321246</v>
      </c>
      <c r="DP45" s="60">
        <f t="shared" si="137"/>
        <v>195213.33234035084</v>
      </c>
      <c r="DQ45" s="60">
        <f t="shared" si="137"/>
        <v>196026.72122510229</v>
      </c>
      <c r="DR45" s="60">
        <f t="shared" si="137"/>
        <v>196843.49923020689</v>
      </c>
      <c r="DS45" s="60">
        <f t="shared" si="137"/>
        <v>197663.68047699941</v>
      </c>
      <c r="DT45" s="60">
        <f t="shared" si="137"/>
        <v>198487.27914565356</v>
      </c>
      <c r="DU45" s="60">
        <f t="shared" si="137"/>
        <v>199314.30947542712</v>
      </c>
      <c r="DV45" s="60">
        <f t="shared" si="137"/>
        <v>200144.78576490807</v>
      </c>
      <c r="DW45" s="60">
        <f t="shared" si="137"/>
        <v>200978.72237226184</v>
      </c>
      <c r="DX45" s="60">
        <f t="shared" si="137"/>
        <v>201816.13371547961</v>
      </c>
      <c r="DY45" s="60">
        <f t="shared" si="137"/>
        <v>202657.03427262744</v>
      </c>
      <c r="DZ45" s="60">
        <f t="shared" si="137"/>
        <v>203501.43858209671</v>
      </c>
      <c r="EA45" s="60">
        <f t="shared" si="137"/>
        <v>204349.36124285543</v>
      </c>
      <c r="EB45" s="60">
        <f t="shared" si="137"/>
        <v>205200.81691470067</v>
      </c>
      <c r="EC45" s="60">
        <f t="shared" si="137"/>
        <v>206055.82031851192</v>
      </c>
      <c r="ED45" s="60">
        <f t="shared" si="137"/>
        <v>206914.38623650573</v>
      </c>
      <c r="EE45" s="60">
        <f t="shared" si="137"/>
        <v>207776.52951249116</v>
      </c>
      <c r="EF45" s="60">
        <f t="shared" si="137"/>
        <v>208642.26505212655</v>
      </c>
      <c r="EG45" s="60">
        <f t="shared" si="137"/>
        <v>209511.60782317707</v>
      </c>
      <c r="EH45" s="60">
        <f t="shared" si="137"/>
        <v>210384.57285577364</v>
      </c>
      <c r="EI45" s="60">
        <f t="shared" si="137"/>
        <v>211261.1752426727</v>
      </c>
      <c r="EJ45" s="60">
        <f t="shared" si="137"/>
        <v>212141.43013951718</v>
      </c>
      <c r="EK45" s="60">
        <f t="shared" si="137"/>
        <v>213025.35276509851</v>
      </c>
      <c r="EL45" s="51" t="s">
        <v>2</v>
      </c>
    </row>
    <row r="46" spans="2:142" x14ac:dyDescent="0.3">
      <c r="B46" s="51" t="s">
        <v>299</v>
      </c>
      <c r="C46" s="51">
        <v>35</v>
      </c>
      <c r="D46" s="56">
        <v>46935</v>
      </c>
      <c r="E46" s="157">
        <f>VLOOKUP(C46,'Building Breakdown Scratch'!$E$5:$G$85,3,)*VLOOKUP(C46,'Building Breakdown Scratch'!$E$5:$G$85,2,)</f>
        <v>1747.2</v>
      </c>
      <c r="F46" s="168">
        <f t="shared" si="121"/>
        <v>87.416418143168499</v>
      </c>
      <c r="G46" s="111">
        <f t="shared" si="38"/>
        <v>4.1666666666666666E-3</v>
      </c>
      <c r="H46" s="56"/>
      <c r="I46" s="126"/>
      <c r="L46" s="60">
        <f t="shared" ref="L46:AQ46" si="138">IF(L$5=$D46,$E46*$F46,IF($D46&lt;L$5,K46*(1+$G46),0))</f>
        <v>0</v>
      </c>
      <c r="M46" s="60">
        <f t="shared" si="138"/>
        <v>0</v>
      </c>
      <c r="N46" s="60">
        <f t="shared" si="138"/>
        <v>0</v>
      </c>
      <c r="O46" s="60">
        <f t="shared" si="138"/>
        <v>0</v>
      </c>
      <c r="P46" s="60">
        <f t="shared" si="138"/>
        <v>0</v>
      </c>
      <c r="Q46" s="60">
        <f t="shared" si="138"/>
        <v>0</v>
      </c>
      <c r="R46" s="60">
        <f t="shared" si="138"/>
        <v>0</v>
      </c>
      <c r="S46" s="60">
        <f t="shared" si="138"/>
        <v>0</v>
      </c>
      <c r="T46" s="60">
        <f t="shared" si="138"/>
        <v>0</v>
      </c>
      <c r="U46" s="60">
        <f t="shared" si="138"/>
        <v>0</v>
      </c>
      <c r="V46" s="60">
        <f t="shared" si="138"/>
        <v>0</v>
      </c>
      <c r="W46" s="60">
        <f t="shared" si="138"/>
        <v>0</v>
      </c>
      <c r="X46" s="60">
        <f t="shared" si="138"/>
        <v>0</v>
      </c>
      <c r="Y46" s="60">
        <f t="shared" si="138"/>
        <v>0</v>
      </c>
      <c r="Z46" s="60">
        <f t="shared" si="138"/>
        <v>0</v>
      </c>
      <c r="AA46" s="60">
        <f t="shared" si="138"/>
        <v>0</v>
      </c>
      <c r="AB46" s="60">
        <f t="shared" si="138"/>
        <v>0</v>
      </c>
      <c r="AC46" s="60">
        <f t="shared" si="138"/>
        <v>0</v>
      </c>
      <c r="AD46" s="60">
        <f t="shared" si="138"/>
        <v>0</v>
      </c>
      <c r="AE46" s="60">
        <f t="shared" si="138"/>
        <v>0</v>
      </c>
      <c r="AF46" s="60">
        <f t="shared" si="138"/>
        <v>0</v>
      </c>
      <c r="AG46" s="60">
        <f t="shared" si="138"/>
        <v>0</v>
      </c>
      <c r="AH46" s="60">
        <f t="shared" si="138"/>
        <v>0</v>
      </c>
      <c r="AI46" s="60">
        <f t="shared" si="138"/>
        <v>0</v>
      </c>
      <c r="AJ46" s="60">
        <f t="shared" si="138"/>
        <v>0</v>
      </c>
      <c r="AK46" s="60">
        <f t="shared" si="138"/>
        <v>0</v>
      </c>
      <c r="AL46" s="60">
        <f t="shared" si="138"/>
        <v>0</v>
      </c>
      <c r="AM46" s="60">
        <f t="shared" si="138"/>
        <v>0</v>
      </c>
      <c r="AN46" s="60">
        <f t="shared" si="138"/>
        <v>0</v>
      </c>
      <c r="AO46" s="60">
        <f t="shared" si="138"/>
        <v>0</v>
      </c>
      <c r="AP46" s="60">
        <f t="shared" si="138"/>
        <v>0</v>
      </c>
      <c r="AQ46" s="60">
        <f t="shared" si="138"/>
        <v>0</v>
      </c>
      <c r="AR46" s="60">
        <f t="shared" ref="AR46:BW46" si="139">IF(AR$5=$D46,$E46*$F46,IF($D46&lt;AR$5,AQ46*(1+$G46),0))</f>
        <v>0</v>
      </c>
      <c r="AS46" s="60">
        <f t="shared" si="139"/>
        <v>0</v>
      </c>
      <c r="AT46" s="60">
        <f t="shared" si="139"/>
        <v>0</v>
      </c>
      <c r="AU46" s="60">
        <f t="shared" si="139"/>
        <v>0</v>
      </c>
      <c r="AV46" s="60">
        <f t="shared" si="139"/>
        <v>0</v>
      </c>
      <c r="AW46" s="60">
        <f t="shared" si="139"/>
        <v>0</v>
      </c>
      <c r="AX46" s="60">
        <f t="shared" si="139"/>
        <v>0</v>
      </c>
      <c r="AY46" s="60">
        <f t="shared" si="139"/>
        <v>0</v>
      </c>
      <c r="AZ46" s="60">
        <f t="shared" si="139"/>
        <v>0</v>
      </c>
      <c r="BA46" s="60">
        <f t="shared" si="139"/>
        <v>0</v>
      </c>
      <c r="BB46" s="60">
        <f t="shared" si="139"/>
        <v>0</v>
      </c>
      <c r="BC46" s="60">
        <f t="shared" si="139"/>
        <v>0</v>
      </c>
      <c r="BD46" s="60">
        <f t="shared" si="139"/>
        <v>0</v>
      </c>
      <c r="BE46" s="60">
        <f t="shared" si="139"/>
        <v>0</v>
      </c>
      <c r="BF46" s="60">
        <f t="shared" si="139"/>
        <v>0</v>
      </c>
      <c r="BG46" s="60">
        <f t="shared" si="139"/>
        <v>0</v>
      </c>
      <c r="BH46" s="60">
        <f t="shared" si="139"/>
        <v>0</v>
      </c>
      <c r="BI46" s="60">
        <f t="shared" si="139"/>
        <v>0</v>
      </c>
      <c r="BJ46" s="60">
        <f t="shared" si="139"/>
        <v>0</v>
      </c>
      <c r="BK46" s="60">
        <f t="shared" si="139"/>
        <v>152733.965779744</v>
      </c>
      <c r="BL46" s="60">
        <f t="shared" si="139"/>
        <v>153370.35730382625</v>
      </c>
      <c r="BM46" s="60">
        <f t="shared" si="139"/>
        <v>154009.40045925888</v>
      </c>
      <c r="BN46" s="60">
        <f t="shared" si="139"/>
        <v>154651.10629450579</v>
      </c>
      <c r="BO46" s="60">
        <f t="shared" si="139"/>
        <v>155295.48590406624</v>
      </c>
      <c r="BP46" s="60">
        <f t="shared" si="139"/>
        <v>155942.55042866652</v>
      </c>
      <c r="BQ46" s="60">
        <f t="shared" si="139"/>
        <v>156592.31105545262</v>
      </c>
      <c r="BR46" s="60">
        <f t="shared" si="139"/>
        <v>157244.77901818368</v>
      </c>
      <c r="BS46" s="60">
        <f t="shared" si="139"/>
        <v>157899.96559742611</v>
      </c>
      <c r="BT46" s="60">
        <f t="shared" si="139"/>
        <v>158557.88212074872</v>
      </c>
      <c r="BU46" s="60">
        <f t="shared" si="139"/>
        <v>159218.5399629185</v>
      </c>
      <c r="BV46" s="60">
        <f t="shared" si="139"/>
        <v>159881.95054609733</v>
      </c>
      <c r="BW46" s="60">
        <f t="shared" si="139"/>
        <v>160548.12534003941</v>
      </c>
      <c r="BX46" s="60">
        <f t="shared" ref="BX46:DC46" si="140">IF(BX$5=$D46,$E46*$F46,IF($D46&lt;BX$5,BW46*(1+$G46),0))</f>
        <v>161217.07586228958</v>
      </c>
      <c r="BY46" s="60">
        <f t="shared" si="140"/>
        <v>161888.81367838246</v>
      </c>
      <c r="BZ46" s="60">
        <f t="shared" si="140"/>
        <v>162563.35040204239</v>
      </c>
      <c r="CA46" s="60">
        <f t="shared" si="140"/>
        <v>163240.69769538424</v>
      </c>
      <c r="CB46" s="60">
        <f t="shared" si="140"/>
        <v>163920.867269115</v>
      </c>
      <c r="CC46" s="60">
        <f t="shared" si="140"/>
        <v>164603.87088273632</v>
      </c>
      <c r="CD46" s="60">
        <f t="shared" si="140"/>
        <v>165289.72034474771</v>
      </c>
      <c r="CE46" s="60">
        <f t="shared" si="140"/>
        <v>165978.42751285082</v>
      </c>
      <c r="CF46" s="60">
        <f t="shared" si="140"/>
        <v>166670.00429415435</v>
      </c>
      <c r="CG46" s="60">
        <f t="shared" si="140"/>
        <v>167364.46264538</v>
      </c>
      <c r="CH46" s="60">
        <f t="shared" si="140"/>
        <v>168061.81457306907</v>
      </c>
      <c r="CI46" s="60">
        <f t="shared" si="140"/>
        <v>168762.07213379021</v>
      </c>
      <c r="CJ46" s="60">
        <f t="shared" si="140"/>
        <v>169465.24743434766</v>
      </c>
      <c r="CK46" s="60">
        <f t="shared" si="140"/>
        <v>170171.35263199077</v>
      </c>
      <c r="CL46" s="60">
        <f t="shared" si="140"/>
        <v>170880.39993462406</v>
      </c>
      <c r="CM46" s="60">
        <f t="shared" si="140"/>
        <v>171592.40160101833</v>
      </c>
      <c r="CN46" s="60">
        <f t="shared" si="140"/>
        <v>172307.36994102257</v>
      </c>
      <c r="CO46" s="60">
        <f t="shared" si="140"/>
        <v>173025.31731577683</v>
      </c>
      <c r="CP46" s="60">
        <f t="shared" si="140"/>
        <v>173746.2561379259</v>
      </c>
      <c r="CQ46" s="60">
        <f t="shared" si="140"/>
        <v>174470.19887183391</v>
      </c>
      <c r="CR46" s="60">
        <f t="shared" si="140"/>
        <v>175197.15803379987</v>
      </c>
      <c r="CS46" s="60">
        <f t="shared" si="140"/>
        <v>175927.14619227403</v>
      </c>
      <c r="CT46" s="60">
        <f t="shared" si="140"/>
        <v>176660.17596807517</v>
      </c>
      <c r="CU46" s="60">
        <f t="shared" si="140"/>
        <v>177396.26003460883</v>
      </c>
      <c r="CV46" s="60">
        <f t="shared" si="140"/>
        <v>178135.41111808637</v>
      </c>
      <c r="CW46" s="60">
        <f t="shared" si="140"/>
        <v>178877.64199774506</v>
      </c>
      <c r="CX46" s="60">
        <f t="shared" si="140"/>
        <v>179622.96550606898</v>
      </c>
      <c r="CY46" s="60">
        <f t="shared" si="140"/>
        <v>180371.39452901093</v>
      </c>
      <c r="CZ46" s="60">
        <f t="shared" si="140"/>
        <v>181122.94200621513</v>
      </c>
      <c r="DA46" s="60">
        <f t="shared" si="140"/>
        <v>181877.62093124102</v>
      </c>
      <c r="DB46" s="60">
        <f t="shared" si="140"/>
        <v>182635.44435178785</v>
      </c>
      <c r="DC46" s="60">
        <f t="shared" si="140"/>
        <v>183396.4253699203</v>
      </c>
      <c r="DD46" s="60">
        <f t="shared" ref="DD46:EK46" si="141">IF(DD$5=$D46,$E46*$F46,IF($D46&lt;DD$5,DC46*(1+$G46),0))</f>
        <v>184160.57714229496</v>
      </c>
      <c r="DE46" s="60">
        <f t="shared" si="141"/>
        <v>184927.91288038786</v>
      </c>
      <c r="DF46" s="60">
        <f t="shared" si="141"/>
        <v>185698.44585072281</v>
      </c>
      <c r="DG46" s="60">
        <f t="shared" si="141"/>
        <v>186472.18937510083</v>
      </c>
      <c r="DH46" s="60">
        <f t="shared" si="141"/>
        <v>187249.15683083041</v>
      </c>
      <c r="DI46" s="60">
        <f t="shared" si="141"/>
        <v>188029.36165095886</v>
      </c>
      <c r="DJ46" s="60">
        <f t="shared" si="141"/>
        <v>188812.81732450452</v>
      </c>
      <c r="DK46" s="60">
        <f t="shared" si="141"/>
        <v>189599.53739668996</v>
      </c>
      <c r="DL46" s="60">
        <f t="shared" si="141"/>
        <v>190389.53546917616</v>
      </c>
      <c r="DM46" s="60">
        <f t="shared" si="141"/>
        <v>191182.82520029772</v>
      </c>
      <c r="DN46" s="60">
        <f t="shared" si="141"/>
        <v>191979.42030529896</v>
      </c>
      <c r="DO46" s="60">
        <f t="shared" si="141"/>
        <v>192779.33455657103</v>
      </c>
      <c r="DP46" s="60">
        <f t="shared" si="141"/>
        <v>193582.58178389008</v>
      </c>
      <c r="DQ46" s="60">
        <f t="shared" si="141"/>
        <v>194389.1758746563</v>
      </c>
      <c r="DR46" s="60">
        <f t="shared" si="141"/>
        <v>195199.13077413404</v>
      </c>
      <c r="DS46" s="60">
        <f t="shared" si="141"/>
        <v>196012.46048569292</v>
      </c>
      <c r="DT46" s="60">
        <f t="shared" si="141"/>
        <v>196829.17907104996</v>
      </c>
      <c r="DU46" s="60">
        <f t="shared" si="141"/>
        <v>197649.30065051265</v>
      </c>
      <c r="DV46" s="60">
        <f t="shared" si="141"/>
        <v>198472.83940322313</v>
      </c>
      <c r="DW46" s="60">
        <f t="shared" si="141"/>
        <v>199299.80956740322</v>
      </c>
      <c r="DX46" s="60">
        <f t="shared" si="141"/>
        <v>200130.22544060074</v>
      </c>
      <c r="DY46" s="60">
        <f t="shared" si="141"/>
        <v>200964.10137993656</v>
      </c>
      <c r="DZ46" s="60">
        <f t="shared" si="141"/>
        <v>201801.45180235297</v>
      </c>
      <c r="EA46" s="60">
        <f t="shared" si="141"/>
        <v>202642.29118486276</v>
      </c>
      <c r="EB46" s="60">
        <f t="shared" si="141"/>
        <v>203486.63406479967</v>
      </c>
      <c r="EC46" s="60">
        <f t="shared" si="141"/>
        <v>204334.49504006965</v>
      </c>
      <c r="ED46" s="60">
        <f t="shared" si="141"/>
        <v>205185.88876940327</v>
      </c>
      <c r="EE46" s="60">
        <f t="shared" si="141"/>
        <v>206040.82997260912</v>
      </c>
      <c r="EF46" s="60">
        <f t="shared" si="141"/>
        <v>206899.33343082832</v>
      </c>
      <c r="EG46" s="60">
        <f t="shared" si="141"/>
        <v>207761.41398679011</v>
      </c>
      <c r="EH46" s="60">
        <f t="shared" si="141"/>
        <v>208627.08654506839</v>
      </c>
      <c r="EI46" s="60">
        <f t="shared" si="141"/>
        <v>209496.3660723395</v>
      </c>
      <c r="EJ46" s="60">
        <f t="shared" si="141"/>
        <v>210369.26759764092</v>
      </c>
      <c r="EK46" s="60">
        <f t="shared" si="141"/>
        <v>211245.80621263108</v>
      </c>
      <c r="EL46" s="51" t="s">
        <v>2</v>
      </c>
    </row>
    <row r="47" spans="2:142" x14ac:dyDescent="0.3">
      <c r="B47" s="51" t="s">
        <v>300</v>
      </c>
      <c r="C47" s="51">
        <v>34</v>
      </c>
      <c r="D47" s="56">
        <v>46966</v>
      </c>
      <c r="E47" s="157">
        <f>VLOOKUP(C47,'Building Breakdown Scratch'!$E$5:$G$85,3,)*VLOOKUP(C47,'Building Breakdown Scratch'!$E$5:$G$85,2,)</f>
        <v>1750.3200000000002</v>
      </c>
      <c r="F47" s="168">
        <f t="shared" si="121"/>
        <v>86.891919634309488</v>
      </c>
      <c r="G47" s="111">
        <f t="shared" si="38"/>
        <v>4.1666666666666666E-3</v>
      </c>
      <c r="H47" s="56"/>
      <c r="I47" s="126"/>
      <c r="L47" s="60">
        <f t="shared" ref="L47:AQ47" si="142">IF(L$5=$D47,$E47*$F47,IF($D47&lt;L$5,K47*(1+$G47),0))</f>
        <v>0</v>
      </c>
      <c r="M47" s="60">
        <f t="shared" si="142"/>
        <v>0</v>
      </c>
      <c r="N47" s="60">
        <f t="shared" si="142"/>
        <v>0</v>
      </c>
      <c r="O47" s="60">
        <f t="shared" si="142"/>
        <v>0</v>
      </c>
      <c r="P47" s="60">
        <f t="shared" si="142"/>
        <v>0</v>
      </c>
      <c r="Q47" s="60">
        <f t="shared" si="142"/>
        <v>0</v>
      </c>
      <c r="R47" s="60">
        <f t="shared" si="142"/>
        <v>0</v>
      </c>
      <c r="S47" s="60">
        <f t="shared" si="142"/>
        <v>0</v>
      </c>
      <c r="T47" s="60">
        <f t="shared" si="142"/>
        <v>0</v>
      </c>
      <c r="U47" s="60">
        <f t="shared" si="142"/>
        <v>0</v>
      </c>
      <c r="V47" s="60">
        <f t="shared" si="142"/>
        <v>0</v>
      </c>
      <c r="W47" s="60">
        <f t="shared" si="142"/>
        <v>0</v>
      </c>
      <c r="X47" s="60">
        <f t="shared" si="142"/>
        <v>0</v>
      </c>
      <c r="Y47" s="60">
        <f t="shared" si="142"/>
        <v>0</v>
      </c>
      <c r="Z47" s="60">
        <f t="shared" si="142"/>
        <v>0</v>
      </c>
      <c r="AA47" s="60">
        <f t="shared" si="142"/>
        <v>0</v>
      </c>
      <c r="AB47" s="60">
        <f t="shared" si="142"/>
        <v>0</v>
      </c>
      <c r="AC47" s="60">
        <f t="shared" si="142"/>
        <v>0</v>
      </c>
      <c r="AD47" s="60">
        <f t="shared" si="142"/>
        <v>0</v>
      </c>
      <c r="AE47" s="60">
        <f t="shared" si="142"/>
        <v>0</v>
      </c>
      <c r="AF47" s="60">
        <f t="shared" si="142"/>
        <v>0</v>
      </c>
      <c r="AG47" s="60">
        <f t="shared" si="142"/>
        <v>0</v>
      </c>
      <c r="AH47" s="60">
        <f t="shared" si="142"/>
        <v>0</v>
      </c>
      <c r="AI47" s="60">
        <f t="shared" si="142"/>
        <v>0</v>
      </c>
      <c r="AJ47" s="60">
        <f t="shared" si="142"/>
        <v>0</v>
      </c>
      <c r="AK47" s="60">
        <f t="shared" si="142"/>
        <v>0</v>
      </c>
      <c r="AL47" s="60">
        <f t="shared" si="142"/>
        <v>0</v>
      </c>
      <c r="AM47" s="60">
        <f t="shared" si="142"/>
        <v>0</v>
      </c>
      <c r="AN47" s="60">
        <f t="shared" si="142"/>
        <v>0</v>
      </c>
      <c r="AO47" s="60">
        <f t="shared" si="142"/>
        <v>0</v>
      </c>
      <c r="AP47" s="60">
        <f t="shared" si="142"/>
        <v>0</v>
      </c>
      <c r="AQ47" s="60">
        <f t="shared" si="142"/>
        <v>0</v>
      </c>
      <c r="AR47" s="60">
        <f t="shared" ref="AR47:BW47" si="143">IF(AR$5=$D47,$E47*$F47,IF($D47&lt;AR$5,AQ47*(1+$G47),0))</f>
        <v>0</v>
      </c>
      <c r="AS47" s="60">
        <f t="shared" si="143"/>
        <v>0</v>
      </c>
      <c r="AT47" s="60">
        <f t="shared" si="143"/>
        <v>0</v>
      </c>
      <c r="AU47" s="60">
        <f t="shared" si="143"/>
        <v>0</v>
      </c>
      <c r="AV47" s="60">
        <f t="shared" si="143"/>
        <v>0</v>
      </c>
      <c r="AW47" s="60">
        <f t="shared" si="143"/>
        <v>0</v>
      </c>
      <c r="AX47" s="60">
        <f t="shared" si="143"/>
        <v>0</v>
      </c>
      <c r="AY47" s="60">
        <f t="shared" si="143"/>
        <v>0</v>
      </c>
      <c r="AZ47" s="60">
        <f t="shared" si="143"/>
        <v>0</v>
      </c>
      <c r="BA47" s="60">
        <f t="shared" si="143"/>
        <v>0</v>
      </c>
      <c r="BB47" s="60">
        <f t="shared" si="143"/>
        <v>0</v>
      </c>
      <c r="BC47" s="60">
        <f t="shared" si="143"/>
        <v>0</v>
      </c>
      <c r="BD47" s="60">
        <f t="shared" si="143"/>
        <v>0</v>
      </c>
      <c r="BE47" s="60">
        <f t="shared" si="143"/>
        <v>0</v>
      </c>
      <c r="BF47" s="60">
        <f t="shared" si="143"/>
        <v>0</v>
      </c>
      <c r="BG47" s="60">
        <f t="shared" si="143"/>
        <v>0</v>
      </c>
      <c r="BH47" s="60">
        <f t="shared" si="143"/>
        <v>0</v>
      </c>
      <c r="BI47" s="60">
        <f t="shared" si="143"/>
        <v>0</v>
      </c>
      <c r="BJ47" s="60">
        <f t="shared" si="143"/>
        <v>0</v>
      </c>
      <c r="BK47" s="60">
        <f t="shared" si="143"/>
        <v>0</v>
      </c>
      <c r="BL47" s="60">
        <f t="shared" si="143"/>
        <v>152088.6647743246</v>
      </c>
      <c r="BM47" s="60">
        <f t="shared" si="143"/>
        <v>152722.36754421762</v>
      </c>
      <c r="BN47" s="60">
        <f t="shared" si="143"/>
        <v>153358.71074231851</v>
      </c>
      <c r="BO47" s="60">
        <f t="shared" si="143"/>
        <v>153997.70537041151</v>
      </c>
      <c r="BP47" s="60">
        <f t="shared" si="143"/>
        <v>154639.36247612155</v>
      </c>
      <c r="BQ47" s="60">
        <f t="shared" si="143"/>
        <v>155283.69315310539</v>
      </c>
      <c r="BR47" s="60">
        <f t="shared" si="143"/>
        <v>155930.70854124331</v>
      </c>
      <c r="BS47" s="60">
        <f t="shared" si="143"/>
        <v>156580.41982683181</v>
      </c>
      <c r="BT47" s="60">
        <f t="shared" si="143"/>
        <v>157232.83824277695</v>
      </c>
      <c r="BU47" s="60">
        <f t="shared" si="143"/>
        <v>157887.97506878851</v>
      </c>
      <c r="BV47" s="60">
        <f t="shared" si="143"/>
        <v>158545.84163157514</v>
      </c>
      <c r="BW47" s="60">
        <f t="shared" si="143"/>
        <v>159206.44930504003</v>
      </c>
      <c r="BX47" s="60">
        <f t="shared" ref="BX47:DC47" si="144">IF(BX$5=$D47,$E47*$F47,IF($D47&lt;BX$5,BW47*(1+$G47),0))</f>
        <v>159869.8095104777</v>
      </c>
      <c r="BY47" s="60">
        <f t="shared" si="144"/>
        <v>160535.93371677137</v>
      </c>
      <c r="BZ47" s="60">
        <f t="shared" si="144"/>
        <v>161204.83344059123</v>
      </c>
      <c r="CA47" s="60">
        <f t="shared" si="144"/>
        <v>161876.52024659369</v>
      </c>
      <c r="CB47" s="60">
        <f t="shared" si="144"/>
        <v>162551.00574762115</v>
      </c>
      <c r="CC47" s="60">
        <f t="shared" si="144"/>
        <v>163228.3016049029</v>
      </c>
      <c r="CD47" s="60">
        <f t="shared" si="144"/>
        <v>163908.41952825667</v>
      </c>
      <c r="CE47" s="60">
        <f t="shared" si="144"/>
        <v>164591.37127629106</v>
      </c>
      <c r="CF47" s="60">
        <f t="shared" si="144"/>
        <v>165277.16865660893</v>
      </c>
      <c r="CG47" s="60">
        <f t="shared" si="144"/>
        <v>165965.82352601146</v>
      </c>
      <c r="CH47" s="60">
        <f t="shared" si="144"/>
        <v>166657.34779070318</v>
      </c>
      <c r="CI47" s="60">
        <f t="shared" si="144"/>
        <v>167351.75340649777</v>
      </c>
      <c r="CJ47" s="60">
        <f t="shared" si="144"/>
        <v>168049.05237902483</v>
      </c>
      <c r="CK47" s="60">
        <f t="shared" si="144"/>
        <v>168749.25676393742</v>
      </c>
      <c r="CL47" s="60">
        <f t="shared" si="144"/>
        <v>169452.3786671205</v>
      </c>
      <c r="CM47" s="60">
        <f t="shared" si="144"/>
        <v>170158.43024490017</v>
      </c>
      <c r="CN47" s="60">
        <f t="shared" si="144"/>
        <v>170867.42370425392</v>
      </c>
      <c r="CO47" s="60">
        <f t="shared" si="144"/>
        <v>171579.37130302165</v>
      </c>
      <c r="CP47" s="60">
        <f t="shared" si="144"/>
        <v>172294.28535011757</v>
      </c>
      <c r="CQ47" s="60">
        <f t="shared" si="144"/>
        <v>173012.17820574305</v>
      </c>
      <c r="CR47" s="60">
        <f t="shared" si="144"/>
        <v>173733.06228160032</v>
      </c>
      <c r="CS47" s="60">
        <f t="shared" si="144"/>
        <v>174456.95004110699</v>
      </c>
      <c r="CT47" s="60">
        <f t="shared" si="144"/>
        <v>175183.8539996116</v>
      </c>
      <c r="CU47" s="60">
        <f t="shared" si="144"/>
        <v>175913.78672460999</v>
      </c>
      <c r="CV47" s="60">
        <f t="shared" si="144"/>
        <v>176646.76083596254</v>
      </c>
      <c r="CW47" s="60">
        <f t="shared" si="144"/>
        <v>177382.78900611238</v>
      </c>
      <c r="CX47" s="60">
        <f t="shared" si="144"/>
        <v>178121.88396030452</v>
      </c>
      <c r="CY47" s="60">
        <f t="shared" si="144"/>
        <v>178864.05847680577</v>
      </c>
      <c r="CZ47" s="60">
        <f t="shared" si="144"/>
        <v>179609.32538712581</v>
      </c>
      <c r="DA47" s="60">
        <f t="shared" si="144"/>
        <v>180357.69757623883</v>
      </c>
      <c r="DB47" s="60">
        <f t="shared" si="144"/>
        <v>181109.1879828065</v>
      </c>
      <c r="DC47" s="60">
        <f t="shared" si="144"/>
        <v>181863.80959940152</v>
      </c>
      <c r="DD47" s="60">
        <f t="shared" ref="DD47:EK47" si="145">IF(DD$5=$D47,$E47*$F47,IF($D47&lt;DD$5,DC47*(1+$G47),0))</f>
        <v>182621.57547273237</v>
      </c>
      <c r="DE47" s="60">
        <f t="shared" si="145"/>
        <v>183382.49870386874</v>
      </c>
      <c r="DF47" s="60">
        <f t="shared" si="145"/>
        <v>184146.5924484682</v>
      </c>
      <c r="DG47" s="60">
        <f t="shared" si="145"/>
        <v>184913.8699170035</v>
      </c>
      <c r="DH47" s="60">
        <f t="shared" si="145"/>
        <v>185684.34437499102</v>
      </c>
      <c r="DI47" s="60">
        <f t="shared" si="145"/>
        <v>186458.02914322016</v>
      </c>
      <c r="DJ47" s="60">
        <f t="shared" si="145"/>
        <v>187234.93759798357</v>
      </c>
      <c r="DK47" s="60">
        <f t="shared" si="145"/>
        <v>188015.08317130851</v>
      </c>
      <c r="DL47" s="60">
        <f t="shared" si="145"/>
        <v>188798.47935118896</v>
      </c>
      <c r="DM47" s="60">
        <f t="shared" si="145"/>
        <v>189585.1396818189</v>
      </c>
      <c r="DN47" s="60">
        <f t="shared" si="145"/>
        <v>190375.07776382647</v>
      </c>
      <c r="DO47" s="60">
        <f t="shared" si="145"/>
        <v>191168.30725450907</v>
      </c>
      <c r="DP47" s="60">
        <f t="shared" si="145"/>
        <v>191964.84186806952</v>
      </c>
      <c r="DQ47" s="60">
        <f t="shared" si="145"/>
        <v>192764.69537585313</v>
      </c>
      <c r="DR47" s="60">
        <f t="shared" si="145"/>
        <v>193567.88160658584</v>
      </c>
      <c r="DS47" s="60">
        <f t="shared" si="145"/>
        <v>194374.41444661329</v>
      </c>
      <c r="DT47" s="60">
        <f t="shared" si="145"/>
        <v>195184.30784014083</v>
      </c>
      <c r="DU47" s="60">
        <f t="shared" si="145"/>
        <v>195997.57578947474</v>
      </c>
      <c r="DV47" s="60">
        <f t="shared" si="145"/>
        <v>196814.23235526422</v>
      </c>
      <c r="DW47" s="60">
        <f t="shared" si="145"/>
        <v>197634.29165674449</v>
      </c>
      <c r="DX47" s="60">
        <f t="shared" si="145"/>
        <v>198457.76787198093</v>
      </c>
      <c r="DY47" s="60">
        <f t="shared" si="145"/>
        <v>199284.67523811417</v>
      </c>
      <c r="DZ47" s="60">
        <f t="shared" si="145"/>
        <v>200115.02805160632</v>
      </c>
      <c r="EA47" s="60">
        <f t="shared" si="145"/>
        <v>200948.840668488</v>
      </c>
      <c r="EB47" s="60">
        <f t="shared" si="145"/>
        <v>201786.1275046067</v>
      </c>
      <c r="EC47" s="60">
        <f t="shared" si="145"/>
        <v>202626.9030358759</v>
      </c>
      <c r="ED47" s="60">
        <f t="shared" si="145"/>
        <v>203471.18179852539</v>
      </c>
      <c r="EE47" s="60">
        <f t="shared" si="145"/>
        <v>204318.97838935256</v>
      </c>
      <c r="EF47" s="60">
        <f t="shared" si="145"/>
        <v>205170.30746597485</v>
      </c>
      <c r="EG47" s="60">
        <f t="shared" si="145"/>
        <v>206025.18374708307</v>
      </c>
      <c r="EH47" s="60">
        <f t="shared" si="145"/>
        <v>206883.62201269591</v>
      </c>
      <c r="EI47" s="60">
        <f t="shared" si="145"/>
        <v>207745.63710441548</v>
      </c>
      <c r="EJ47" s="60">
        <f t="shared" si="145"/>
        <v>208611.24392568387</v>
      </c>
      <c r="EK47" s="60">
        <f t="shared" si="145"/>
        <v>209480.45744204088</v>
      </c>
      <c r="EL47" s="51" t="s">
        <v>2</v>
      </c>
    </row>
    <row r="48" spans="2:142" x14ac:dyDescent="0.3">
      <c r="B48" s="51" t="s">
        <v>301</v>
      </c>
      <c r="C48" s="51">
        <v>33</v>
      </c>
      <c r="D48" s="56">
        <v>46997</v>
      </c>
      <c r="E48" s="157">
        <f>VLOOKUP(C48,'Building Breakdown Scratch'!$E$5:$G$85,3,)*VLOOKUP(C48,'Building Breakdown Scratch'!$E$5:$G$85,2,)</f>
        <v>1753.4400000000003</v>
      </c>
      <c r="F48" s="168">
        <f t="shared" si="121"/>
        <v>86.370568116503634</v>
      </c>
      <c r="G48" s="111">
        <f t="shared" si="38"/>
        <v>4.1666666666666666E-3</v>
      </c>
      <c r="H48" s="56"/>
      <c r="I48" s="126"/>
      <c r="L48" s="60">
        <f t="shared" ref="L48:AQ48" si="146">IF(L$5=$D48,$E48*$F48,IF($D48&lt;L$5,K48*(1+$G48),0))</f>
        <v>0</v>
      </c>
      <c r="M48" s="60">
        <f t="shared" si="146"/>
        <v>0</v>
      </c>
      <c r="N48" s="60">
        <f t="shared" si="146"/>
        <v>0</v>
      </c>
      <c r="O48" s="60">
        <f t="shared" si="146"/>
        <v>0</v>
      </c>
      <c r="P48" s="60">
        <f t="shared" si="146"/>
        <v>0</v>
      </c>
      <c r="Q48" s="60">
        <f t="shared" si="146"/>
        <v>0</v>
      </c>
      <c r="R48" s="60">
        <f t="shared" si="146"/>
        <v>0</v>
      </c>
      <c r="S48" s="60">
        <f t="shared" si="146"/>
        <v>0</v>
      </c>
      <c r="T48" s="60">
        <f t="shared" si="146"/>
        <v>0</v>
      </c>
      <c r="U48" s="60">
        <f t="shared" si="146"/>
        <v>0</v>
      </c>
      <c r="V48" s="60">
        <f t="shared" si="146"/>
        <v>0</v>
      </c>
      <c r="W48" s="60">
        <f t="shared" si="146"/>
        <v>0</v>
      </c>
      <c r="X48" s="60">
        <f t="shared" si="146"/>
        <v>0</v>
      </c>
      <c r="Y48" s="60">
        <f t="shared" si="146"/>
        <v>0</v>
      </c>
      <c r="Z48" s="60">
        <f t="shared" si="146"/>
        <v>0</v>
      </c>
      <c r="AA48" s="60">
        <f t="shared" si="146"/>
        <v>0</v>
      </c>
      <c r="AB48" s="60">
        <f t="shared" si="146"/>
        <v>0</v>
      </c>
      <c r="AC48" s="60">
        <f t="shared" si="146"/>
        <v>0</v>
      </c>
      <c r="AD48" s="60">
        <f t="shared" si="146"/>
        <v>0</v>
      </c>
      <c r="AE48" s="60">
        <f t="shared" si="146"/>
        <v>0</v>
      </c>
      <c r="AF48" s="60">
        <f t="shared" si="146"/>
        <v>0</v>
      </c>
      <c r="AG48" s="60">
        <f t="shared" si="146"/>
        <v>0</v>
      </c>
      <c r="AH48" s="60">
        <f t="shared" si="146"/>
        <v>0</v>
      </c>
      <c r="AI48" s="60">
        <f t="shared" si="146"/>
        <v>0</v>
      </c>
      <c r="AJ48" s="60">
        <f t="shared" si="146"/>
        <v>0</v>
      </c>
      <c r="AK48" s="60">
        <f t="shared" si="146"/>
        <v>0</v>
      </c>
      <c r="AL48" s="60">
        <f t="shared" si="146"/>
        <v>0</v>
      </c>
      <c r="AM48" s="60">
        <f t="shared" si="146"/>
        <v>0</v>
      </c>
      <c r="AN48" s="60">
        <f t="shared" si="146"/>
        <v>0</v>
      </c>
      <c r="AO48" s="60">
        <f t="shared" si="146"/>
        <v>0</v>
      </c>
      <c r="AP48" s="60">
        <f t="shared" si="146"/>
        <v>0</v>
      </c>
      <c r="AQ48" s="60">
        <f t="shared" si="146"/>
        <v>0</v>
      </c>
      <c r="AR48" s="60">
        <f t="shared" ref="AR48:BW48" si="147">IF(AR$5=$D48,$E48*$F48,IF($D48&lt;AR$5,AQ48*(1+$G48),0))</f>
        <v>0</v>
      </c>
      <c r="AS48" s="60">
        <f t="shared" si="147"/>
        <v>0</v>
      </c>
      <c r="AT48" s="60">
        <f t="shared" si="147"/>
        <v>0</v>
      </c>
      <c r="AU48" s="60">
        <f t="shared" si="147"/>
        <v>0</v>
      </c>
      <c r="AV48" s="60">
        <f t="shared" si="147"/>
        <v>0</v>
      </c>
      <c r="AW48" s="60">
        <f t="shared" si="147"/>
        <v>0</v>
      </c>
      <c r="AX48" s="60">
        <f t="shared" si="147"/>
        <v>0</v>
      </c>
      <c r="AY48" s="60">
        <f t="shared" si="147"/>
        <v>0</v>
      </c>
      <c r="AZ48" s="60">
        <f t="shared" si="147"/>
        <v>0</v>
      </c>
      <c r="BA48" s="60">
        <f t="shared" si="147"/>
        <v>0</v>
      </c>
      <c r="BB48" s="60">
        <f t="shared" si="147"/>
        <v>0</v>
      </c>
      <c r="BC48" s="60">
        <f t="shared" si="147"/>
        <v>0</v>
      </c>
      <c r="BD48" s="60">
        <f t="shared" si="147"/>
        <v>0</v>
      </c>
      <c r="BE48" s="60">
        <f t="shared" si="147"/>
        <v>0</v>
      </c>
      <c r="BF48" s="60">
        <f t="shared" si="147"/>
        <v>0</v>
      </c>
      <c r="BG48" s="60">
        <f t="shared" si="147"/>
        <v>0</v>
      </c>
      <c r="BH48" s="60">
        <f t="shared" si="147"/>
        <v>0</v>
      </c>
      <c r="BI48" s="60">
        <f t="shared" si="147"/>
        <v>0</v>
      </c>
      <c r="BJ48" s="60">
        <f t="shared" si="147"/>
        <v>0</v>
      </c>
      <c r="BK48" s="60">
        <f t="shared" si="147"/>
        <v>0</v>
      </c>
      <c r="BL48" s="60">
        <f t="shared" si="147"/>
        <v>0</v>
      </c>
      <c r="BM48" s="60">
        <f t="shared" si="147"/>
        <v>151445.60895820215</v>
      </c>
      <c r="BN48" s="60">
        <f t="shared" si="147"/>
        <v>152076.63232886133</v>
      </c>
      <c r="BO48" s="60">
        <f t="shared" si="147"/>
        <v>152710.28496356492</v>
      </c>
      <c r="BP48" s="60">
        <f t="shared" si="147"/>
        <v>153346.57781757976</v>
      </c>
      <c r="BQ48" s="60">
        <f t="shared" si="147"/>
        <v>153985.52189181966</v>
      </c>
      <c r="BR48" s="60">
        <f t="shared" si="147"/>
        <v>154627.12823303559</v>
      </c>
      <c r="BS48" s="60">
        <f t="shared" si="147"/>
        <v>155271.40793400657</v>
      </c>
      <c r="BT48" s="60">
        <f t="shared" si="147"/>
        <v>155918.37213373158</v>
      </c>
      <c r="BU48" s="60">
        <f t="shared" si="147"/>
        <v>156568.03201762211</v>
      </c>
      <c r="BV48" s="60">
        <f t="shared" si="147"/>
        <v>157220.39881769553</v>
      </c>
      <c r="BW48" s="60">
        <f t="shared" si="147"/>
        <v>157875.48381276926</v>
      </c>
      <c r="BX48" s="60">
        <f t="shared" ref="BX48:DC48" si="148">IF(BX$5=$D48,$E48*$F48,IF($D48&lt;BX$5,BW48*(1+$G48),0))</f>
        <v>158533.2983286558</v>
      </c>
      <c r="BY48" s="60">
        <f t="shared" si="148"/>
        <v>159193.85373835854</v>
      </c>
      <c r="BZ48" s="60">
        <f t="shared" si="148"/>
        <v>159857.16146226836</v>
      </c>
      <c r="CA48" s="60">
        <f t="shared" si="148"/>
        <v>160523.23296836115</v>
      </c>
      <c r="CB48" s="60">
        <f t="shared" si="148"/>
        <v>161192.07977239598</v>
      </c>
      <c r="CC48" s="60">
        <f t="shared" si="148"/>
        <v>161863.7134381143</v>
      </c>
      <c r="CD48" s="60">
        <f t="shared" si="148"/>
        <v>162538.14557743978</v>
      </c>
      <c r="CE48" s="60">
        <f t="shared" si="148"/>
        <v>163215.38785067911</v>
      </c>
      <c r="CF48" s="60">
        <f t="shared" si="148"/>
        <v>163895.4519667236</v>
      </c>
      <c r="CG48" s="60">
        <f t="shared" si="148"/>
        <v>164578.34968325161</v>
      </c>
      <c r="CH48" s="60">
        <f t="shared" si="148"/>
        <v>165264.09280693182</v>
      </c>
      <c r="CI48" s="60">
        <f t="shared" si="148"/>
        <v>165952.69319362738</v>
      </c>
      <c r="CJ48" s="60">
        <f t="shared" si="148"/>
        <v>166644.16274860082</v>
      </c>
      <c r="CK48" s="60">
        <f t="shared" si="148"/>
        <v>167338.51342671999</v>
      </c>
      <c r="CL48" s="60">
        <f t="shared" si="148"/>
        <v>168035.75723266465</v>
      </c>
      <c r="CM48" s="60">
        <f t="shared" si="148"/>
        <v>168735.90622113409</v>
      </c>
      <c r="CN48" s="60">
        <f t="shared" si="148"/>
        <v>169438.97249705548</v>
      </c>
      <c r="CO48" s="60">
        <f t="shared" si="148"/>
        <v>170144.9682157932</v>
      </c>
      <c r="CP48" s="60">
        <f t="shared" si="148"/>
        <v>170853.90558335901</v>
      </c>
      <c r="CQ48" s="60">
        <f t="shared" si="148"/>
        <v>171565.796856623</v>
      </c>
      <c r="CR48" s="60">
        <f t="shared" si="148"/>
        <v>172280.65434352559</v>
      </c>
      <c r="CS48" s="60">
        <f t="shared" si="148"/>
        <v>172998.49040329029</v>
      </c>
      <c r="CT48" s="60">
        <f t="shared" si="148"/>
        <v>173719.31744663732</v>
      </c>
      <c r="CU48" s="60">
        <f t="shared" si="148"/>
        <v>174443.14793599831</v>
      </c>
      <c r="CV48" s="60">
        <f t="shared" si="148"/>
        <v>175169.99438573164</v>
      </c>
      <c r="CW48" s="60">
        <f t="shared" si="148"/>
        <v>175899.86936233885</v>
      </c>
      <c r="CX48" s="60">
        <f t="shared" si="148"/>
        <v>176632.78548468192</v>
      </c>
      <c r="CY48" s="60">
        <f t="shared" si="148"/>
        <v>177368.75542420143</v>
      </c>
      <c r="CZ48" s="60">
        <f t="shared" si="148"/>
        <v>178107.79190513561</v>
      </c>
      <c r="DA48" s="60">
        <f t="shared" si="148"/>
        <v>178849.90770474036</v>
      </c>
      <c r="DB48" s="60">
        <f t="shared" si="148"/>
        <v>179595.11565351012</v>
      </c>
      <c r="DC48" s="60">
        <f t="shared" si="148"/>
        <v>180343.42863539973</v>
      </c>
      <c r="DD48" s="60">
        <f t="shared" ref="DD48:EK48" si="149">IF(DD$5=$D48,$E48*$F48,IF($D48&lt;DD$5,DC48*(1+$G48),0))</f>
        <v>181094.85958804723</v>
      </c>
      <c r="DE48" s="60">
        <f t="shared" si="149"/>
        <v>181849.42150299743</v>
      </c>
      <c r="DF48" s="60">
        <f t="shared" si="149"/>
        <v>182607.12742592659</v>
      </c>
      <c r="DG48" s="60">
        <f t="shared" si="149"/>
        <v>183367.99045686796</v>
      </c>
      <c r="DH48" s="60">
        <f t="shared" si="149"/>
        <v>184132.02375043824</v>
      </c>
      <c r="DI48" s="60">
        <f t="shared" si="149"/>
        <v>184899.24051606507</v>
      </c>
      <c r="DJ48" s="60">
        <f t="shared" si="149"/>
        <v>185669.65401821534</v>
      </c>
      <c r="DK48" s="60">
        <f t="shared" si="149"/>
        <v>186443.27757662456</v>
      </c>
      <c r="DL48" s="60">
        <f t="shared" si="149"/>
        <v>187220.12456652717</v>
      </c>
      <c r="DM48" s="60">
        <f t="shared" si="149"/>
        <v>188000.20841888769</v>
      </c>
      <c r="DN48" s="60">
        <f t="shared" si="149"/>
        <v>188783.54262063306</v>
      </c>
      <c r="DO48" s="60">
        <f t="shared" si="149"/>
        <v>189570.1407148857</v>
      </c>
      <c r="DP48" s="60">
        <f t="shared" si="149"/>
        <v>190360.01630119773</v>
      </c>
      <c r="DQ48" s="60">
        <f t="shared" si="149"/>
        <v>191153.18303578606</v>
      </c>
      <c r="DR48" s="60">
        <f t="shared" si="149"/>
        <v>191949.6546317685</v>
      </c>
      <c r="DS48" s="60">
        <f t="shared" si="149"/>
        <v>192749.44485940086</v>
      </c>
      <c r="DT48" s="60">
        <f t="shared" si="149"/>
        <v>193552.56754631503</v>
      </c>
      <c r="DU48" s="60">
        <f t="shared" si="149"/>
        <v>194359.036577758</v>
      </c>
      <c r="DV48" s="60">
        <f t="shared" si="149"/>
        <v>195168.86589683199</v>
      </c>
      <c r="DW48" s="60">
        <f t="shared" si="149"/>
        <v>195982.06950473547</v>
      </c>
      <c r="DX48" s="60">
        <f t="shared" si="149"/>
        <v>196798.66146100519</v>
      </c>
      <c r="DY48" s="60">
        <f t="shared" si="149"/>
        <v>197618.65588375938</v>
      </c>
      <c r="DZ48" s="60">
        <f t="shared" si="149"/>
        <v>198442.06694994171</v>
      </c>
      <c r="EA48" s="60">
        <f t="shared" si="149"/>
        <v>199268.90889556648</v>
      </c>
      <c r="EB48" s="60">
        <f t="shared" si="149"/>
        <v>200099.19601596467</v>
      </c>
      <c r="EC48" s="60">
        <f t="shared" si="149"/>
        <v>200932.94266603119</v>
      </c>
      <c r="ED48" s="60">
        <f t="shared" si="149"/>
        <v>201770.16326047297</v>
      </c>
      <c r="EE48" s="60">
        <f t="shared" si="149"/>
        <v>202610.87227405826</v>
      </c>
      <c r="EF48" s="60">
        <f t="shared" si="149"/>
        <v>203455.08424186683</v>
      </c>
      <c r="EG48" s="60">
        <f t="shared" si="149"/>
        <v>204302.81375954128</v>
      </c>
      <c r="EH48" s="60">
        <f t="shared" si="149"/>
        <v>205154.07548353937</v>
      </c>
      <c r="EI48" s="60">
        <f t="shared" si="149"/>
        <v>206008.88413138746</v>
      </c>
      <c r="EJ48" s="60">
        <f t="shared" si="149"/>
        <v>206867.25448193491</v>
      </c>
      <c r="EK48" s="60">
        <f t="shared" si="149"/>
        <v>207729.20137560964</v>
      </c>
      <c r="EL48" s="51" t="s">
        <v>2</v>
      </c>
    </row>
    <row r="49" spans="1:142" x14ac:dyDescent="0.3">
      <c r="B49" s="51" t="s">
        <v>302</v>
      </c>
      <c r="C49" s="51">
        <v>32</v>
      </c>
      <c r="D49" s="56">
        <v>47027</v>
      </c>
      <c r="E49" s="157">
        <f>VLOOKUP(C49,'Building Breakdown Scratch'!$E$5:$G$85,3,)*VLOOKUP(C49,'Building Breakdown Scratch'!$E$5:$G$85,2,)</f>
        <v>1756.5600000000004</v>
      </c>
      <c r="F49" s="168">
        <f t="shared" si="121"/>
        <v>85.852344707804605</v>
      </c>
      <c r="G49" s="111">
        <f t="shared" si="38"/>
        <v>4.1666666666666666E-3</v>
      </c>
      <c r="H49" s="56"/>
      <c r="I49" s="126"/>
      <c r="L49" s="60">
        <f t="shared" ref="L49:AQ49" si="150">IF(L$5=$D49,$E49*$F49,IF($D49&lt;L$5,K49*(1+$G49),0))</f>
        <v>0</v>
      </c>
      <c r="M49" s="60">
        <f t="shared" si="150"/>
        <v>0</v>
      </c>
      <c r="N49" s="60">
        <f t="shared" si="150"/>
        <v>0</v>
      </c>
      <c r="O49" s="60">
        <f t="shared" si="150"/>
        <v>0</v>
      </c>
      <c r="P49" s="60">
        <f t="shared" si="150"/>
        <v>0</v>
      </c>
      <c r="Q49" s="60">
        <f t="shared" si="150"/>
        <v>0</v>
      </c>
      <c r="R49" s="60">
        <f t="shared" si="150"/>
        <v>0</v>
      </c>
      <c r="S49" s="60">
        <f t="shared" si="150"/>
        <v>0</v>
      </c>
      <c r="T49" s="60">
        <f t="shared" si="150"/>
        <v>0</v>
      </c>
      <c r="U49" s="60">
        <f t="shared" si="150"/>
        <v>0</v>
      </c>
      <c r="V49" s="60">
        <f t="shared" si="150"/>
        <v>0</v>
      </c>
      <c r="W49" s="60">
        <f t="shared" si="150"/>
        <v>0</v>
      </c>
      <c r="X49" s="60">
        <f t="shared" si="150"/>
        <v>0</v>
      </c>
      <c r="Y49" s="60">
        <f t="shared" si="150"/>
        <v>0</v>
      </c>
      <c r="Z49" s="60">
        <f t="shared" si="150"/>
        <v>0</v>
      </c>
      <c r="AA49" s="60">
        <f t="shared" si="150"/>
        <v>0</v>
      </c>
      <c r="AB49" s="60">
        <f t="shared" si="150"/>
        <v>0</v>
      </c>
      <c r="AC49" s="60">
        <f t="shared" si="150"/>
        <v>0</v>
      </c>
      <c r="AD49" s="60">
        <f t="shared" si="150"/>
        <v>0</v>
      </c>
      <c r="AE49" s="60">
        <f t="shared" si="150"/>
        <v>0</v>
      </c>
      <c r="AF49" s="60">
        <f t="shared" si="150"/>
        <v>0</v>
      </c>
      <c r="AG49" s="60">
        <f t="shared" si="150"/>
        <v>0</v>
      </c>
      <c r="AH49" s="60">
        <f t="shared" si="150"/>
        <v>0</v>
      </c>
      <c r="AI49" s="60">
        <f t="shared" si="150"/>
        <v>0</v>
      </c>
      <c r="AJ49" s="60">
        <f t="shared" si="150"/>
        <v>0</v>
      </c>
      <c r="AK49" s="60">
        <f t="shared" si="150"/>
        <v>0</v>
      </c>
      <c r="AL49" s="60">
        <f t="shared" si="150"/>
        <v>0</v>
      </c>
      <c r="AM49" s="60">
        <f t="shared" si="150"/>
        <v>0</v>
      </c>
      <c r="AN49" s="60">
        <f t="shared" si="150"/>
        <v>0</v>
      </c>
      <c r="AO49" s="60">
        <f t="shared" si="150"/>
        <v>0</v>
      </c>
      <c r="AP49" s="60">
        <f t="shared" si="150"/>
        <v>0</v>
      </c>
      <c r="AQ49" s="60">
        <f t="shared" si="150"/>
        <v>0</v>
      </c>
      <c r="AR49" s="60">
        <f t="shared" ref="AR49:BW49" si="151">IF(AR$5=$D49,$E49*$F49,IF($D49&lt;AR$5,AQ49*(1+$G49),0))</f>
        <v>0</v>
      </c>
      <c r="AS49" s="60">
        <f t="shared" si="151"/>
        <v>0</v>
      </c>
      <c r="AT49" s="60">
        <f t="shared" si="151"/>
        <v>0</v>
      </c>
      <c r="AU49" s="60">
        <f t="shared" si="151"/>
        <v>0</v>
      </c>
      <c r="AV49" s="60">
        <f t="shared" si="151"/>
        <v>0</v>
      </c>
      <c r="AW49" s="60">
        <f t="shared" si="151"/>
        <v>0</v>
      </c>
      <c r="AX49" s="60">
        <f t="shared" si="151"/>
        <v>0</v>
      </c>
      <c r="AY49" s="60">
        <f t="shared" si="151"/>
        <v>0</v>
      </c>
      <c r="AZ49" s="60">
        <f t="shared" si="151"/>
        <v>0</v>
      </c>
      <c r="BA49" s="60">
        <f t="shared" si="151"/>
        <v>0</v>
      </c>
      <c r="BB49" s="60">
        <f t="shared" si="151"/>
        <v>0</v>
      </c>
      <c r="BC49" s="60">
        <f t="shared" si="151"/>
        <v>0</v>
      </c>
      <c r="BD49" s="60">
        <f t="shared" si="151"/>
        <v>0</v>
      </c>
      <c r="BE49" s="60">
        <f t="shared" si="151"/>
        <v>0</v>
      </c>
      <c r="BF49" s="60">
        <f t="shared" si="151"/>
        <v>0</v>
      </c>
      <c r="BG49" s="60">
        <f t="shared" si="151"/>
        <v>0</v>
      </c>
      <c r="BH49" s="60">
        <f t="shared" si="151"/>
        <v>0</v>
      </c>
      <c r="BI49" s="60">
        <f t="shared" si="151"/>
        <v>0</v>
      </c>
      <c r="BJ49" s="60">
        <f t="shared" si="151"/>
        <v>0</v>
      </c>
      <c r="BK49" s="60">
        <f t="shared" si="151"/>
        <v>0</v>
      </c>
      <c r="BL49" s="60">
        <f t="shared" si="151"/>
        <v>0</v>
      </c>
      <c r="BM49" s="60">
        <f t="shared" si="151"/>
        <v>0</v>
      </c>
      <c r="BN49" s="60">
        <f t="shared" si="151"/>
        <v>150804.7946199413</v>
      </c>
      <c r="BO49" s="60">
        <f t="shared" si="151"/>
        <v>151433.14793085773</v>
      </c>
      <c r="BP49" s="60">
        <f t="shared" si="151"/>
        <v>152064.11938056964</v>
      </c>
      <c r="BQ49" s="60">
        <f t="shared" si="151"/>
        <v>152697.71987798868</v>
      </c>
      <c r="BR49" s="60">
        <f t="shared" si="151"/>
        <v>153333.96037748031</v>
      </c>
      <c r="BS49" s="60">
        <f t="shared" si="151"/>
        <v>153972.85187905314</v>
      </c>
      <c r="BT49" s="60">
        <f t="shared" si="151"/>
        <v>154614.40542854919</v>
      </c>
      <c r="BU49" s="60">
        <f t="shared" si="151"/>
        <v>155258.63211783482</v>
      </c>
      <c r="BV49" s="60">
        <f t="shared" si="151"/>
        <v>155905.54308499245</v>
      </c>
      <c r="BW49" s="60">
        <f t="shared" si="151"/>
        <v>156555.14951451324</v>
      </c>
      <c r="BX49" s="60">
        <f t="shared" ref="BX49:DC49" si="152">IF(BX$5=$D49,$E49*$F49,IF($D49&lt;BX$5,BW49*(1+$G49),0))</f>
        <v>157207.46263749036</v>
      </c>
      <c r="BY49" s="60">
        <f t="shared" si="152"/>
        <v>157862.49373181324</v>
      </c>
      <c r="BZ49" s="60">
        <f t="shared" si="152"/>
        <v>158520.25412236247</v>
      </c>
      <c r="CA49" s="60">
        <f t="shared" si="152"/>
        <v>159180.75518120563</v>
      </c>
      <c r="CB49" s="60">
        <f t="shared" si="152"/>
        <v>159844.008327794</v>
      </c>
      <c r="CC49" s="60">
        <f t="shared" si="152"/>
        <v>160510.02502915979</v>
      </c>
      <c r="CD49" s="60">
        <f t="shared" si="152"/>
        <v>161178.81680011461</v>
      </c>
      <c r="CE49" s="60">
        <f t="shared" si="152"/>
        <v>161850.39520344842</v>
      </c>
      <c r="CF49" s="60">
        <f t="shared" si="152"/>
        <v>162524.77185012944</v>
      </c>
      <c r="CG49" s="60">
        <f t="shared" si="152"/>
        <v>163201.95839950498</v>
      </c>
      <c r="CH49" s="60">
        <f t="shared" si="152"/>
        <v>163881.96655950291</v>
      </c>
      <c r="CI49" s="60">
        <f t="shared" si="152"/>
        <v>164564.80808683418</v>
      </c>
      <c r="CJ49" s="60">
        <f t="shared" si="152"/>
        <v>165250.49478719599</v>
      </c>
      <c r="CK49" s="60">
        <f t="shared" si="152"/>
        <v>165939.03851547596</v>
      </c>
      <c r="CL49" s="60">
        <f t="shared" si="152"/>
        <v>166630.4511759571</v>
      </c>
      <c r="CM49" s="60">
        <f t="shared" si="152"/>
        <v>167324.74472252358</v>
      </c>
      <c r="CN49" s="60">
        <f t="shared" si="152"/>
        <v>168021.93115886743</v>
      </c>
      <c r="CO49" s="60">
        <f t="shared" si="152"/>
        <v>168722.02253869604</v>
      </c>
      <c r="CP49" s="60">
        <f t="shared" si="152"/>
        <v>169425.03096594059</v>
      </c>
      <c r="CQ49" s="60">
        <f t="shared" si="152"/>
        <v>170130.96859496535</v>
      </c>
      <c r="CR49" s="60">
        <f t="shared" si="152"/>
        <v>170839.84763077772</v>
      </c>
      <c r="CS49" s="60">
        <f t="shared" si="152"/>
        <v>171551.68032923929</v>
      </c>
      <c r="CT49" s="60">
        <f t="shared" si="152"/>
        <v>172266.47899727779</v>
      </c>
      <c r="CU49" s="60">
        <f t="shared" si="152"/>
        <v>172984.2559930998</v>
      </c>
      <c r="CV49" s="60">
        <f t="shared" si="152"/>
        <v>173705.02372640438</v>
      </c>
      <c r="CW49" s="60">
        <f t="shared" si="152"/>
        <v>174428.79465859773</v>
      </c>
      <c r="CX49" s="60">
        <f t="shared" si="152"/>
        <v>175155.58130300854</v>
      </c>
      <c r="CY49" s="60">
        <f t="shared" si="152"/>
        <v>175885.3962251044</v>
      </c>
      <c r="CZ49" s="60">
        <f t="shared" si="152"/>
        <v>176618.25204270901</v>
      </c>
      <c r="DA49" s="60">
        <f t="shared" si="152"/>
        <v>177354.16142622029</v>
      </c>
      <c r="DB49" s="60">
        <f t="shared" si="152"/>
        <v>178093.13709882955</v>
      </c>
      <c r="DC49" s="60">
        <f t="shared" si="152"/>
        <v>178835.19183674135</v>
      </c>
      <c r="DD49" s="60">
        <f t="shared" ref="DD49:EK49" si="153">IF(DD$5=$D49,$E49*$F49,IF($D49&lt;DD$5,DC49*(1+$G49),0))</f>
        <v>179580.33846939442</v>
      </c>
      <c r="DE49" s="60">
        <f t="shared" si="153"/>
        <v>180328.58987968357</v>
      </c>
      <c r="DF49" s="60">
        <f t="shared" si="153"/>
        <v>181079.95900418225</v>
      </c>
      <c r="DG49" s="60">
        <f t="shared" si="153"/>
        <v>181834.45883336634</v>
      </c>
      <c r="DH49" s="60">
        <f t="shared" si="153"/>
        <v>182592.10241183868</v>
      </c>
      <c r="DI49" s="60">
        <f t="shared" si="153"/>
        <v>183352.90283855467</v>
      </c>
      <c r="DJ49" s="60">
        <f t="shared" si="153"/>
        <v>184116.87326704865</v>
      </c>
      <c r="DK49" s="60">
        <f t="shared" si="153"/>
        <v>184884.02690566136</v>
      </c>
      <c r="DL49" s="60">
        <f t="shared" si="153"/>
        <v>185654.37701776827</v>
      </c>
      <c r="DM49" s="60">
        <f t="shared" si="153"/>
        <v>186427.93692200899</v>
      </c>
      <c r="DN49" s="60">
        <f t="shared" si="153"/>
        <v>187204.71999251735</v>
      </c>
      <c r="DO49" s="60">
        <f t="shared" si="153"/>
        <v>187984.73965915284</v>
      </c>
      <c r="DP49" s="60">
        <f t="shared" si="153"/>
        <v>188768.00940773264</v>
      </c>
      <c r="DQ49" s="60">
        <f t="shared" si="153"/>
        <v>189554.54278026486</v>
      </c>
      <c r="DR49" s="60">
        <f t="shared" si="153"/>
        <v>190344.35337518263</v>
      </c>
      <c r="DS49" s="60">
        <f t="shared" si="153"/>
        <v>191137.45484757921</v>
      </c>
      <c r="DT49" s="60">
        <f t="shared" si="153"/>
        <v>191933.86090944413</v>
      </c>
      <c r="DU49" s="60">
        <f t="shared" si="153"/>
        <v>192733.58532990015</v>
      </c>
      <c r="DV49" s="60">
        <f t="shared" si="153"/>
        <v>193536.64193544138</v>
      </c>
      <c r="DW49" s="60">
        <f t="shared" si="153"/>
        <v>194343.04461017239</v>
      </c>
      <c r="DX49" s="60">
        <f t="shared" si="153"/>
        <v>195152.80729604812</v>
      </c>
      <c r="DY49" s="60">
        <f t="shared" si="153"/>
        <v>195965.94399311498</v>
      </c>
      <c r="DZ49" s="60">
        <f t="shared" si="153"/>
        <v>196782.46875975296</v>
      </c>
      <c r="EA49" s="60">
        <f t="shared" si="153"/>
        <v>197602.3957129186</v>
      </c>
      <c r="EB49" s="60">
        <f t="shared" si="153"/>
        <v>198425.7390283891</v>
      </c>
      <c r="EC49" s="60">
        <f t="shared" si="153"/>
        <v>199252.51294100739</v>
      </c>
      <c r="ED49" s="60">
        <f t="shared" si="153"/>
        <v>200082.73174492826</v>
      </c>
      <c r="EE49" s="60">
        <f t="shared" si="153"/>
        <v>200916.40979386546</v>
      </c>
      <c r="EF49" s="60">
        <f t="shared" si="153"/>
        <v>201753.56150133989</v>
      </c>
      <c r="EG49" s="60">
        <f t="shared" si="153"/>
        <v>202594.20134092882</v>
      </c>
      <c r="EH49" s="60">
        <f t="shared" si="153"/>
        <v>203438.34384651601</v>
      </c>
      <c r="EI49" s="60">
        <f t="shared" si="153"/>
        <v>204286.00361254317</v>
      </c>
      <c r="EJ49" s="60">
        <f t="shared" si="153"/>
        <v>205137.19529426208</v>
      </c>
      <c r="EK49" s="60">
        <f t="shared" si="153"/>
        <v>205991.93360798818</v>
      </c>
      <c r="EL49" s="51" t="s">
        <v>2</v>
      </c>
    </row>
    <row r="50" spans="1:142" x14ac:dyDescent="0.3">
      <c r="B50" s="51" t="s">
        <v>303</v>
      </c>
      <c r="C50" s="51">
        <v>31</v>
      </c>
      <c r="D50" s="56">
        <v>47058</v>
      </c>
      <c r="E50" s="157">
        <f>VLOOKUP(C50,'Building Breakdown Scratch'!$E$5:$G$85,3,)*VLOOKUP(C50,'Building Breakdown Scratch'!$E$5:$G$85,2,)</f>
        <v>1759.68</v>
      </c>
      <c r="F50" s="168">
        <f t="shared" si="67"/>
        <v>85.423082984265577</v>
      </c>
      <c r="G50" s="111">
        <f t="shared" si="38"/>
        <v>4.1666666666666666E-3</v>
      </c>
      <c r="H50" s="56"/>
      <c r="I50" s="126"/>
      <c r="L50" s="60">
        <f t="shared" ref="L50:AQ50" si="154">IF(L$5=$D50,$E50*$F50,IF($D50&lt;L$5,K50*(1+$G50),0))</f>
        <v>0</v>
      </c>
      <c r="M50" s="60">
        <f t="shared" si="154"/>
        <v>0</v>
      </c>
      <c r="N50" s="60">
        <f t="shared" si="154"/>
        <v>0</v>
      </c>
      <c r="O50" s="60">
        <f t="shared" si="154"/>
        <v>0</v>
      </c>
      <c r="P50" s="60">
        <f t="shared" si="154"/>
        <v>0</v>
      </c>
      <c r="Q50" s="60">
        <f t="shared" si="154"/>
        <v>0</v>
      </c>
      <c r="R50" s="60">
        <f t="shared" si="154"/>
        <v>0</v>
      </c>
      <c r="S50" s="60">
        <f t="shared" si="154"/>
        <v>0</v>
      </c>
      <c r="T50" s="60">
        <f t="shared" si="154"/>
        <v>0</v>
      </c>
      <c r="U50" s="60">
        <f t="shared" si="154"/>
        <v>0</v>
      </c>
      <c r="V50" s="60">
        <f t="shared" si="154"/>
        <v>0</v>
      </c>
      <c r="W50" s="60">
        <f t="shared" si="154"/>
        <v>0</v>
      </c>
      <c r="X50" s="60">
        <f t="shared" si="154"/>
        <v>0</v>
      </c>
      <c r="Y50" s="60">
        <f t="shared" si="154"/>
        <v>0</v>
      </c>
      <c r="Z50" s="60">
        <f t="shared" si="154"/>
        <v>0</v>
      </c>
      <c r="AA50" s="60">
        <f t="shared" si="154"/>
        <v>0</v>
      </c>
      <c r="AB50" s="60">
        <f t="shared" si="154"/>
        <v>0</v>
      </c>
      <c r="AC50" s="60">
        <f t="shared" si="154"/>
        <v>0</v>
      </c>
      <c r="AD50" s="60">
        <f t="shared" si="154"/>
        <v>0</v>
      </c>
      <c r="AE50" s="60">
        <f t="shared" si="154"/>
        <v>0</v>
      </c>
      <c r="AF50" s="60">
        <f t="shared" si="154"/>
        <v>0</v>
      </c>
      <c r="AG50" s="60">
        <f t="shared" si="154"/>
        <v>0</v>
      </c>
      <c r="AH50" s="60">
        <f t="shared" si="154"/>
        <v>0</v>
      </c>
      <c r="AI50" s="60">
        <f t="shared" si="154"/>
        <v>0</v>
      </c>
      <c r="AJ50" s="60">
        <f t="shared" si="154"/>
        <v>0</v>
      </c>
      <c r="AK50" s="60">
        <f t="shared" si="154"/>
        <v>0</v>
      </c>
      <c r="AL50" s="60">
        <f t="shared" si="154"/>
        <v>0</v>
      </c>
      <c r="AM50" s="60">
        <f t="shared" si="154"/>
        <v>0</v>
      </c>
      <c r="AN50" s="60">
        <f t="shared" si="154"/>
        <v>0</v>
      </c>
      <c r="AO50" s="60">
        <f t="shared" si="154"/>
        <v>0</v>
      </c>
      <c r="AP50" s="60">
        <f t="shared" si="154"/>
        <v>0</v>
      </c>
      <c r="AQ50" s="60">
        <f t="shared" si="154"/>
        <v>0</v>
      </c>
      <c r="AR50" s="60">
        <f t="shared" ref="AR50:BW50" si="155">IF(AR$5=$D50,$E50*$F50,IF($D50&lt;AR$5,AQ50*(1+$G50),0))</f>
        <v>0</v>
      </c>
      <c r="AS50" s="60">
        <f t="shared" si="155"/>
        <v>0</v>
      </c>
      <c r="AT50" s="60">
        <f t="shared" si="155"/>
        <v>0</v>
      </c>
      <c r="AU50" s="60">
        <f t="shared" si="155"/>
        <v>0</v>
      </c>
      <c r="AV50" s="60">
        <f t="shared" si="155"/>
        <v>0</v>
      </c>
      <c r="AW50" s="60">
        <f t="shared" si="155"/>
        <v>0</v>
      </c>
      <c r="AX50" s="60">
        <f t="shared" si="155"/>
        <v>0</v>
      </c>
      <c r="AY50" s="60">
        <f t="shared" si="155"/>
        <v>0</v>
      </c>
      <c r="AZ50" s="60">
        <f t="shared" si="155"/>
        <v>0</v>
      </c>
      <c r="BA50" s="60">
        <f t="shared" si="155"/>
        <v>0</v>
      </c>
      <c r="BB50" s="60">
        <f t="shared" si="155"/>
        <v>0</v>
      </c>
      <c r="BC50" s="60">
        <f t="shared" si="155"/>
        <v>0</v>
      </c>
      <c r="BD50" s="60">
        <f t="shared" si="155"/>
        <v>0</v>
      </c>
      <c r="BE50" s="60">
        <f t="shared" si="155"/>
        <v>0</v>
      </c>
      <c r="BF50" s="60">
        <f t="shared" si="155"/>
        <v>0</v>
      </c>
      <c r="BG50" s="60">
        <f t="shared" si="155"/>
        <v>0</v>
      </c>
      <c r="BH50" s="60">
        <f t="shared" si="155"/>
        <v>0</v>
      </c>
      <c r="BI50" s="60">
        <f t="shared" si="155"/>
        <v>0</v>
      </c>
      <c r="BJ50" s="60">
        <f t="shared" si="155"/>
        <v>0</v>
      </c>
      <c r="BK50" s="60">
        <f t="shared" si="155"/>
        <v>0</v>
      </c>
      <c r="BL50" s="60">
        <f t="shared" si="155"/>
        <v>0</v>
      </c>
      <c r="BM50" s="60">
        <f t="shared" si="155"/>
        <v>0</v>
      </c>
      <c r="BN50" s="60">
        <f t="shared" si="155"/>
        <v>0</v>
      </c>
      <c r="BO50" s="60">
        <f t="shared" si="155"/>
        <v>150317.29066575246</v>
      </c>
      <c r="BP50" s="60">
        <f t="shared" si="155"/>
        <v>150943.61271019309</v>
      </c>
      <c r="BQ50" s="60">
        <f t="shared" si="155"/>
        <v>151572.5444298189</v>
      </c>
      <c r="BR50" s="60">
        <f t="shared" si="155"/>
        <v>152204.09669827647</v>
      </c>
      <c r="BS50" s="60">
        <f t="shared" si="155"/>
        <v>152838.28043451929</v>
      </c>
      <c r="BT50" s="60">
        <f t="shared" si="155"/>
        <v>153475.10660299644</v>
      </c>
      <c r="BU50" s="60">
        <f t="shared" si="155"/>
        <v>154114.58621384227</v>
      </c>
      <c r="BV50" s="60">
        <f t="shared" si="155"/>
        <v>154756.73032306661</v>
      </c>
      <c r="BW50" s="60">
        <f t="shared" si="155"/>
        <v>155401.55003274605</v>
      </c>
      <c r="BX50" s="60">
        <f t="shared" ref="BX50:DC50" si="156">IF(BX$5=$D50,$E50*$F50,IF($D50&lt;BX$5,BW50*(1+$G50),0))</f>
        <v>156049.05649121583</v>
      </c>
      <c r="BY50" s="60">
        <f t="shared" si="156"/>
        <v>156699.26089326257</v>
      </c>
      <c r="BZ50" s="60">
        <f t="shared" si="156"/>
        <v>157352.17448031783</v>
      </c>
      <c r="CA50" s="60">
        <f t="shared" si="156"/>
        <v>158007.80854065248</v>
      </c>
      <c r="CB50" s="60">
        <f t="shared" si="156"/>
        <v>158666.17440957186</v>
      </c>
      <c r="CC50" s="60">
        <f t="shared" si="156"/>
        <v>159327.28346961175</v>
      </c>
      <c r="CD50" s="60">
        <f t="shared" si="156"/>
        <v>159991.14715073514</v>
      </c>
      <c r="CE50" s="60">
        <f t="shared" si="156"/>
        <v>160657.77693052986</v>
      </c>
      <c r="CF50" s="60">
        <f t="shared" si="156"/>
        <v>161327.18433440707</v>
      </c>
      <c r="CG50" s="60">
        <f t="shared" si="156"/>
        <v>161999.38093580044</v>
      </c>
      <c r="CH50" s="60">
        <f t="shared" si="156"/>
        <v>162674.37835636627</v>
      </c>
      <c r="CI50" s="60">
        <f t="shared" si="156"/>
        <v>163352.18826618447</v>
      </c>
      <c r="CJ50" s="60">
        <f t="shared" si="156"/>
        <v>164032.82238396024</v>
      </c>
      <c r="CK50" s="60">
        <f t="shared" si="156"/>
        <v>164716.29247722673</v>
      </c>
      <c r="CL50" s="60">
        <f t="shared" si="156"/>
        <v>165402.6103625485</v>
      </c>
      <c r="CM50" s="60">
        <f t="shared" si="156"/>
        <v>166091.78790572577</v>
      </c>
      <c r="CN50" s="60">
        <f t="shared" si="156"/>
        <v>166783.83702199961</v>
      </c>
      <c r="CO50" s="60">
        <f t="shared" si="156"/>
        <v>167478.76967625794</v>
      </c>
      <c r="CP50" s="60">
        <f t="shared" si="156"/>
        <v>168176.59788324236</v>
      </c>
      <c r="CQ50" s="60">
        <f t="shared" si="156"/>
        <v>168877.33370775587</v>
      </c>
      <c r="CR50" s="60">
        <f t="shared" si="156"/>
        <v>169580.98926487152</v>
      </c>
      <c r="CS50" s="60">
        <f t="shared" si="156"/>
        <v>170287.57672014181</v>
      </c>
      <c r="CT50" s="60">
        <f t="shared" si="156"/>
        <v>170997.10828980905</v>
      </c>
      <c r="CU50" s="60">
        <f t="shared" si="156"/>
        <v>171709.59624101658</v>
      </c>
      <c r="CV50" s="60">
        <f t="shared" si="156"/>
        <v>172425.05289202082</v>
      </c>
      <c r="CW50" s="60">
        <f t="shared" si="156"/>
        <v>173143.49061240425</v>
      </c>
      <c r="CX50" s="60">
        <f t="shared" si="156"/>
        <v>173864.92182328927</v>
      </c>
      <c r="CY50" s="60">
        <f t="shared" si="156"/>
        <v>174589.35899755298</v>
      </c>
      <c r="CZ50" s="60">
        <f t="shared" si="156"/>
        <v>175316.81466004279</v>
      </c>
      <c r="DA50" s="60">
        <f t="shared" si="156"/>
        <v>176047.30138779295</v>
      </c>
      <c r="DB50" s="60">
        <f t="shared" si="156"/>
        <v>176780.83181024209</v>
      </c>
      <c r="DC50" s="60">
        <f t="shared" si="156"/>
        <v>177517.41860945142</v>
      </c>
      <c r="DD50" s="60">
        <f t="shared" ref="DD50:EK50" si="157">IF(DD$5=$D50,$E50*$F50,IF($D50&lt;DD$5,DC50*(1+$G50),0))</f>
        <v>178257.07452032412</v>
      </c>
      <c r="DE50" s="60">
        <f t="shared" si="157"/>
        <v>178999.81233082546</v>
      </c>
      <c r="DF50" s="60">
        <f t="shared" si="157"/>
        <v>179745.64488220389</v>
      </c>
      <c r="DG50" s="60">
        <f t="shared" si="157"/>
        <v>180494.58506921306</v>
      </c>
      <c r="DH50" s="60">
        <f t="shared" si="157"/>
        <v>181246.64584033479</v>
      </c>
      <c r="DI50" s="60">
        <f t="shared" si="157"/>
        <v>182001.84019800284</v>
      </c>
      <c r="DJ50" s="60">
        <f t="shared" si="157"/>
        <v>182760.18119882786</v>
      </c>
      <c r="DK50" s="60">
        <f t="shared" si="157"/>
        <v>183521.68195382299</v>
      </c>
      <c r="DL50" s="60">
        <f t="shared" si="157"/>
        <v>184286.35562863058</v>
      </c>
      <c r="DM50" s="60">
        <f t="shared" si="157"/>
        <v>185054.21544374988</v>
      </c>
      <c r="DN50" s="60">
        <f t="shared" si="157"/>
        <v>185825.2746747655</v>
      </c>
      <c r="DO50" s="60">
        <f t="shared" si="157"/>
        <v>186599.54665257703</v>
      </c>
      <c r="DP50" s="60">
        <f t="shared" si="157"/>
        <v>187377.04476362944</v>
      </c>
      <c r="DQ50" s="60">
        <f t="shared" si="157"/>
        <v>188157.78245014456</v>
      </c>
      <c r="DR50" s="60">
        <f t="shared" si="157"/>
        <v>188941.77321035348</v>
      </c>
      <c r="DS50" s="60">
        <f t="shared" si="157"/>
        <v>189729.03059872994</v>
      </c>
      <c r="DT50" s="60">
        <f t="shared" si="157"/>
        <v>190519.56822622466</v>
      </c>
      <c r="DU50" s="60">
        <f t="shared" si="157"/>
        <v>191313.39976050059</v>
      </c>
      <c r="DV50" s="60">
        <f t="shared" si="157"/>
        <v>192110.53892616933</v>
      </c>
      <c r="DW50" s="60">
        <f t="shared" si="157"/>
        <v>192910.99950502836</v>
      </c>
      <c r="DX50" s="60">
        <f t="shared" si="157"/>
        <v>193714.79533629931</v>
      </c>
      <c r="DY50" s="60">
        <f t="shared" si="157"/>
        <v>194521.94031686723</v>
      </c>
      <c r="DZ50" s="60">
        <f t="shared" si="157"/>
        <v>195332.44840152084</v>
      </c>
      <c r="EA50" s="60">
        <f t="shared" si="157"/>
        <v>196146.33360319384</v>
      </c>
      <c r="EB50" s="60">
        <f t="shared" si="157"/>
        <v>196963.60999320715</v>
      </c>
      <c r="EC50" s="60">
        <f t="shared" si="157"/>
        <v>197784.29170151218</v>
      </c>
      <c r="ED50" s="60">
        <f t="shared" si="157"/>
        <v>198608.39291693515</v>
      </c>
      <c r="EE50" s="60">
        <f t="shared" si="157"/>
        <v>199435.92788742238</v>
      </c>
      <c r="EF50" s="60">
        <f t="shared" si="157"/>
        <v>200266.91092028664</v>
      </c>
      <c r="EG50" s="60">
        <f t="shared" si="157"/>
        <v>201101.35638245448</v>
      </c>
      <c r="EH50" s="60">
        <f t="shared" si="157"/>
        <v>201939.2787007147</v>
      </c>
      <c r="EI50" s="60">
        <f t="shared" si="157"/>
        <v>202780.69236196767</v>
      </c>
      <c r="EJ50" s="60">
        <f t="shared" si="157"/>
        <v>203625.61191347588</v>
      </c>
      <c r="EK50" s="60">
        <f t="shared" si="157"/>
        <v>204474.05196311534</v>
      </c>
      <c r="EL50" s="51" t="s">
        <v>2</v>
      </c>
    </row>
    <row r="51" spans="1:142" x14ac:dyDescent="0.3">
      <c r="B51" s="51" t="s">
        <v>304</v>
      </c>
      <c r="C51" s="51">
        <v>30</v>
      </c>
      <c r="D51" s="56">
        <v>46905</v>
      </c>
      <c r="E51" s="157">
        <f>VLOOKUP(C51,'Building Breakdown Scratch'!$E$5:$G$85,3,)*VLOOKUP(C51,'Building Breakdown Scratch'!$E$5:$G$85,2,)</f>
        <v>1762.8000000000002</v>
      </c>
      <c r="F51" s="168">
        <f t="shared" ref="F51:F57" si="158">F50*0.994</f>
        <v>84.910544486359981</v>
      </c>
      <c r="G51" s="111">
        <f t="shared" si="38"/>
        <v>4.1666666666666666E-3</v>
      </c>
      <c r="H51" s="56"/>
      <c r="I51" s="126"/>
      <c r="L51" s="60">
        <f t="shared" ref="L51:AQ51" si="159">IF(L$5=$D51,$E51*$F51,IF($D51&lt;L$5,K51*(1+$G51),0))</f>
        <v>0</v>
      </c>
      <c r="M51" s="60">
        <f t="shared" si="159"/>
        <v>0</v>
      </c>
      <c r="N51" s="60">
        <f t="shared" si="159"/>
        <v>0</v>
      </c>
      <c r="O51" s="60">
        <f t="shared" si="159"/>
        <v>0</v>
      </c>
      <c r="P51" s="60">
        <f t="shared" si="159"/>
        <v>0</v>
      </c>
      <c r="Q51" s="60">
        <f t="shared" si="159"/>
        <v>0</v>
      </c>
      <c r="R51" s="60">
        <f t="shared" si="159"/>
        <v>0</v>
      </c>
      <c r="S51" s="60">
        <f t="shared" si="159"/>
        <v>0</v>
      </c>
      <c r="T51" s="60">
        <f t="shared" si="159"/>
        <v>0</v>
      </c>
      <c r="U51" s="60">
        <f t="shared" si="159"/>
        <v>0</v>
      </c>
      <c r="V51" s="60">
        <f t="shared" si="159"/>
        <v>0</v>
      </c>
      <c r="W51" s="60">
        <f t="shared" si="159"/>
        <v>0</v>
      </c>
      <c r="X51" s="60">
        <f t="shared" si="159"/>
        <v>0</v>
      </c>
      <c r="Y51" s="60">
        <f t="shared" si="159"/>
        <v>0</v>
      </c>
      <c r="Z51" s="60">
        <f t="shared" si="159"/>
        <v>0</v>
      </c>
      <c r="AA51" s="60">
        <f t="shared" si="159"/>
        <v>0</v>
      </c>
      <c r="AB51" s="60">
        <f t="shared" si="159"/>
        <v>0</v>
      </c>
      <c r="AC51" s="60">
        <f t="shared" si="159"/>
        <v>0</v>
      </c>
      <c r="AD51" s="60">
        <f t="shared" si="159"/>
        <v>0</v>
      </c>
      <c r="AE51" s="60">
        <f t="shared" si="159"/>
        <v>0</v>
      </c>
      <c r="AF51" s="60">
        <f t="shared" si="159"/>
        <v>0</v>
      </c>
      <c r="AG51" s="60">
        <f t="shared" si="159"/>
        <v>0</v>
      </c>
      <c r="AH51" s="60">
        <f t="shared" si="159"/>
        <v>0</v>
      </c>
      <c r="AI51" s="60">
        <f t="shared" si="159"/>
        <v>0</v>
      </c>
      <c r="AJ51" s="60">
        <f t="shared" si="159"/>
        <v>0</v>
      </c>
      <c r="AK51" s="60">
        <f t="shared" si="159"/>
        <v>0</v>
      </c>
      <c r="AL51" s="60">
        <f t="shared" si="159"/>
        <v>0</v>
      </c>
      <c r="AM51" s="60">
        <f t="shared" si="159"/>
        <v>0</v>
      </c>
      <c r="AN51" s="60">
        <f t="shared" si="159"/>
        <v>0</v>
      </c>
      <c r="AO51" s="60">
        <f t="shared" si="159"/>
        <v>0</v>
      </c>
      <c r="AP51" s="60">
        <f t="shared" si="159"/>
        <v>0</v>
      </c>
      <c r="AQ51" s="60">
        <f t="shared" si="159"/>
        <v>0</v>
      </c>
      <c r="AR51" s="60">
        <f t="shared" ref="AR51:BW51" si="160">IF(AR$5=$D51,$E51*$F51,IF($D51&lt;AR$5,AQ51*(1+$G51),0))</f>
        <v>0</v>
      </c>
      <c r="AS51" s="60">
        <f t="shared" si="160"/>
        <v>0</v>
      </c>
      <c r="AT51" s="60">
        <f t="shared" si="160"/>
        <v>0</v>
      </c>
      <c r="AU51" s="60">
        <f t="shared" si="160"/>
        <v>0</v>
      </c>
      <c r="AV51" s="60">
        <f t="shared" si="160"/>
        <v>0</v>
      </c>
      <c r="AW51" s="60">
        <f t="shared" si="160"/>
        <v>0</v>
      </c>
      <c r="AX51" s="60">
        <f t="shared" si="160"/>
        <v>0</v>
      </c>
      <c r="AY51" s="60">
        <f t="shared" si="160"/>
        <v>0</v>
      </c>
      <c r="AZ51" s="60">
        <f t="shared" si="160"/>
        <v>0</v>
      </c>
      <c r="BA51" s="60">
        <f t="shared" si="160"/>
        <v>0</v>
      </c>
      <c r="BB51" s="60">
        <f t="shared" si="160"/>
        <v>0</v>
      </c>
      <c r="BC51" s="60">
        <f t="shared" si="160"/>
        <v>0</v>
      </c>
      <c r="BD51" s="60">
        <f t="shared" si="160"/>
        <v>0</v>
      </c>
      <c r="BE51" s="60">
        <f t="shared" si="160"/>
        <v>0</v>
      </c>
      <c r="BF51" s="60">
        <f t="shared" si="160"/>
        <v>0</v>
      </c>
      <c r="BG51" s="60">
        <f t="shared" si="160"/>
        <v>0</v>
      </c>
      <c r="BH51" s="60">
        <f t="shared" si="160"/>
        <v>0</v>
      </c>
      <c r="BI51" s="60">
        <f t="shared" si="160"/>
        <v>0</v>
      </c>
      <c r="BJ51" s="60">
        <f t="shared" si="160"/>
        <v>149680.3078205554</v>
      </c>
      <c r="BK51" s="60">
        <f t="shared" si="160"/>
        <v>150303.97576980773</v>
      </c>
      <c r="BL51" s="60">
        <f t="shared" si="160"/>
        <v>150930.24233551527</v>
      </c>
      <c r="BM51" s="60">
        <f t="shared" si="160"/>
        <v>151559.11834524659</v>
      </c>
      <c r="BN51" s="60">
        <f t="shared" si="160"/>
        <v>152190.61467168512</v>
      </c>
      <c r="BO51" s="60">
        <f t="shared" si="160"/>
        <v>152824.74223281714</v>
      </c>
      <c r="BP51" s="60">
        <f t="shared" si="160"/>
        <v>153461.51199212053</v>
      </c>
      <c r="BQ51" s="60">
        <f t="shared" si="160"/>
        <v>154100.93495875437</v>
      </c>
      <c r="BR51" s="60">
        <f t="shared" si="160"/>
        <v>154743.02218774919</v>
      </c>
      <c r="BS51" s="60">
        <f t="shared" si="160"/>
        <v>155387.78478019813</v>
      </c>
      <c r="BT51" s="60">
        <f t="shared" si="160"/>
        <v>156035.23388344896</v>
      </c>
      <c r="BU51" s="60">
        <f t="shared" si="160"/>
        <v>156685.38069129665</v>
      </c>
      <c r="BV51" s="60">
        <f t="shared" si="160"/>
        <v>157338.23644417705</v>
      </c>
      <c r="BW51" s="60">
        <f t="shared" si="160"/>
        <v>157993.8124293611</v>
      </c>
      <c r="BX51" s="60">
        <f t="shared" ref="BX51:DC51" si="161">IF(BX$5=$D51,$E51*$F51,IF($D51&lt;BX$5,BW51*(1+$G51),0))</f>
        <v>158652.11998115011</v>
      </c>
      <c r="BY51" s="60">
        <f t="shared" si="161"/>
        <v>159313.17048107157</v>
      </c>
      <c r="BZ51" s="60">
        <f t="shared" si="161"/>
        <v>159976.97535807604</v>
      </c>
      <c r="CA51" s="60">
        <f t="shared" si="161"/>
        <v>160643.5460887347</v>
      </c>
      <c r="CB51" s="60">
        <f t="shared" si="161"/>
        <v>161312.89419743777</v>
      </c>
      <c r="CC51" s="60">
        <f t="shared" si="161"/>
        <v>161985.03125659376</v>
      </c>
      <c r="CD51" s="60">
        <f t="shared" si="161"/>
        <v>162659.96888682956</v>
      </c>
      <c r="CE51" s="60">
        <f t="shared" si="161"/>
        <v>163337.71875719135</v>
      </c>
      <c r="CF51" s="60">
        <f t="shared" si="161"/>
        <v>164018.29258534632</v>
      </c>
      <c r="CG51" s="60">
        <f t="shared" si="161"/>
        <v>164701.70213778527</v>
      </c>
      <c r="CH51" s="60">
        <f t="shared" si="161"/>
        <v>165387.95923002603</v>
      </c>
      <c r="CI51" s="60">
        <f t="shared" si="161"/>
        <v>166077.0757268178</v>
      </c>
      <c r="CJ51" s="60">
        <f t="shared" si="161"/>
        <v>166769.06354234621</v>
      </c>
      <c r="CK51" s="60">
        <f t="shared" si="161"/>
        <v>167463.93464043931</v>
      </c>
      <c r="CL51" s="60">
        <f t="shared" si="161"/>
        <v>168161.70103477448</v>
      </c>
      <c r="CM51" s="60">
        <f t="shared" si="161"/>
        <v>168862.37478908602</v>
      </c>
      <c r="CN51" s="60">
        <f t="shared" si="161"/>
        <v>169565.96801737387</v>
      </c>
      <c r="CO51" s="60">
        <f t="shared" si="161"/>
        <v>170272.49288411293</v>
      </c>
      <c r="CP51" s="60">
        <f t="shared" si="161"/>
        <v>170981.9616044634</v>
      </c>
      <c r="CQ51" s="60">
        <f t="shared" si="161"/>
        <v>171694.38644448199</v>
      </c>
      <c r="CR51" s="60">
        <f t="shared" si="161"/>
        <v>172409.77972133399</v>
      </c>
      <c r="CS51" s="60">
        <f t="shared" si="161"/>
        <v>173128.15380350623</v>
      </c>
      <c r="CT51" s="60">
        <f t="shared" si="161"/>
        <v>173849.52111102082</v>
      </c>
      <c r="CU51" s="60">
        <f t="shared" si="161"/>
        <v>174573.89411565007</v>
      </c>
      <c r="CV51" s="60">
        <f t="shared" si="161"/>
        <v>175301.28534113194</v>
      </c>
      <c r="CW51" s="60">
        <f t="shared" si="161"/>
        <v>176031.70736338664</v>
      </c>
      <c r="CX51" s="60">
        <f t="shared" si="161"/>
        <v>176765.17281073408</v>
      </c>
      <c r="CY51" s="60">
        <f t="shared" si="161"/>
        <v>177501.69436411213</v>
      </c>
      <c r="CZ51" s="60">
        <f t="shared" si="161"/>
        <v>178241.28475729594</v>
      </c>
      <c r="DA51" s="60">
        <f t="shared" si="161"/>
        <v>178983.956777118</v>
      </c>
      <c r="DB51" s="60">
        <f t="shared" si="161"/>
        <v>179729.72326368932</v>
      </c>
      <c r="DC51" s="60">
        <f t="shared" si="161"/>
        <v>180478.59711062134</v>
      </c>
      <c r="DD51" s="60">
        <f t="shared" ref="DD51:EK51" si="162">IF(DD$5=$D51,$E51*$F51,IF($D51&lt;DD$5,DC51*(1+$G51),0))</f>
        <v>181230.59126524892</v>
      </c>
      <c r="DE51" s="60">
        <f t="shared" si="162"/>
        <v>181985.71872885412</v>
      </c>
      <c r="DF51" s="60">
        <f t="shared" si="162"/>
        <v>182743.992556891</v>
      </c>
      <c r="DG51" s="60">
        <f t="shared" si="162"/>
        <v>183505.42585921136</v>
      </c>
      <c r="DH51" s="60">
        <f t="shared" si="162"/>
        <v>184270.03180029141</v>
      </c>
      <c r="DI51" s="60">
        <f t="shared" si="162"/>
        <v>185037.82359945928</v>
      </c>
      <c r="DJ51" s="60">
        <f t="shared" si="162"/>
        <v>185808.8145311237</v>
      </c>
      <c r="DK51" s="60">
        <f t="shared" si="162"/>
        <v>186583.01792500337</v>
      </c>
      <c r="DL51" s="60">
        <f t="shared" si="162"/>
        <v>187360.44716635754</v>
      </c>
      <c r="DM51" s="60">
        <f t="shared" si="162"/>
        <v>188141.11569621737</v>
      </c>
      <c r="DN51" s="60">
        <f t="shared" si="162"/>
        <v>188925.03701161826</v>
      </c>
      <c r="DO51" s="60">
        <f t="shared" si="162"/>
        <v>189712.22466583335</v>
      </c>
      <c r="DP51" s="60">
        <f t="shared" si="162"/>
        <v>190502.69226860764</v>
      </c>
      <c r="DQ51" s="60">
        <f t="shared" si="162"/>
        <v>191296.4534863935</v>
      </c>
      <c r="DR51" s="60">
        <f t="shared" si="162"/>
        <v>192093.52204258679</v>
      </c>
      <c r="DS51" s="60">
        <f t="shared" si="162"/>
        <v>192893.91171776422</v>
      </c>
      <c r="DT51" s="60">
        <f t="shared" si="162"/>
        <v>193697.63634992158</v>
      </c>
      <c r="DU51" s="60">
        <f t="shared" si="162"/>
        <v>194504.70983471291</v>
      </c>
      <c r="DV51" s="60">
        <f t="shared" si="162"/>
        <v>195315.14612569087</v>
      </c>
      <c r="DW51" s="60">
        <f t="shared" si="162"/>
        <v>196128.95923454792</v>
      </c>
      <c r="DX51" s="60">
        <f t="shared" si="162"/>
        <v>196946.16323135854</v>
      </c>
      <c r="DY51" s="60">
        <f t="shared" si="162"/>
        <v>197766.77224482252</v>
      </c>
      <c r="DZ51" s="60">
        <f t="shared" si="162"/>
        <v>198590.80046250927</v>
      </c>
      <c r="EA51" s="60">
        <f t="shared" si="162"/>
        <v>199418.26213110305</v>
      </c>
      <c r="EB51" s="60">
        <f t="shared" si="162"/>
        <v>200249.17155664932</v>
      </c>
      <c r="EC51" s="60">
        <f t="shared" si="162"/>
        <v>201083.54310480203</v>
      </c>
      <c r="ED51" s="60">
        <f t="shared" si="162"/>
        <v>201921.39120107202</v>
      </c>
      <c r="EE51" s="60">
        <f t="shared" si="162"/>
        <v>202762.73033107648</v>
      </c>
      <c r="EF51" s="60">
        <f t="shared" si="162"/>
        <v>203607.57504078929</v>
      </c>
      <c r="EG51" s="60">
        <f t="shared" si="162"/>
        <v>204455.93993679257</v>
      </c>
      <c r="EH51" s="60">
        <f t="shared" si="162"/>
        <v>205307.83968652919</v>
      </c>
      <c r="EI51" s="60">
        <f t="shared" si="162"/>
        <v>206163.28901855639</v>
      </c>
      <c r="EJ51" s="60">
        <f t="shared" si="162"/>
        <v>207022.30272280038</v>
      </c>
      <c r="EK51" s="60">
        <f t="shared" si="162"/>
        <v>207884.89565081205</v>
      </c>
      <c r="EL51" s="51" t="s">
        <v>2</v>
      </c>
    </row>
    <row r="52" spans="1:142" x14ac:dyDescent="0.3">
      <c r="B52" s="51" t="s">
        <v>305</v>
      </c>
      <c r="C52" s="51">
        <v>29</v>
      </c>
      <c r="D52" s="56">
        <v>46935</v>
      </c>
      <c r="E52" s="157">
        <f>VLOOKUP(C52,'Building Breakdown Scratch'!$E$5:$G$85,3,)*VLOOKUP(C52,'Building Breakdown Scratch'!$E$5:$G$85,2,)</f>
        <v>1765.92</v>
      </c>
      <c r="F52" s="168">
        <f t="shared" si="158"/>
        <v>84.401081219441821</v>
      </c>
      <c r="G52" s="111">
        <f t="shared" si="38"/>
        <v>4.1666666666666666E-3</v>
      </c>
      <c r="H52" s="56"/>
      <c r="I52" s="126"/>
      <c r="L52" s="60">
        <f t="shared" ref="L52:AQ52" si="163">IF(L$5=$D52,$E52*$F52,IF($D52&lt;L$5,K52*(1+$G52),0))</f>
        <v>0</v>
      </c>
      <c r="M52" s="60">
        <f t="shared" si="163"/>
        <v>0</v>
      </c>
      <c r="N52" s="60">
        <f t="shared" si="163"/>
        <v>0</v>
      </c>
      <c r="O52" s="60">
        <f t="shared" si="163"/>
        <v>0</v>
      </c>
      <c r="P52" s="60">
        <f t="shared" si="163"/>
        <v>0</v>
      </c>
      <c r="Q52" s="60">
        <f t="shared" si="163"/>
        <v>0</v>
      </c>
      <c r="R52" s="60">
        <f t="shared" si="163"/>
        <v>0</v>
      </c>
      <c r="S52" s="60">
        <f t="shared" si="163"/>
        <v>0</v>
      </c>
      <c r="T52" s="60">
        <f t="shared" si="163"/>
        <v>0</v>
      </c>
      <c r="U52" s="60">
        <f t="shared" si="163"/>
        <v>0</v>
      </c>
      <c r="V52" s="60">
        <f t="shared" si="163"/>
        <v>0</v>
      </c>
      <c r="W52" s="60">
        <f t="shared" si="163"/>
        <v>0</v>
      </c>
      <c r="X52" s="60">
        <f t="shared" si="163"/>
        <v>0</v>
      </c>
      <c r="Y52" s="60">
        <f t="shared" si="163"/>
        <v>0</v>
      </c>
      <c r="Z52" s="60">
        <f t="shared" si="163"/>
        <v>0</v>
      </c>
      <c r="AA52" s="60">
        <f t="shared" si="163"/>
        <v>0</v>
      </c>
      <c r="AB52" s="60">
        <f t="shared" si="163"/>
        <v>0</v>
      </c>
      <c r="AC52" s="60">
        <f t="shared" si="163"/>
        <v>0</v>
      </c>
      <c r="AD52" s="60">
        <f t="shared" si="163"/>
        <v>0</v>
      </c>
      <c r="AE52" s="60">
        <f t="shared" si="163"/>
        <v>0</v>
      </c>
      <c r="AF52" s="60">
        <f t="shared" si="163"/>
        <v>0</v>
      </c>
      <c r="AG52" s="60">
        <f t="shared" si="163"/>
        <v>0</v>
      </c>
      <c r="AH52" s="60">
        <f t="shared" si="163"/>
        <v>0</v>
      </c>
      <c r="AI52" s="60">
        <f t="shared" si="163"/>
        <v>0</v>
      </c>
      <c r="AJ52" s="60">
        <f t="shared" si="163"/>
        <v>0</v>
      </c>
      <c r="AK52" s="60">
        <f t="shared" si="163"/>
        <v>0</v>
      </c>
      <c r="AL52" s="60">
        <f t="shared" si="163"/>
        <v>0</v>
      </c>
      <c r="AM52" s="60">
        <f t="shared" si="163"/>
        <v>0</v>
      </c>
      <c r="AN52" s="60">
        <f t="shared" si="163"/>
        <v>0</v>
      </c>
      <c r="AO52" s="60">
        <f t="shared" si="163"/>
        <v>0</v>
      </c>
      <c r="AP52" s="60">
        <f t="shared" si="163"/>
        <v>0</v>
      </c>
      <c r="AQ52" s="60">
        <f t="shared" si="163"/>
        <v>0</v>
      </c>
      <c r="AR52" s="60">
        <f t="shared" ref="AR52:BW52" si="164">IF(AR$5=$D52,$E52*$F52,IF($D52&lt;AR$5,AQ52*(1+$G52),0))</f>
        <v>0</v>
      </c>
      <c r="AS52" s="60">
        <f t="shared" si="164"/>
        <v>0</v>
      </c>
      <c r="AT52" s="60">
        <f t="shared" si="164"/>
        <v>0</v>
      </c>
      <c r="AU52" s="60">
        <f t="shared" si="164"/>
        <v>0</v>
      </c>
      <c r="AV52" s="60">
        <f t="shared" si="164"/>
        <v>0</v>
      </c>
      <c r="AW52" s="60">
        <f t="shared" si="164"/>
        <v>0</v>
      </c>
      <c r="AX52" s="60">
        <f t="shared" si="164"/>
        <v>0</v>
      </c>
      <c r="AY52" s="60">
        <f t="shared" si="164"/>
        <v>0</v>
      </c>
      <c r="AZ52" s="60">
        <f t="shared" si="164"/>
        <v>0</v>
      </c>
      <c r="BA52" s="60">
        <f t="shared" si="164"/>
        <v>0</v>
      </c>
      <c r="BB52" s="60">
        <f t="shared" si="164"/>
        <v>0</v>
      </c>
      <c r="BC52" s="60">
        <f t="shared" si="164"/>
        <v>0</v>
      </c>
      <c r="BD52" s="60">
        <f t="shared" si="164"/>
        <v>0</v>
      </c>
      <c r="BE52" s="60">
        <f t="shared" si="164"/>
        <v>0</v>
      </c>
      <c r="BF52" s="60">
        <f t="shared" si="164"/>
        <v>0</v>
      </c>
      <c r="BG52" s="60">
        <f t="shared" si="164"/>
        <v>0</v>
      </c>
      <c r="BH52" s="60">
        <f t="shared" si="164"/>
        <v>0</v>
      </c>
      <c r="BI52" s="60">
        <f t="shared" si="164"/>
        <v>0</v>
      </c>
      <c r="BJ52" s="60">
        <f t="shared" si="164"/>
        <v>0</v>
      </c>
      <c r="BK52" s="60">
        <f t="shared" si="164"/>
        <v>149045.55734703669</v>
      </c>
      <c r="BL52" s="60">
        <f t="shared" si="164"/>
        <v>149666.58050264933</v>
      </c>
      <c r="BM52" s="60">
        <f t="shared" si="164"/>
        <v>150290.1912547437</v>
      </c>
      <c r="BN52" s="60">
        <f t="shared" si="164"/>
        <v>150916.40038497178</v>
      </c>
      <c r="BO52" s="60">
        <f t="shared" si="164"/>
        <v>151545.21871990917</v>
      </c>
      <c r="BP52" s="60">
        <f t="shared" si="164"/>
        <v>152176.65713124213</v>
      </c>
      <c r="BQ52" s="60">
        <f t="shared" si="164"/>
        <v>152810.72653595565</v>
      </c>
      <c r="BR52" s="60">
        <f t="shared" si="164"/>
        <v>153447.43789652214</v>
      </c>
      <c r="BS52" s="60">
        <f t="shared" si="164"/>
        <v>154086.80222109097</v>
      </c>
      <c r="BT52" s="60">
        <f t="shared" si="164"/>
        <v>154728.83056367884</v>
      </c>
      <c r="BU52" s="60">
        <f t="shared" si="164"/>
        <v>155373.53402436082</v>
      </c>
      <c r="BV52" s="60">
        <f t="shared" si="164"/>
        <v>156020.92374946232</v>
      </c>
      <c r="BW52" s="60">
        <f t="shared" si="164"/>
        <v>156671.01093175175</v>
      </c>
      <c r="BX52" s="60">
        <f t="shared" ref="BX52:DC52" si="165">IF(BX$5=$D52,$E52*$F52,IF($D52&lt;BX$5,BW52*(1+$G52),0))</f>
        <v>157323.80681063404</v>
      </c>
      <c r="BY52" s="60">
        <f t="shared" si="165"/>
        <v>157979.32267234501</v>
      </c>
      <c r="BZ52" s="60">
        <f t="shared" si="165"/>
        <v>158637.56985014645</v>
      </c>
      <c r="CA52" s="60">
        <f t="shared" si="165"/>
        <v>159298.55972452206</v>
      </c>
      <c r="CB52" s="60">
        <f t="shared" si="165"/>
        <v>159962.30372337424</v>
      </c>
      <c r="CC52" s="60">
        <f t="shared" si="165"/>
        <v>160628.81332222163</v>
      </c>
      <c r="CD52" s="60">
        <f t="shared" si="165"/>
        <v>161298.10004439755</v>
      </c>
      <c r="CE52" s="60">
        <f t="shared" si="165"/>
        <v>161970.17546124919</v>
      </c>
      <c r="CF52" s="60">
        <f t="shared" si="165"/>
        <v>162645.05119233773</v>
      </c>
      <c r="CG52" s="60">
        <f t="shared" si="165"/>
        <v>163322.73890563913</v>
      </c>
      <c r="CH52" s="60">
        <f t="shared" si="165"/>
        <v>164003.25031774596</v>
      </c>
      <c r="CI52" s="60">
        <f t="shared" si="165"/>
        <v>164686.59719406991</v>
      </c>
      <c r="CJ52" s="60">
        <f t="shared" si="165"/>
        <v>165372.7913490452</v>
      </c>
      <c r="CK52" s="60">
        <f t="shared" si="165"/>
        <v>166061.8446463329</v>
      </c>
      <c r="CL52" s="60">
        <f t="shared" si="165"/>
        <v>166753.76899902595</v>
      </c>
      <c r="CM52" s="60">
        <f t="shared" si="165"/>
        <v>167448.57636985523</v>
      </c>
      <c r="CN52" s="60">
        <f t="shared" si="165"/>
        <v>168146.27877139629</v>
      </c>
      <c r="CO52" s="60">
        <f t="shared" si="165"/>
        <v>168846.88826627709</v>
      </c>
      <c r="CP52" s="60">
        <f t="shared" si="165"/>
        <v>169550.41696738658</v>
      </c>
      <c r="CQ52" s="60">
        <f t="shared" si="165"/>
        <v>170256.87703808403</v>
      </c>
      <c r="CR52" s="60">
        <f t="shared" si="165"/>
        <v>170966.28069240937</v>
      </c>
      <c r="CS52" s="60">
        <f t="shared" si="165"/>
        <v>171678.6401952944</v>
      </c>
      <c r="CT52" s="60">
        <f t="shared" si="165"/>
        <v>172393.96786277479</v>
      </c>
      <c r="CU52" s="60">
        <f t="shared" si="165"/>
        <v>173112.27606220302</v>
      </c>
      <c r="CV52" s="60">
        <f t="shared" si="165"/>
        <v>173833.5772124622</v>
      </c>
      <c r="CW52" s="60">
        <f t="shared" si="165"/>
        <v>174557.8837841808</v>
      </c>
      <c r="CX52" s="60">
        <f t="shared" si="165"/>
        <v>175285.20829994822</v>
      </c>
      <c r="CY52" s="60">
        <f t="shared" si="165"/>
        <v>176015.56333453133</v>
      </c>
      <c r="CZ52" s="60">
        <f t="shared" si="165"/>
        <v>176748.96151509188</v>
      </c>
      <c r="DA52" s="60">
        <f t="shared" si="165"/>
        <v>177485.41552140476</v>
      </c>
      <c r="DB52" s="60">
        <f t="shared" si="165"/>
        <v>178224.93808607728</v>
      </c>
      <c r="DC52" s="60">
        <f t="shared" si="165"/>
        <v>178967.54199476927</v>
      </c>
      <c r="DD52" s="60">
        <f t="shared" ref="DD52:EK52" si="166">IF(DD$5=$D52,$E52*$F52,IF($D52&lt;DD$5,DC52*(1+$G52),0))</f>
        <v>179713.24008641415</v>
      </c>
      <c r="DE52" s="60">
        <f t="shared" si="166"/>
        <v>180462.04525344088</v>
      </c>
      <c r="DF52" s="60">
        <f t="shared" si="166"/>
        <v>181213.97044199688</v>
      </c>
      <c r="DG52" s="60">
        <f t="shared" si="166"/>
        <v>181969.02865217187</v>
      </c>
      <c r="DH52" s="60">
        <f t="shared" si="166"/>
        <v>182727.23293822259</v>
      </c>
      <c r="DI52" s="60">
        <f t="shared" si="166"/>
        <v>183488.5964087985</v>
      </c>
      <c r="DJ52" s="60">
        <f t="shared" si="166"/>
        <v>184253.13222716851</v>
      </c>
      <c r="DK52" s="60">
        <f t="shared" si="166"/>
        <v>185020.85361144837</v>
      </c>
      <c r="DL52" s="60">
        <f t="shared" si="166"/>
        <v>185791.77383482939</v>
      </c>
      <c r="DM52" s="60">
        <f t="shared" si="166"/>
        <v>186565.90622580785</v>
      </c>
      <c r="DN52" s="60">
        <f t="shared" si="166"/>
        <v>187343.26416841536</v>
      </c>
      <c r="DO52" s="60">
        <f t="shared" si="166"/>
        <v>188123.86110245044</v>
      </c>
      <c r="DP52" s="60">
        <f t="shared" si="166"/>
        <v>188907.71052371064</v>
      </c>
      <c r="DQ52" s="60">
        <f t="shared" si="166"/>
        <v>189694.8259842261</v>
      </c>
      <c r="DR52" s="60">
        <f t="shared" si="166"/>
        <v>190485.22109249371</v>
      </c>
      <c r="DS52" s="60">
        <f t="shared" si="166"/>
        <v>191278.90951371242</v>
      </c>
      <c r="DT52" s="60">
        <f t="shared" si="166"/>
        <v>192075.90497001956</v>
      </c>
      <c r="DU52" s="60">
        <f t="shared" si="166"/>
        <v>192876.22124072796</v>
      </c>
      <c r="DV52" s="60">
        <f t="shared" si="166"/>
        <v>193679.87216256431</v>
      </c>
      <c r="DW52" s="60">
        <f t="shared" si="166"/>
        <v>194486.87162990833</v>
      </c>
      <c r="DX52" s="60">
        <f t="shared" si="166"/>
        <v>195297.23359503294</v>
      </c>
      <c r="DY52" s="60">
        <f t="shared" si="166"/>
        <v>196110.97206834558</v>
      </c>
      <c r="DZ52" s="60">
        <f t="shared" si="166"/>
        <v>196928.10111863035</v>
      </c>
      <c r="EA52" s="60">
        <f t="shared" si="166"/>
        <v>197748.6348732913</v>
      </c>
      <c r="EB52" s="60">
        <f t="shared" si="166"/>
        <v>198572.58751859667</v>
      </c>
      <c r="EC52" s="60">
        <f t="shared" si="166"/>
        <v>199399.97329992417</v>
      </c>
      <c r="ED52" s="60">
        <f t="shared" si="166"/>
        <v>200230.80652200719</v>
      </c>
      <c r="EE52" s="60">
        <f t="shared" si="166"/>
        <v>201065.1015491822</v>
      </c>
      <c r="EF52" s="60">
        <f t="shared" si="166"/>
        <v>201902.87280563713</v>
      </c>
      <c r="EG52" s="60">
        <f t="shared" si="166"/>
        <v>202744.13477566061</v>
      </c>
      <c r="EH52" s="60">
        <f t="shared" si="166"/>
        <v>203588.90200389252</v>
      </c>
      <c r="EI52" s="60">
        <f t="shared" si="166"/>
        <v>204437.18909557539</v>
      </c>
      <c r="EJ52" s="60">
        <f t="shared" si="166"/>
        <v>205289.01071680695</v>
      </c>
      <c r="EK52" s="60">
        <f t="shared" si="166"/>
        <v>206144.38159479364</v>
      </c>
      <c r="EL52" s="51" t="s">
        <v>2</v>
      </c>
    </row>
    <row r="53" spans="1:142" x14ac:dyDescent="0.3">
      <c r="B53" s="51" t="s">
        <v>306</v>
      </c>
      <c r="C53" s="51">
        <v>28</v>
      </c>
      <c r="D53" s="56">
        <v>46966</v>
      </c>
      <c r="E53" s="157">
        <f>VLOOKUP(C53,'Building Breakdown Scratch'!$E$5:$G$85,3,)*VLOOKUP(C53,'Building Breakdown Scratch'!$E$5:$G$85,2,)</f>
        <v>1769.0400000000002</v>
      </c>
      <c r="F53" s="168">
        <f t="shared" si="158"/>
        <v>83.894674732125168</v>
      </c>
      <c r="G53" s="111">
        <f t="shared" si="38"/>
        <v>4.1666666666666666E-3</v>
      </c>
      <c r="H53" s="56"/>
      <c r="I53" s="126"/>
      <c r="L53" s="60">
        <f t="shared" ref="L53:AQ53" si="167">IF(L$5=$D53,$E53*$F53,IF($D53&lt;L$5,K53*(1+$G53),0))</f>
        <v>0</v>
      </c>
      <c r="M53" s="60">
        <f t="shared" si="167"/>
        <v>0</v>
      </c>
      <c r="N53" s="60">
        <f t="shared" si="167"/>
        <v>0</v>
      </c>
      <c r="O53" s="60">
        <f t="shared" si="167"/>
        <v>0</v>
      </c>
      <c r="P53" s="60">
        <f t="shared" si="167"/>
        <v>0</v>
      </c>
      <c r="Q53" s="60">
        <f t="shared" si="167"/>
        <v>0</v>
      </c>
      <c r="R53" s="60">
        <f t="shared" si="167"/>
        <v>0</v>
      </c>
      <c r="S53" s="60">
        <f t="shared" si="167"/>
        <v>0</v>
      </c>
      <c r="T53" s="60">
        <f t="shared" si="167"/>
        <v>0</v>
      </c>
      <c r="U53" s="60">
        <f t="shared" si="167"/>
        <v>0</v>
      </c>
      <c r="V53" s="60">
        <f t="shared" si="167"/>
        <v>0</v>
      </c>
      <c r="W53" s="60">
        <f t="shared" si="167"/>
        <v>0</v>
      </c>
      <c r="X53" s="60">
        <f t="shared" si="167"/>
        <v>0</v>
      </c>
      <c r="Y53" s="60">
        <f t="shared" si="167"/>
        <v>0</v>
      </c>
      <c r="Z53" s="60">
        <f t="shared" si="167"/>
        <v>0</v>
      </c>
      <c r="AA53" s="60">
        <f t="shared" si="167"/>
        <v>0</v>
      </c>
      <c r="AB53" s="60">
        <f t="shared" si="167"/>
        <v>0</v>
      </c>
      <c r="AC53" s="60">
        <f t="shared" si="167"/>
        <v>0</v>
      </c>
      <c r="AD53" s="60">
        <f t="shared" si="167"/>
        <v>0</v>
      </c>
      <c r="AE53" s="60">
        <f t="shared" si="167"/>
        <v>0</v>
      </c>
      <c r="AF53" s="60">
        <f t="shared" si="167"/>
        <v>0</v>
      </c>
      <c r="AG53" s="60">
        <f t="shared" si="167"/>
        <v>0</v>
      </c>
      <c r="AH53" s="60">
        <f t="shared" si="167"/>
        <v>0</v>
      </c>
      <c r="AI53" s="60">
        <f t="shared" si="167"/>
        <v>0</v>
      </c>
      <c r="AJ53" s="60">
        <f t="shared" si="167"/>
        <v>0</v>
      </c>
      <c r="AK53" s="60">
        <f t="shared" si="167"/>
        <v>0</v>
      </c>
      <c r="AL53" s="60">
        <f t="shared" si="167"/>
        <v>0</v>
      </c>
      <c r="AM53" s="60">
        <f t="shared" si="167"/>
        <v>0</v>
      </c>
      <c r="AN53" s="60">
        <f t="shared" si="167"/>
        <v>0</v>
      </c>
      <c r="AO53" s="60">
        <f t="shared" si="167"/>
        <v>0</v>
      </c>
      <c r="AP53" s="60">
        <f t="shared" si="167"/>
        <v>0</v>
      </c>
      <c r="AQ53" s="60">
        <f t="shared" si="167"/>
        <v>0</v>
      </c>
      <c r="AR53" s="60">
        <f t="shared" ref="AR53:BW53" si="168">IF(AR$5=$D53,$E53*$F53,IF($D53&lt;AR$5,AQ53*(1+$G53),0))</f>
        <v>0</v>
      </c>
      <c r="AS53" s="60">
        <f t="shared" si="168"/>
        <v>0</v>
      </c>
      <c r="AT53" s="60">
        <f t="shared" si="168"/>
        <v>0</v>
      </c>
      <c r="AU53" s="60">
        <f t="shared" si="168"/>
        <v>0</v>
      </c>
      <c r="AV53" s="60">
        <f t="shared" si="168"/>
        <v>0</v>
      </c>
      <c r="AW53" s="60">
        <f t="shared" si="168"/>
        <v>0</v>
      </c>
      <c r="AX53" s="60">
        <f t="shared" si="168"/>
        <v>0</v>
      </c>
      <c r="AY53" s="60">
        <f t="shared" si="168"/>
        <v>0</v>
      </c>
      <c r="AZ53" s="60">
        <f t="shared" si="168"/>
        <v>0</v>
      </c>
      <c r="BA53" s="60">
        <f t="shared" si="168"/>
        <v>0</v>
      </c>
      <c r="BB53" s="60">
        <f t="shared" si="168"/>
        <v>0</v>
      </c>
      <c r="BC53" s="60">
        <f t="shared" si="168"/>
        <v>0</v>
      </c>
      <c r="BD53" s="60">
        <f t="shared" si="168"/>
        <v>0</v>
      </c>
      <c r="BE53" s="60">
        <f t="shared" si="168"/>
        <v>0</v>
      </c>
      <c r="BF53" s="60">
        <f t="shared" si="168"/>
        <v>0</v>
      </c>
      <c r="BG53" s="60">
        <f t="shared" si="168"/>
        <v>0</v>
      </c>
      <c r="BH53" s="60">
        <f t="shared" si="168"/>
        <v>0</v>
      </c>
      <c r="BI53" s="60">
        <f t="shared" si="168"/>
        <v>0</v>
      </c>
      <c r="BJ53" s="60">
        <f t="shared" si="168"/>
        <v>0</v>
      </c>
      <c r="BK53" s="60">
        <f t="shared" si="168"/>
        <v>0</v>
      </c>
      <c r="BL53" s="60">
        <f t="shared" si="168"/>
        <v>148413.03538811873</v>
      </c>
      <c r="BM53" s="60">
        <f t="shared" si="168"/>
        <v>149031.42303556923</v>
      </c>
      <c r="BN53" s="60">
        <f t="shared" si="168"/>
        <v>149652.38729821742</v>
      </c>
      <c r="BO53" s="60">
        <f t="shared" si="168"/>
        <v>150275.93891195999</v>
      </c>
      <c r="BP53" s="60">
        <f t="shared" si="168"/>
        <v>150902.0886574265</v>
      </c>
      <c r="BQ53" s="60">
        <f t="shared" si="168"/>
        <v>151530.84736016579</v>
      </c>
      <c r="BR53" s="60">
        <f t="shared" si="168"/>
        <v>152162.22589083316</v>
      </c>
      <c r="BS53" s="60">
        <f t="shared" si="168"/>
        <v>152796.23516537828</v>
      </c>
      <c r="BT53" s="60">
        <f t="shared" si="168"/>
        <v>153432.88614523402</v>
      </c>
      <c r="BU53" s="60">
        <f t="shared" si="168"/>
        <v>154072.18983750584</v>
      </c>
      <c r="BV53" s="60">
        <f t="shared" si="168"/>
        <v>154714.15729516212</v>
      </c>
      <c r="BW53" s="60">
        <f t="shared" si="168"/>
        <v>155358.7996172253</v>
      </c>
      <c r="BX53" s="60">
        <f t="shared" ref="BX53:DC53" si="169">IF(BX$5=$D53,$E53*$F53,IF($D53&lt;BX$5,BW53*(1+$G53),0))</f>
        <v>156006.12794896375</v>
      </c>
      <c r="BY53" s="60">
        <f t="shared" si="169"/>
        <v>156656.15348208442</v>
      </c>
      <c r="BZ53" s="60">
        <f t="shared" si="169"/>
        <v>157308.88745492644</v>
      </c>
      <c r="CA53" s="60">
        <f t="shared" si="169"/>
        <v>157964.34115265531</v>
      </c>
      <c r="CB53" s="60">
        <f t="shared" si="169"/>
        <v>158622.52590745804</v>
      </c>
      <c r="CC53" s="60">
        <f t="shared" si="169"/>
        <v>159283.45309873912</v>
      </c>
      <c r="CD53" s="60">
        <f t="shared" si="169"/>
        <v>159947.13415331719</v>
      </c>
      <c r="CE53" s="60">
        <f t="shared" si="169"/>
        <v>160613.58054562268</v>
      </c>
      <c r="CF53" s="60">
        <f t="shared" si="169"/>
        <v>161282.80379789611</v>
      </c>
      <c r="CG53" s="60">
        <f t="shared" si="169"/>
        <v>161954.81548038733</v>
      </c>
      <c r="CH53" s="60">
        <f t="shared" si="169"/>
        <v>162629.62721155561</v>
      </c>
      <c r="CI53" s="60">
        <f t="shared" si="169"/>
        <v>163307.25065827041</v>
      </c>
      <c r="CJ53" s="60">
        <f t="shared" si="169"/>
        <v>163987.69753601321</v>
      </c>
      <c r="CK53" s="60">
        <f t="shared" si="169"/>
        <v>164670.97960907992</v>
      </c>
      <c r="CL53" s="60">
        <f t="shared" si="169"/>
        <v>165357.10869078443</v>
      </c>
      <c r="CM53" s="60">
        <f t="shared" si="169"/>
        <v>166046.09664366269</v>
      </c>
      <c r="CN53" s="60">
        <f t="shared" si="169"/>
        <v>166737.95537967794</v>
      </c>
      <c r="CO53" s="60">
        <f t="shared" si="169"/>
        <v>167432.6968604266</v>
      </c>
      <c r="CP53" s="60">
        <f t="shared" si="169"/>
        <v>168130.33309734505</v>
      </c>
      <c r="CQ53" s="60">
        <f t="shared" si="169"/>
        <v>168830.87615191733</v>
      </c>
      <c r="CR53" s="60">
        <f t="shared" si="169"/>
        <v>169534.33813588365</v>
      </c>
      <c r="CS53" s="60">
        <f t="shared" si="169"/>
        <v>170240.73121144983</v>
      </c>
      <c r="CT53" s="60">
        <f t="shared" si="169"/>
        <v>170950.06759149753</v>
      </c>
      <c r="CU53" s="60">
        <f t="shared" si="169"/>
        <v>171662.35953979543</v>
      </c>
      <c r="CV53" s="60">
        <f t="shared" si="169"/>
        <v>172377.61937121124</v>
      </c>
      <c r="CW53" s="60">
        <f t="shared" si="169"/>
        <v>173095.85945192463</v>
      </c>
      <c r="CX53" s="60">
        <f t="shared" si="169"/>
        <v>173817.09219964099</v>
      </c>
      <c r="CY53" s="60">
        <f t="shared" si="169"/>
        <v>174541.33008380616</v>
      </c>
      <c r="CZ53" s="60">
        <f t="shared" si="169"/>
        <v>175268.58562582202</v>
      </c>
      <c r="DA53" s="60">
        <f t="shared" si="169"/>
        <v>175998.87139926295</v>
      </c>
      <c r="DB53" s="60">
        <f t="shared" si="169"/>
        <v>176732.2000300932</v>
      </c>
      <c r="DC53" s="60">
        <f t="shared" si="169"/>
        <v>177468.58419688526</v>
      </c>
      <c r="DD53" s="60">
        <f t="shared" ref="DD53:EK53" si="170">IF(DD$5=$D53,$E53*$F53,IF($D53&lt;DD$5,DC53*(1+$G53),0))</f>
        <v>178208.03663103894</v>
      </c>
      <c r="DE53" s="60">
        <f t="shared" si="170"/>
        <v>178950.5701170016</v>
      </c>
      <c r="DF53" s="60">
        <f t="shared" si="170"/>
        <v>179696.1974924891</v>
      </c>
      <c r="DG53" s="60">
        <f t="shared" si="170"/>
        <v>180444.9316487078</v>
      </c>
      <c r="DH53" s="60">
        <f t="shared" si="170"/>
        <v>181196.78553057741</v>
      </c>
      <c r="DI53" s="60">
        <f t="shared" si="170"/>
        <v>181951.77213695482</v>
      </c>
      <c r="DJ53" s="60">
        <f t="shared" si="170"/>
        <v>182709.90452085881</v>
      </c>
      <c r="DK53" s="60">
        <f t="shared" si="170"/>
        <v>183471.19578969572</v>
      </c>
      <c r="DL53" s="60">
        <f t="shared" si="170"/>
        <v>184235.65910548612</v>
      </c>
      <c r="DM53" s="60">
        <f t="shared" si="170"/>
        <v>185003.3076850923</v>
      </c>
      <c r="DN53" s="60">
        <f t="shared" si="170"/>
        <v>185774.15480044685</v>
      </c>
      <c r="DO53" s="60">
        <f t="shared" si="170"/>
        <v>186548.21377878205</v>
      </c>
      <c r="DP53" s="60">
        <f t="shared" si="170"/>
        <v>187325.49800286032</v>
      </c>
      <c r="DQ53" s="60">
        <f t="shared" si="170"/>
        <v>188106.02091120556</v>
      </c>
      <c r="DR53" s="60">
        <f t="shared" si="170"/>
        <v>188889.79599833558</v>
      </c>
      <c r="DS53" s="60">
        <f t="shared" si="170"/>
        <v>189676.8368149953</v>
      </c>
      <c r="DT53" s="60">
        <f t="shared" si="170"/>
        <v>190467.15696839112</v>
      </c>
      <c r="DU53" s="60">
        <f t="shared" si="170"/>
        <v>191260.7701224261</v>
      </c>
      <c r="DV53" s="60">
        <f t="shared" si="170"/>
        <v>192057.68999793619</v>
      </c>
      <c r="DW53" s="60">
        <f t="shared" si="170"/>
        <v>192857.9303729276</v>
      </c>
      <c r="DX53" s="60">
        <f t="shared" si="170"/>
        <v>193661.50508281481</v>
      </c>
      <c r="DY53" s="60">
        <f t="shared" si="170"/>
        <v>194468.42802065986</v>
      </c>
      <c r="DZ53" s="60">
        <f t="shared" si="170"/>
        <v>195278.71313741262</v>
      </c>
      <c r="EA53" s="60">
        <f t="shared" si="170"/>
        <v>196092.37444215183</v>
      </c>
      <c r="EB53" s="60">
        <f t="shared" si="170"/>
        <v>196909.42600232747</v>
      </c>
      <c r="EC53" s="60">
        <f t="shared" si="170"/>
        <v>197729.88194400384</v>
      </c>
      <c r="ED53" s="60">
        <f t="shared" si="170"/>
        <v>198553.75645210384</v>
      </c>
      <c r="EE53" s="60">
        <f t="shared" si="170"/>
        <v>199381.06377065426</v>
      </c>
      <c r="EF53" s="60">
        <f t="shared" si="170"/>
        <v>200211.81820303199</v>
      </c>
      <c r="EG53" s="60">
        <f t="shared" si="170"/>
        <v>201046.03411221129</v>
      </c>
      <c r="EH53" s="60">
        <f t="shared" si="170"/>
        <v>201883.72592101217</v>
      </c>
      <c r="EI53" s="60">
        <f t="shared" si="170"/>
        <v>202724.90811234972</v>
      </c>
      <c r="EJ53" s="60">
        <f t="shared" si="170"/>
        <v>203569.59522948449</v>
      </c>
      <c r="EK53" s="60">
        <f t="shared" si="170"/>
        <v>204417.801876274</v>
      </c>
      <c r="EL53" s="51" t="s">
        <v>2</v>
      </c>
    </row>
    <row r="54" spans="1:142" x14ac:dyDescent="0.3">
      <c r="B54" s="51" t="s">
        <v>307</v>
      </c>
      <c r="C54" s="51">
        <v>27</v>
      </c>
      <c r="D54" s="56">
        <v>46997</v>
      </c>
      <c r="E54" s="157">
        <f>VLOOKUP(C54,'Building Breakdown Scratch'!$E$5:$G$85,3,)*VLOOKUP(C54,'Building Breakdown Scratch'!$E$5:$G$85,2,)</f>
        <v>1772.1600000000003</v>
      </c>
      <c r="F54" s="168">
        <f t="shared" si="158"/>
        <v>83.39130668373241</v>
      </c>
      <c r="G54" s="111">
        <f t="shared" si="38"/>
        <v>4.1666666666666666E-3</v>
      </c>
      <c r="H54" s="56"/>
      <c r="I54" s="126"/>
      <c r="L54" s="60">
        <f t="shared" ref="L54:AQ54" si="171">IF(L$5=$D54,$E54*$F54,IF($D54&lt;L$5,K54*(1+$G54),0))</f>
        <v>0</v>
      </c>
      <c r="M54" s="60">
        <f t="shared" si="171"/>
        <v>0</v>
      </c>
      <c r="N54" s="60">
        <f t="shared" si="171"/>
        <v>0</v>
      </c>
      <c r="O54" s="60">
        <f t="shared" si="171"/>
        <v>0</v>
      </c>
      <c r="P54" s="60">
        <f t="shared" si="171"/>
        <v>0</v>
      </c>
      <c r="Q54" s="60">
        <f t="shared" si="171"/>
        <v>0</v>
      </c>
      <c r="R54" s="60">
        <f t="shared" si="171"/>
        <v>0</v>
      </c>
      <c r="S54" s="60">
        <f t="shared" si="171"/>
        <v>0</v>
      </c>
      <c r="T54" s="60">
        <f t="shared" si="171"/>
        <v>0</v>
      </c>
      <c r="U54" s="60">
        <f t="shared" si="171"/>
        <v>0</v>
      </c>
      <c r="V54" s="60">
        <f t="shared" si="171"/>
        <v>0</v>
      </c>
      <c r="W54" s="60">
        <f t="shared" si="171"/>
        <v>0</v>
      </c>
      <c r="X54" s="60">
        <f t="shared" si="171"/>
        <v>0</v>
      </c>
      <c r="Y54" s="60">
        <f t="shared" si="171"/>
        <v>0</v>
      </c>
      <c r="Z54" s="60">
        <f t="shared" si="171"/>
        <v>0</v>
      </c>
      <c r="AA54" s="60">
        <f t="shared" si="171"/>
        <v>0</v>
      </c>
      <c r="AB54" s="60">
        <f t="shared" si="171"/>
        <v>0</v>
      </c>
      <c r="AC54" s="60">
        <f t="shared" si="171"/>
        <v>0</v>
      </c>
      <c r="AD54" s="60">
        <f t="shared" si="171"/>
        <v>0</v>
      </c>
      <c r="AE54" s="60">
        <f t="shared" si="171"/>
        <v>0</v>
      </c>
      <c r="AF54" s="60">
        <f t="shared" si="171"/>
        <v>0</v>
      </c>
      <c r="AG54" s="60">
        <f t="shared" si="171"/>
        <v>0</v>
      </c>
      <c r="AH54" s="60">
        <f t="shared" si="171"/>
        <v>0</v>
      </c>
      <c r="AI54" s="60">
        <f t="shared" si="171"/>
        <v>0</v>
      </c>
      <c r="AJ54" s="60">
        <f t="shared" si="171"/>
        <v>0</v>
      </c>
      <c r="AK54" s="60">
        <f t="shared" si="171"/>
        <v>0</v>
      </c>
      <c r="AL54" s="60">
        <f t="shared" si="171"/>
        <v>0</v>
      </c>
      <c r="AM54" s="60">
        <f t="shared" si="171"/>
        <v>0</v>
      </c>
      <c r="AN54" s="60">
        <f t="shared" si="171"/>
        <v>0</v>
      </c>
      <c r="AO54" s="60">
        <f t="shared" si="171"/>
        <v>0</v>
      </c>
      <c r="AP54" s="60">
        <f t="shared" si="171"/>
        <v>0</v>
      </c>
      <c r="AQ54" s="60">
        <f t="shared" si="171"/>
        <v>0</v>
      </c>
      <c r="AR54" s="60">
        <f t="shared" ref="AR54:BW54" si="172">IF(AR$5=$D54,$E54*$F54,IF($D54&lt;AR$5,AQ54*(1+$G54),0))</f>
        <v>0</v>
      </c>
      <c r="AS54" s="60">
        <f t="shared" si="172"/>
        <v>0</v>
      </c>
      <c r="AT54" s="60">
        <f t="shared" si="172"/>
        <v>0</v>
      </c>
      <c r="AU54" s="60">
        <f t="shared" si="172"/>
        <v>0</v>
      </c>
      <c r="AV54" s="60">
        <f t="shared" si="172"/>
        <v>0</v>
      </c>
      <c r="AW54" s="60">
        <f t="shared" si="172"/>
        <v>0</v>
      </c>
      <c r="AX54" s="60">
        <f t="shared" si="172"/>
        <v>0</v>
      </c>
      <c r="AY54" s="60">
        <f t="shared" si="172"/>
        <v>0</v>
      </c>
      <c r="AZ54" s="60">
        <f t="shared" si="172"/>
        <v>0</v>
      </c>
      <c r="BA54" s="60">
        <f t="shared" si="172"/>
        <v>0</v>
      </c>
      <c r="BB54" s="60">
        <f t="shared" si="172"/>
        <v>0</v>
      </c>
      <c r="BC54" s="60">
        <f t="shared" si="172"/>
        <v>0</v>
      </c>
      <c r="BD54" s="60">
        <f t="shared" si="172"/>
        <v>0</v>
      </c>
      <c r="BE54" s="60">
        <f t="shared" si="172"/>
        <v>0</v>
      </c>
      <c r="BF54" s="60">
        <f t="shared" si="172"/>
        <v>0</v>
      </c>
      <c r="BG54" s="60">
        <f t="shared" si="172"/>
        <v>0</v>
      </c>
      <c r="BH54" s="60">
        <f t="shared" si="172"/>
        <v>0</v>
      </c>
      <c r="BI54" s="60">
        <f t="shared" si="172"/>
        <v>0</v>
      </c>
      <c r="BJ54" s="60">
        <f t="shared" si="172"/>
        <v>0</v>
      </c>
      <c r="BK54" s="60">
        <f t="shared" si="172"/>
        <v>0</v>
      </c>
      <c r="BL54" s="60">
        <f t="shared" si="172"/>
        <v>0</v>
      </c>
      <c r="BM54" s="60">
        <f t="shared" si="172"/>
        <v>147782.73805264325</v>
      </c>
      <c r="BN54" s="60">
        <f t="shared" si="172"/>
        <v>148398.49946119593</v>
      </c>
      <c r="BO54" s="60">
        <f t="shared" si="172"/>
        <v>149016.82654228425</v>
      </c>
      <c r="BP54" s="60">
        <f t="shared" si="172"/>
        <v>149637.72998621044</v>
      </c>
      <c r="BQ54" s="60">
        <f t="shared" si="172"/>
        <v>150261.22052781965</v>
      </c>
      <c r="BR54" s="60">
        <f t="shared" si="172"/>
        <v>150887.30894668557</v>
      </c>
      <c r="BS54" s="60">
        <f t="shared" si="172"/>
        <v>151516.00606729675</v>
      </c>
      <c r="BT54" s="60">
        <f t="shared" si="172"/>
        <v>152147.32275924381</v>
      </c>
      <c r="BU54" s="60">
        <f t="shared" si="172"/>
        <v>152781.26993740731</v>
      </c>
      <c r="BV54" s="60">
        <f t="shared" si="172"/>
        <v>153417.85856214652</v>
      </c>
      <c r="BW54" s="60">
        <f t="shared" si="172"/>
        <v>154057.09963948879</v>
      </c>
      <c r="BX54" s="60">
        <f t="shared" ref="BX54:DC54" si="173">IF(BX$5=$D54,$E54*$F54,IF($D54&lt;BX$5,BW54*(1+$G54),0))</f>
        <v>154699.00422132001</v>
      </c>
      <c r="BY54" s="60">
        <f t="shared" si="173"/>
        <v>155343.58340557551</v>
      </c>
      <c r="BZ54" s="60">
        <f t="shared" si="173"/>
        <v>155990.84833643207</v>
      </c>
      <c r="CA54" s="60">
        <f t="shared" si="173"/>
        <v>156640.81020450054</v>
      </c>
      <c r="CB54" s="60">
        <f t="shared" si="173"/>
        <v>157293.4802470193</v>
      </c>
      <c r="CC54" s="60">
        <f t="shared" si="173"/>
        <v>157948.86974804854</v>
      </c>
      <c r="CD54" s="60">
        <f t="shared" si="173"/>
        <v>158606.99003866542</v>
      </c>
      <c r="CE54" s="60">
        <f t="shared" si="173"/>
        <v>159267.85249715985</v>
      </c>
      <c r="CF54" s="60">
        <f t="shared" si="173"/>
        <v>159931.46854923136</v>
      </c>
      <c r="CG54" s="60">
        <f t="shared" si="173"/>
        <v>160597.84966818648</v>
      </c>
      <c r="CH54" s="60">
        <f t="shared" si="173"/>
        <v>161267.00737513724</v>
      </c>
      <c r="CI54" s="60">
        <f t="shared" si="173"/>
        <v>161938.95323920032</v>
      </c>
      <c r="CJ54" s="60">
        <f t="shared" si="173"/>
        <v>162613.698877697</v>
      </c>
      <c r="CK54" s="60">
        <f t="shared" si="173"/>
        <v>163291.25595635406</v>
      </c>
      <c r="CL54" s="60">
        <f t="shared" si="173"/>
        <v>163971.63618950552</v>
      </c>
      <c r="CM54" s="60">
        <f t="shared" si="173"/>
        <v>164654.85134029511</v>
      </c>
      <c r="CN54" s="60">
        <f t="shared" si="173"/>
        <v>165340.91322087968</v>
      </c>
      <c r="CO54" s="60">
        <f t="shared" si="173"/>
        <v>166029.83369263334</v>
      </c>
      <c r="CP54" s="60">
        <f t="shared" si="173"/>
        <v>166721.62466635264</v>
      </c>
      <c r="CQ54" s="60">
        <f t="shared" si="173"/>
        <v>167416.29810246243</v>
      </c>
      <c r="CR54" s="60">
        <f t="shared" si="173"/>
        <v>168113.86601122268</v>
      </c>
      <c r="CS54" s="60">
        <f t="shared" si="173"/>
        <v>168814.3404529361</v>
      </c>
      <c r="CT54" s="60">
        <f t="shared" si="173"/>
        <v>169517.73353815667</v>
      </c>
      <c r="CU54" s="60">
        <f t="shared" si="173"/>
        <v>170224.05742789898</v>
      </c>
      <c r="CV54" s="60">
        <f t="shared" si="173"/>
        <v>170933.32433384855</v>
      </c>
      <c r="CW54" s="60">
        <f t="shared" si="173"/>
        <v>171645.54651857293</v>
      </c>
      <c r="CX54" s="60">
        <f t="shared" si="173"/>
        <v>172360.73629573363</v>
      </c>
      <c r="CY54" s="60">
        <f t="shared" si="173"/>
        <v>173078.90603029917</v>
      </c>
      <c r="CZ54" s="60">
        <f t="shared" si="173"/>
        <v>173800.06813875874</v>
      </c>
      <c r="DA54" s="60">
        <f t="shared" si="173"/>
        <v>174524.2350893369</v>
      </c>
      <c r="DB54" s="60">
        <f t="shared" si="173"/>
        <v>175251.41940220914</v>
      </c>
      <c r="DC54" s="60">
        <f t="shared" si="173"/>
        <v>175981.63364971834</v>
      </c>
      <c r="DD54" s="60">
        <f t="shared" ref="DD54:EK54" si="174">IF(DD$5=$D54,$E54*$F54,IF($D54&lt;DD$5,DC54*(1+$G54),0))</f>
        <v>176714.89045659217</v>
      </c>
      <c r="DE54" s="60">
        <f t="shared" si="174"/>
        <v>177451.20250016131</v>
      </c>
      <c r="DF54" s="60">
        <f t="shared" si="174"/>
        <v>178190.58251057865</v>
      </c>
      <c r="DG54" s="60">
        <f t="shared" si="174"/>
        <v>178933.04327103938</v>
      </c>
      <c r="DH54" s="60">
        <f t="shared" si="174"/>
        <v>179678.59761800204</v>
      </c>
      <c r="DI54" s="60">
        <f t="shared" si="174"/>
        <v>180427.25844141038</v>
      </c>
      <c r="DJ54" s="60">
        <f t="shared" si="174"/>
        <v>181179.03868491625</v>
      </c>
      <c r="DK54" s="60">
        <f t="shared" si="174"/>
        <v>181933.95134610339</v>
      </c>
      <c r="DL54" s="60">
        <f t="shared" si="174"/>
        <v>182692.00947671215</v>
      </c>
      <c r="DM54" s="60">
        <f t="shared" si="174"/>
        <v>183453.22618286512</v>
      </c>
      <c r="DN54" s="60">
        <f t="shared" si="174"/>
        <v>184217.61462529373</v>
      </c>
      <c r="DO54" s="60">
        <f t="shared" si="174"/>
        <v>184985.1880195658</v>
      </c>
      <c r="DP54" s="60">
        <f t="shared" si="174"/>
        <v>185755.95963631399</v>
      </c>
      <c r="DQ54" s="60">
        <f t="shared" si="174"/>
        <v>186529.94280146528</v>
      </c>
      <c r="DR54" s="60">
        <f t="shared" si="174"/>
        <v>187307.15089647137</v>
      </c>
      <c r="DS54" s="60">
        <f t="shared" si="174"/>
        <v>188087.59735853999</v>
      </c>
      <c r="DT54" s="60">
        <f t="shared" si="174"/>
        <v>188871.29568086725</v>
      </c>
      <c r="DU54" s="60">
        <f t="shared" si="174"/>
        <v>189658.25941287086</v>
      </c>
      <c r="DV54" s="60">
        <f t="shared" si="174"/>
        <v>190448.50216042448</v>
      </c>
      <c r="DW54" s="60">
        <f t="shared" si="174"/>
        <v>191242.03758609292</v>
      </c>
      <c r="DX54" s="60">
        <f t="shared" si="174"/>
        <v>192038.8794093683</v>
      </c>
      <c r="DY54" s="60">
        <f t="shared" si="174"/>
        <v>192839.04140690732</v>
      </c>
      <c r="DZ54" s="60">
        <f t="shared" si="174"/>
        <v>193642.53741276942</v>
      </c>
      <c r="EA54" s="60">
        <f t="shared" si="174"/>
        <v>194449.38131865597</v>
      </c>
      <c r="EB54" s="60">
        <f t="shared" si="174"/>
        <v>195259.58707415036</v>
      </c>
      <c r="EC54" s="60">
        <f t="shared" si="174"/>
        <v>196073.16868695931</v>
      </c>
      <c r="ED54" s="60">
        <f t="shared" si="174"/>
        <v>196890.14022315497</v>
      </c>
      <c r="EE54" s="60">
        <f t="shared" si="174"/>
        <v>197710.51580741812</v>
      </c>
      <c r="EF54" s="60">
        <f t="shared" si="174"/>
        <v>198534.30962328237</v>
      </c>
      <c r="EG54" s="60">
        <f t="shared" si="174"/>
        <v>199361.53591337937</v>
      </c>
      <c r="EH54" s="60">
        <f t="shared" si="174"/>
        <v>200192.20897968512</v>
      </c>
      <c r="EI54" s="60">
        <f t="shared" si="174"/>
        <v>201026.34318376714</v>
      </c>
      <c r="EJ54" s="60">
        <f t="shared" si="174"/>
        <v>201863.95294703284</v>
      </c>
      <c r="EK54" s="60">
        <f t="shared" si="174"/>
        <v>202705.05275097882</v>
      </c>
      <c r="EL54" s="51" t="s">
        <v>2</v>
      </c>
    </row>
    <row r="55" spans="1:142" x14ac:dyDescent="0.3">
      <c r="B55" s="51" t="s">
        <v>308</v>
      </c>
      <c r="C55" s="51">
        <v>26</v>
      </c>
      <c r="D55" s="56">
        <v>47027</v>
      </c>
      <c r="E55" s="157">
        <f>VLOOKUP(C55,'Building Breakdown Scratch'!$E$5:$G$85,3,)*VLOOKUP(C55,'Building Breakdown Scratch'!$E$5:$G$85,2,)</f>
        <v>1775.28</v>
      </c>
      <c r="F55" s="168">
        <f t="shared" si="158"/>
        <v>82.890958843630017</v>
      </c>
      <c r="G55" s="111">
        <f t="shared" si="38"/>
        <v>4.1666666666666666E-3</v>
      </c>
      <c r="H55" s="56"/>
      <c r="I55" s="126"/>
      <c r="L55" s="60">
        <f t="shared" ref="L55:AQ55" si="175">IF(L$5=$D55,$E55*$F55,IF($D55&lt;L$5,K55*(1+$G55),0))</f>
        <v>0</v>
      </c>
      <c r="M55" s="60">
        <f t="shared" si="175"/>
        <v>0</v>
      </c>
      <c r="N55" s="60">
        <f t="shared" si="175"/>
        <v>0</v>
      </c>
      <c r="O55" s="60">
        <f t="shared" si="175"/>
        <v>0</v>
      </c>
      <c r="P55" s="60">
        <f t="shared" si="175"/>
        <v>0</v>
      </c>
      <c r="Q55" s="60">
        <f t="shared" si="175"/>
        <v>0</v>
      </c>
      <c r="R55" s="60">
        <f t="shared" si="175"/>
        <v>0</v>
      </c>
      <c r="S55" s="60">
        <f t="shared" si="175"/>
        <v>0</v>
      </c>
      <c r="T55" s="60">
        <f t="shared" si="175"/>
        <v>0</v>
      </c>
      <c r="U55" s="60">
        <f t="shared" si="175"/>
        <v>0</v>
      </c>
      <c r="V55" s="60">
        <f t="shared" si="175"/>
        <v>0</v>
      </c>
      <c r="W55" s="60">
        <f t="shared" si="175"/>
        <v>0</v>
      </c>
      <c r="X55" s="60">
        <f t="shared" si="175"/>
        <v>0</v>
      </c>
      <c r="Y55" s="60">
        <f t="shared" si="175"/>
        <v>0</v>
      </c>
      <c r="Z55" s="60">
        <f t="shared" si="175"/>
        <v>0</v>
      </c>
      <c r="AA55" s="60">
        <f t="shared" si="175"/>
        <v>0</v>
      </c>
      <c r="AB55" s="60">
        <f t="shared" si="175"/>
        <v>0</v>
      </c>
      <c r="AC55" s="60">
        <f t="shared" si="175"/>
        <v>0</v>
      </c>
      <c r="AD55" s="60">
        <f t="shared" si="175"/>
        <v>0</v>
      </c>
      <c r="AE55" s="60">
        <f t="shared" si="175"/>
        <v>0</v>
      </c>
      <c r="AF55" s="60">
        <f t="shared" si="175"/>
        <v>0</v>
      </c>
      <c r="AG55" s="60">
        <f t="shared" si="175"/>
        <v>0</v>
      </c>
      <c r="AH55" s="60">
        <f t="shared" si="175"/>
        <v>0</v>
      </c>
      <c r="AI55" s="60">
        <f t="shared" si="175"/>
        <v>0</v>
      </c>
      <c r="AJ55" s="60">
        <f t="shared" si="175"/>
        <v>0</v>
      </c>
      <c r="AK55" s="60">
        <f t="shared" si="175"/>
        <v>0</v>
      </c>
      <c r="AL55" s="60">
        <f t="shared" si="175"/>
        <v>0</v>
      </c>
      <c r="AM55" s="60">
        <f t="shared" si="175"/>
        <v>0</v>
      </c>
      <c r="AN55" s="60">
        <f t="shared" si="175"/>
        <v>0</v>
      </c>
      <c r="AO55" s="60">
        <f t="shared" si="175"/>
        <v>0</v>
      </c>
      <c r="AP55" s="60">
        <f t="shared" si="175"/>
        <v>0</v>
      </c>
      <c r="AQ55" s="60">
        <f t="shared" si="175"/>
        <v>0</v>
      </c>
      <c r="AR55" s="60">
        <f t="shared" ref="AR55:BW55" si="176">IF(AR$5=$D55,$E55*$F55,IF($D55&lt;AR$5,AQ55*(1+$G55),0))</f>
        <v>0</v>
      </c>
      <c r="AS55" s="60">
        <f t="shared" si="176"/>
        <v>0</v>
      </c>
      <c r="AT55" s="60">
        <f t="shared" si="176"/>
        <v>0</v>
      </c>
      <c r="AU55" s="60">
        <f t="shared" si="176"/>
        <v>0</v>
      </c>
      <c r="AV55" s="60">
        <f t="shared" si="176"/>
        <v>0</v>
      </c>
      <c r="AW55" s="60">
        <f t="shared" si="176"/>
        <v>0</v>
      </c>
      <c r="AX55" s="60">
        <f t="shared" si="176"/>
        <v>0</v>
      </c>
      <c r="AY55" s="60">
        <f t="shared" si="176"/>
        <v>0</v>
      </c>
      <c r="AZ55" s="60">
        <f t="shared" si="176"/>
        <v>0</v>
      </c>
      <c r="BA55" s="60">
        <f t="shared" si="176"/>
        <v>0</v>
      </c>
      <c r="BB55" s="60">
        <f t="shared" si="176"/>
        <v>0</v>
      </c>
      <c r="BC55" s="60">
        <f t="shared" si="176"/>
        <v>0</v>
      </c>
      <c r="BD55" s="60">
        <f t="shared" si="176"/>
        <v>0</v>
      </c>
      <c r="BE55" s="60">
        <f t="shared" si="176"/>
        <v>0</v>
      </c>
      <c r="BF55" s="60">
        <f t="shared" si="176"/>
        <v>0</v>
      </c>
      <c r="BG55" s="60">
        <f t="shared" si="176"/>
        <v>0</v>
      </c>
      <c r="BH55" s="60">
        <f t="shared" si="176"/>
        <v>0</v>
      </c>
      <c r="BI55" s="60">
        <f t="shared" si="176"/>
        <v>0</v>
      </c>
      <c r="BJ55" s="60">
        <f t="shared" si="176"/>
        <v>0</v>
      </c>
      <c r="BK55" s="60">
        <f t="shared" si="176"/>
        <v>0</v>
      </c>
      <c r="BL55" s="60">
        <f t="shared" si="176"/>
        <v>0</v>
      </c>
      <c r="BM55" s="60">
        <f t="shared" si="176"/>
        <v>0</v>
      </c>
      <c r="BN55" s="60">
        <f t="shared" si="176"/>
        <v>147154.66141591949</v>
      </c>
      <c r="BO55" s="60">
        <f t="shared" si="176"/>
        <v>147767.80583848583</v>
      </c>
      <c r="BP55" s="60">
        <f t="shared" si="176"/>
        <v>148383.50502947951</v>
      </c>
      <c r="BQ55" s="60">
        <f t="shared" si="176"/>
        <v>149001.769633769</v>
      </c>
      <c r="BR55" s="60">
        <f t="shared" si="176"/>
        <v>149622.61034057636</v>
      </c>
      <c r="BS55" s="60">
        <f t="shared" si="176"/>
        <v>150246.03788366209</v>
      </c>
      <c r="BT55" s="60">
        <f t="shared" si="176"/>
        <v>150872.06304151067</v>
      </c>
      <c r="BU55" s="60">
        <f t="shared" si="176"/>
        <v>151500.69663751696</v>
      </c>
      <c r="BV55" s="60">
        <f t="shared" si="176"/>
        <v>152131.94954017329</v>
      </c>
      <c r="BW55" s="60">
        <f t="shared" si="176"/>
        <v>152765.83266325734</v>
      </c>
      <c r="BX55" s="60">
        <f t="shared" ref="BX55:DC55" si="177">IF(BX$5=$D55,$E55*$F55,IF($D55&lt;BX$5,BW55*(1+$G55),0))</f>
        <v>153402.35696602092</v>
      </c>
      <c r="BY55" s="60">
        <f t="shared" si="177"/>
        <v>154041.53345337935</v>
      </c>
      <c r="BZ55" s="60">
        <f t="shared" si="177"/>
        <v>154683.37317610177</v>
      </c>
      <c r="CA55" s="60">
        <f t="shared" si="177"/>
        <v>155327.88723100218</v>
      </c>
      <c r="CB55" s="60">
        <f t="shared" si="177"/>
        <v>155975.08676113136</v>
      </c>
      <c r="CC55" s="60">
        <f t="shared" si="177"/>
        <v>156624.9829559694</v>
      </c>
      <c r="CD55" s="60">
        <f t="shared" si="177"/>
        <v>157277.58705161928</v>
      </c>
      <c r="CE55" s="60">
        <f t="shared" si="177"/>
        <v>157932.91033100104</v>
      </c>
      <c r="CF55" s="60">
        <f t="shared" si="177"/>
        <v>158590.96412404688</v>
      </c>
      <c r="CG55" s="60">
        <f t="shared" si="177"/>
        <v>159251.75980789706</v>
      </c>
      <c r="CH55" s="60">
        <f t="shared" si="177"/>
        <v>159915.30880709662</v>
      </c>
      <c r="CI55" s="60">
        <f t="shared" si="177"/>
        <v>160581.62259379285</v>
      </c>
      <c r="CJ55" s="60">
        <f t="shared" si="177"/>
        <v>161250.71268793364</v>
      </c>
      <c r="CK55" s="60">
        <f t="shared" si="177"/>
        <v>161922.5906574667</v>
      </c>
      <c r="CL55" s="60">
        <f t="shared" si="177"/>
        <v>162597.26811853948</v>
      </c>
      <c r="CM55" s="60">
        <f t="shared" si="177"/>
        <v>163274.75673570007</v>
      </c>
      <c r="CN55" s="60">
        <f t="shared" si="177"/>
        <v>163955.06822209881</v>
      </c>
      <c r="CO55" s="60">
        <f t="shared" si="177"/>
        <v>164638.21433969089</v>
      </c>
      <c r="CP55" s="60">
        <f t="shared" si="177"/>
        <v>165324.2068994396</v>
      </c>
      <c r="CQ55" s="60">
        <f t="shared" si="177"/>
        <v>166013.05776152058</v>
      </c>
      <c r="CR55" s="60">
        <f t="shared" si="177"/>
        <v>166704.77883552693</v>
      </c>
      <c r="CS55" s="60">
        <f t="shared" si="177"/>
        <v>167399.38208067496</v>
      </c>
      <c r="CT55" s="60">
        <f t="shared" si="177"/>
        <v>168096.87950601109</v>
      </c>
      <c r="CU55" s="60">
        <f t="shared" si="177"/>
        <v>168797.28317061946</v>
      </c>
      <c r="CV55" s="60">
        <f t="shared" si="177"/>
        <v>169500.60518383037</v>
      </c>
      <c r="CW55" s="60">
        <f t="shared" si="177"/>
        <v>170206.85770542966</v>
      </c>
      <c r="CX55" s="60">
        <f t="shared" si="177"/>
        <v>170916.05294586896</v>
      </c>
      <c r="CY55" s="60">
        <f t="shared" si="177"/>
        <v>171628.20316647674</v>
      </c>
      <c r="CZ55" s="60">
        <f t="shared" si="177"/>
        <v>172343.3206796704</v>
      </c>
      <c r="DA55" s="60">
        <f t="shared" si="177"/>
        <v>173061.41784916903</v>
      </c>
      <c r="DB55" s="60">
        <f t="shared" si="177"/>
        <v>173782.50709020722</v>
      </c>
      <c r="DC55" s="60">
        <f t="shared" si="177"/>
        <v>174506.60086974976</v>
      </c>
      <c r="DD55" s="60">
        <f t="shared" ref="DD55:EK55" si="178">IF(DD$5=$D55,$E55*$F55,IF($D55&lt;DD$5,DC55*(1+$G55),0))</f>
        <v>175233.71170670705</v>
      </c>
      <c r="DE55" s="60">
        <f t="shared" si="178"/>
        <v>175963.85217215167</v>
      </c>
      <c r="DF55" s="60">
        <f t="shared" si="178"/>
        <v>176697.03488953563</v>
      </c>
      <c r="DG55" s="60">
        <f t="shared" si="178"/>
        <v>177433.2725349087</v>
      </c>
      <c r="DH55" s="60">
        <f t="shared" si="178"/>
        <v>178172.57783713748</v>
      </c>
      <c r="DI55" s="60">
        <f t="shared" si="178"/>
        <v>178914.96357812555</v>
      </c>
      <c r="DJ55" s="60">
        <f t="shared" si="178"/>
        <v>179660.44259303442</v>
      </c>
      <c r="DK55" s="60">
        <f t="shared" si="178"/>
        <v>180409.0277705054</v>
      </c>
      <c r="DL55" s="60">
        <f t="shared" si="178"/>
        <v>181160.73205288249</v>
      </c>
      <c r="DM55" s="60">
        <f t="shared" si="178"/>
        <v>181915.56843643618</v>
      </c>
      <c r="DN55" s="60">
        <f t="shared" si="178"/>
        <v>182673.54997158799</v>
      </c>
      <c r="DO55" s="60">
        <f t="shared" si="178"/>
        <v>183434.68976313627</v>
      </c>
      <c r="DP55" s="60">
        <f t="shared" si="178"/>
        <v>184199.00097048265</v>
      </c>
      <c r="DQ55" s="60">
        <f t="shared" si="178"/>
        <v>184966.49680785966</v>
      </c>
      <c r="DR55" s="60">
        <f t="shared" si="178"/>
        <v>185737.19054455907</v>
      </c>
      <c r="DS55" s="60">
        <f t="shared" si="178"/>
        <v>186511.09550516139</v>
      </c>
      <c r="DT55" s="60">
        <f t="shared" si="178"/>
        <v>187288.22506976622</v>
      </c>
      <c r="DU55" s="60">
        <f t="shared" si="178"/>
        <v>188068.59267422359</v>
      </c>
      <c r="DV55" s="60">
        <f t="shared" si="178"/>
        <v>188852.21181036619</v>
      </c>
      <c r="DW55" s="60">
        <f t="shared" si="178"/>
        <v>189639.09602624271</v>
      </c>
      <c r="DX55" s="60">
        <f t="shared" si="178"/>
        <v>190429.25892635205</v>
      </c>
      <c r="DY55" s="60">
        <f t="shared" si="178"/>
        <v>191222.71417187853</v>
      </c>
      <c r="DZ55" s="60">
        <f t="shared" si="178"/>
        <v>192019.47548092803</v>
      </c>
      <c r="EA55" s="60">
        <f t="shared" si="178"/>
        <v>192819.55662876522</v>
      </c>
      <c r="EB55" s="60">
        <f t="shared" si="178"/>
        <v>193622.97144805174</v>
      </c>
      <c r="EC55" s="60">
        <f t="shared" si="178"/>
        <v>194429.73382908528</v>
      </c>
      <c r="ED55" s="60">
        <f t="shared" si="178"/>
        <v>195239.85772003978</v>
      </c>
      <c r="EE55" s="60">
        <f t="shared" si="178"/>
        <v>196053.3571272066</v>
      </c>
      <c r="EF55" s="60">
        <f t="shared" si="178"/>
        <v>196870.24611523663</v>
      </c>
      <c r="EG55" s="60">
        <f t="shared" si="178"/>
        <v>197690.53880738345</v>
      </c>
      <c r="EH55" s="60">
        <f t="shared" si="178"/>
        <v>198514.24938574753</v>
      </c>
      <c r="EI55" s="60">
        <f t="shared" si="178"/>
        <v>199341.39209152147</v>
      </c>
      <c r="EJ55" s="60">
        <f t="shared" si="178"/>
        <v>200171.98122523614</v>
      </c>
      <c r="EK55" s="60">
        <f t="shared" si="178"/>
        <v>201006.03114700795</v>
      </c>
      <c r="EL55" s="51" t="s">
        <v>2</v>
      </c>
    </row>
    <row r="56" spans="1:142" x14ac:dyDescent="0.3">
      <c r="B56" s="51" t="s">
        <v>309</v>
      </c>
      <c r="C56" s="51">
        <v>25</v>
      </c>
      <c r="D56" s="56">
        <v>47058</v>
      </c>
      <c r="E56" s="157">
        <f>VLOOKUP(C56,'Building Breakdown Scratch'!$E$5:$G$85,3,)*VLOOKUP(C56,'Building Breakdown Scratch'!$E$5:$G$85,2,)</f>
        <v>1778.4</v>
      </c>
      <c r="F56" s="168">
        <f t="shared" si="158"/>
        <v>82.393613090568238</v>
      </c>
      <c r="G56" s="111">
        <f t="shared" si="38"/>
        <v>4.1666666666666666E-3</v>
      </c>
      <c r="H56" s="56"/>
      <c r="I56" s="126"/>
      <c r="L56" s="60">
        <f t="shared" ref="L56:AQ56" si="179">IF(L$5=$D56,$E56*$F56,IF($D56&lt;L$5,K56*(1+$G56),0))</f>
        <v>0</v>
      </c>
      <c r="M56" s="60">
        <f t="shared" si="179"/>
        <v>0</v>
      </c>
      <c r="N56" s="60">
        <f t="shared" si="179"/>
        <v>0</v>
      </c>
      <c r="O56" s="60">
        <f t="shared" si="179"/>
        <v>0</v>
      </c>
      <c r="P56" s="60">
        <f t="shared" si="179"/>
        <v>0</v>
      </c>
      <c r="Q56" s="60">
        <f t="shared" si="179"/>
        <v>0</v>
      </c>
      <c r="R56" s="60">
        <f t="shared" si="179"/>
        <v>0</v>
      </c>
      <c r="S56" s="60">
        <f t="shared" si="179"/>
        <v>0</v>
      </c>
      <c r="T56" s="60">
        <f t="shared" si="179"/>
        <v>0</v>
      </c>
      <c r="U56" s="60">
        <f t="shared" si="179"/>
        <v>0</v>
      </c>
      <c r="V56" s="60">
        <f t="shared" si="179"/>
        <v>0</v>
      </c>
      <c r="W56" s="60">
        <f t="shared" si="179"/>
        <v>0</v>
      </c>
      <c r="X56" s="60">
        <f t="shared" si="179"/>
        <v>0</v>
      </c>
      <c r="Y56" s="60">
        <f t="shared" si="179"/>
        <v>0</v>
      </c>
      <c r="Z56" s="60">
        <f t="shared" si="179"/>
        <v>0</v>
      </c>
      <c r="AA56" s="60">
        <f t="shared" si="179"/>
        <v>0</v>
      </c>
      <c r="AB56" s="60">
        <f t="shared" si="179"/>
        <v>0</v>
      </c>
      <c r="AC56" s="60">
        <f t="shared" si="179"/>
        <v>0</v>
      </c>
      <c r="AD56" s="60">
        <f t="shared" si="179"/>
        <v>0</v>
      </c>
      <c r="AE56" s="60">
        <f t="shared" si="179"/>
        <v>0</v>
      </c>
      <c r="AF56" s="60">
        <f t="shared" si="179"/>
        <v>0</v>
      </c>
      <c r="AG56" s="60">
        <f t="shared" si="179"/>
        <v>0</v>
      </c>
      <c r="AH56" s="60">
        <f t="shared" si="179"/>
        <v>0</v>
      </c>
      <c r="AI56" s="60">
        <f t="shared" si="179"/>
        <v>0</v>
      </c>
      <c r="AJ56" s="60">
        <f t="shared" si="179"/>
        <v>0</v>
      </c>
      <c r="AK56" s="60">
        <f t="shared" si="179"/>
        <v>0</v>
      </c>
      <c r="AL56" s="60">
        <f t="shared" si="179"/>
        <v>0</v>
      </c>
      <c r="AM56" s="60">
        <f t="shared" si="179"/>
        <v>0</v>
      </c>
      <c r="AN56" s="60">
        <f t="shared" si="179"/>
        <v>0</v>
      </c>
      <c r="AO56" s="60">
        <f t="shared" si="179"/>
        <v>0</v>
      </c>
      <c r="AP56" s="60">
        <f t="shared" si="179"/>
        <v>0</v>
      </c>
      <c r="AQ56" s="60">
        <f t="shared" si="179"/>
        <v>0</v>
      </c>
      <c r="AR56" s="60">
        <f t="shared" ref="AR56:BW56" si="180">IF(AR$5=$D56,$E56*$F56,IF($D56&lt;AR$5,AQ56*(1+$G56),0))</f>
        <v>0</v>
      </c>
      <c r="AS56" s="60">
        <f t="shared" si="180"/>
        <v>0</v>
      </c>
      <c r="AT56" s="60">
        <f t="shared" si="180"/>
        <v>0</v>
      </c>
      <c r="AU56" s="60">
        <f t="shared" si="180"/>
        <v>0</v>
      </c>
      <c r="AV56" s="60">
        <f t="shared" si="180"/>
        <v>0</v>
      </c>
      <c r="AW56" s="60">
        <f t="shared" si="180"/>
        <v>0</v>
      </c>
      <c r="AX56" s="60">
        <f t="shared" si="180"/>
        <v>0</v>
      </c>
      <c r="AY56" s="60">
        <f t="shared" si="180"/>
        <v>0</v>
      </c>
      <c r="AZ56" s="60">
        <f t="shared" si="180"/>
        <v>0</v>
      </c>
      <c r="BA56" s="60">
        <f t="shared" si="180"/>
        <v>0</v>
      </c>
      <c r="BB56" s="60">
        <f t="shared" si="180"/>
        <v>0</v>
      </c>
      <c r="BC56" s="60">
        <f t="shared" si="180"/>
        <v>0</v>
      </c>
      <c r="BD56" s="60">
        <f t="shared" si="180"/>
        <v>0</v>
      </c>
      <c r="BE56" s="60">
        <f t="shared" si="180"/>
        <v>0</v>
      </c>
      <c r="BF56" s="60">
        <f t="shared" si="180"/>
        <v>0</v>
      </c>
      <c r="BG56" s="60">
        <f t="shared" si="180"/>
        <v>0</v>
      </c>
      <c r="BH56" s="60">
        <f t="shared" si="180"/>
        <v>0</v>
      </c>
      <c r="BI56" s="60">
        <f t="shared" si="180"/>
        <v>0</v>
      </c>
      <c r="BJ56" s="60">
        <f t="shared" si="180"/>
        <v>0</v>
      </c>
      <c r="BK56" s="60">
        <f t="shared" si="180"/>
        <v>0</v>
      </c>
      <c r="BL56" s="60">
        <f t="shared" si="180"/>
        <v>0</v>
      </c>
      <c r="BM56" s="60">
        <f t="shared" si="180"/>
        <v>0</v>
      </c>
      <c r="BN56" s="60">
        <f t="shared" si="180"/>
        <v>0</v>
      </c>
      <c r="BO56" s="60">
        <f t="shared" si="180"/>
        <v>146528.80152026657</v>
      </c>
      <c r="BP56" s="60">
        <f t="shared" si="180"/>
        <v>147139.33819326767</v>
      </c>
      <c r="BQ56" s="60">
        <f t="shared" si="180"/>
        <v>147752.41876907294</v>
      </c>
      <c r="BR56" s="60">
        <f t="shared" si="180"/>
        <v>148368.05384727742</v>
      </c>
      <c r="BS56" s="60">
        <f t="shared" si="180"/>
        <v>148986.25407164107</v>
      </c>
      <c r="BT56" s="60">
        <f t="shared" si="180"/>
        <v>149607.03013027291</v>
      </c>
      <c r="BU56" s="60">
        <f t="shared" si="180"/>
        <v>150230.3927558157</v>
      </c>
      <c r="BV56" s="60">
        <f t="shared" si="180"/>
        <v>150856.35272563159</v>
      </c>
      <c r="BW56" s="60">
        <f t="shared" si="180"/>
        <v>151484.92086198839</v>
      </c>
      <c r="BX56" s="60">
        <f t="shared" ref="BX56:DC56" si="181">IF(BX$5=$D56,$E56*$F56,IF($D56&lt;BX$5,BW56*(1+$G56),0))</f>
        <v>152116.10803224667</v>
      </c>
      <c r="BY56" s="60">
        <f t="shared" si="181"/>
        <v>152749.92514904769</v>
      </c>
      <c r="BZ56" s="60">
        <f t="shared" si="181"/>
        <v>153386.38317050206</v>
      </c>
      <c r="CA56" s="60">
        <f t="shared" si="181"/>
        <v>154025.49310037916</v>
      </c>
      <c r="CB56" s="60">
        <f t="shared" si="181"/>
        <v>154667.26598829741</v>
      </c>
      <c r="CC56" s="60">
        <f t="shared" si="181"/>
        <v>155311.71292991532</v>
      </c>
      <c r="CD56" s="60">
        <f t="shared" si="181"/>
        <v>155958.8450671233</v>
      </c>
      <c r="CE56" s="60">
        <f t="shared" si="181"/>
        <v>156608.6735882363</v>
      </c>
      <c r="CF56" s="60">
        <f t="shared" si="181"/>
        <v>157261.20972818727</v>
      </c>
      <c r="CG56" s="60">
        <f t="shared" si="181"/>
        <v>157916.46476872137</v>
      </c>
      <c r="CH56" s="60">
        <f t="shared" si="181"/>
        <v>158574.45003859105</v>
      </c>
      <c r="CI56" s="60">
        <f t="shared" si="181"/>
        <v>159235.17691375184</v>
      </c>
      <c r="CJ56" s="60">
        <f t="shared" si="181"/>
        <v>159898.65681755915</v>
      </c>
      <c r="CK56" s="60">
        <f t="shared" si="181"/>
        <v>160564.90122096564</v>
      </c>
      <c r="CL56" s="60">
        <f t="shared" si="181"/>
        <v>161233.92164271965</v>
      </c>
      <c r="CM56" s="60">
        <f t="shared" si="181"/>
        <v>161905.72964956431</v>
      </c>
      <c r="CN56" s="60">
        <f t="shared" si="181"/>
        <v>162580.3368564375</v>
      </c>
      <c r="CO56" s="60">
        <f t="shared" si="181"/>
        <v>163257.75492667264</v>
      </c>
      <c r="CP56" s="60">
        <f t="shared" si="181"/>
        <v>163937.99557220045</v>
      </c>
      <c r="CQ56" s="60">
        <f t="shared" si="181"/>
        <v>164621.07055375128</v>
      </c>
      <c r="CR56" s="60">
        <f t="shared" si="181"/>
        <v>165306.99168105857</v>
      </c>
      <c r="CS56" s="60">
        <f t="shared" si="181"/>
        <v>165995.77081306299</v>
      </c>
      <c r="CT56" s="60">
        <f t="shared" si="181"/>
        <v>166687.41985811741</v>
      </c>
      <c r="CU56" s="60">
        <f t="shared" si="181"/>
        <v>167381.9507741929</v>
      </c>
      <c r="CV56" s="60">
        <f t="shared" si="181"/>
        <v>168079.37556908536</v>
      </c>
      <c r="CW56" s="60">
        <f t="shared" si="181"/>
        <v>168779.70630062322</v>
      </c>
      <c r="CX56" s="60">
        <f t="shared" si="181"/>
        <v>169482.95507687581</v>
      </c>
      <c r="CY56" s="60">
        <f t="shared" si="181"/>
        <v>170189.13405636279</v>
      </c>
      <c r="CZ56" s="60">
        <f t="shared" si="181"/>
        <v>170898.2554482643</v>
      </c>
      <c r="DA56" s="60">
        <f t="shared" si="181"/>
        <v>171610.33151263208</v>
      </c>
      <c r="DB56" s="60">
        <f t="shared" si="181"/>
        <v>172325.37456060137</v>
      </c>
      <c r="DC56" s="60">
        <f t="shared" si="181"/>
        <v>173043.39695460387</v>
      </c>
      <c r="DD56" s="60">
        <f t="shared" ref="DD56:EK56" si="182">IF(DD$5=$D56,$E56*$F56,IF($D56&lt;DD$5,DC56*(1+$G56),0))</f>
        <v>173764.41110858138</v>
      </c>
      <c r="DE56" s="60">
        <f t="shared" si="182"/>
        <v>174488.42948820046</v>
      </c>
      <c r="DF56" s="60">
        <f t="shared" si="182"/>
        <v>175215.46461106796</v>
      </c>
      <c r="DG56" s="60">
        <f t="shared" si="182"/>
        <v>175945.5290469474</v>
      </c>
      <c r="DH56" s="60">
        <f t="shared" si="182"/>
        <v>176678.63541797633</v>
      </c>
      <c r="DI56" s="60">
        <f t="shared" si="182"/>
        <v>177414.79639888456</v>
      </c>
      <c r="DJ56" s="60">
        <f t="shared" si="182"/>
        <v>178154.02471721324</v>
      </c>
      <c r="DK56" s="60">
        <f t="shared" si="182"/>
        <v>178896.33315353494</v>
      </c>
      <c r="DL56" s="60">
        <f t="shared" si="182"/>
        <v>179641.73454167467</v>
      </c>
      <c r="DM56" s="60">
        <f t="shared" si="182"/>
        <v>180390.24176893165</v>
      </c>
      <c r="DN56" s="60">
        <f t="shared" si="182"/>
        <v>181141.86777630218</v>
      </c>
      <c r="DO56" s="60">
        <f t="shared" si="182"/>
        <v>181896.62555870344</v>
      </c>
      <c r="DP56" s="60">
        <f t="shared" si="182"/>
        <v>182654.52816519805</v>
      </c>
      <c r="DQ56" s="60">
        <f t="shared" si="182"/>
        <v>183415.58869921969</v>
      </c>
      <c r="DR56" s="60">
        <f t="shared" si="182"/>
        <v>184179.82031879976</v>
      </c>
      <c r="DS56" s="60">
        <f t="shared" si="182"/>
        <v>184947.23623679476</v>
      </c>
      <c r="DT56" s="60">
        <f t="shared" si="182"/>
        <v>185717.84972111473</v>
      </c>
      <c r="DU56" s="60">
        <f t="shared" si="182"/>
        <v>186491.6740949527</v>
      </c>
      <c r="DV56" s="60">
        <f t="shared" si="182"/>
        <v>187268.72273701499</v>
      </c>
      <c r="DW56" s="60">
        <f t="shared" si="182"/>
        <v>188049.00908175256</v>
      </c>
      <c r="DX56" s="60">
        <f t="shared" si="182"/>
        <v>188832.54661959319</v>
      </c>
      <c r="DY56" s="60">
        <f t="shared" si="182"/>
        <v>189619.34889717484</v>
      </c>
      <c r="DZ56" s="60">
        <f t="shared" si="182"/>
        <v>190409.42951757973</v>
      </c>
      <c r="EA56" s="60">
        <f t="shared" si="182"/>
        <v>191202.80214056963</v>
      </c>
      <c r="EB56" s="60">
        <f t="shared" si="182"/>
        <v>191999.48048282199</v>
      </c>
      <c r="EC56" s="60">
        <f t="shared" si="182"/>
        <v>192799.47831816709</v>
      </c>
      <c r="ED56" s="60">
        <f t="shared" si="182"/>
        <v>193602.80947782611</v>
      </c>
      <c r="EE56" s="60">
        <f t="shared" si="182"/>
        <v>194409.48785065039</v>
      </c>
      <c r="EF56" s="60">
        <f t="shared" si="182"/>
        <v>195219.52738336142</v>
      </c>
      <c r="EG56" s="60">
        <f t="shared" si="182"/>
        <v>196032.9420807921</v>
      </c>
      <c r="EH56" s="60">
        <f t="shared" si="182"/>
        <v>196849.74600612873</v>
      </c>
      <c r="EI56" s="60">
        <f t="shared" si="182"/>
        <v>197669.95328115427</v>
      </c>
      <c r="EJ56" s="60">
        <f t="shared" si="182"/>
        <v>198493.5780864924</v>
      </c>
      <c r="EK56" s="60">
        <f t="shared" si="182"/>
        <v>199320.63466185279</v>
      </c>
      <c r="EL56" s="51" t="s">
        <v>2</v>
      </c>
    </row>
    <row r="57" spans="1:142" x14ac:dyDescent="0.3">
      <c r="B57" s="51" t="s">
        <v>310</v>
      </c>
      <c r="C57" s="51">
        <v>24</v>
      </c>
      <c r="D57" s="56">
        <v>46905</v>
      </c>
      <c r="E57" s="157">
        <f>VLOOKUP(C57,'Building Breakdown Scratch'!$E$5:$G$85,3,)*VLOOKUP(C57,'Building Breakdown Scratch'!$E$5:$G$85,2,)</f>
        <v>1781.5200000000002</v>
      </c>
      <c r="F57" s="168">
        <f t="shared" si="158"/>
        <v>81.899251412024825</v>
      </c>
      <c r="G57" s="111">
        <f t="shared" si="38"/>
        <v>4.1666666666666666E-3</v>
      </c>
      <c r="H57" s="56"/>
      <c r="I57" s="126"/>
      <c r="L57" s="60">
        <f t="shared" ref="L57:AQ57" si="183">IF(L$5=$D57,$E57*$F57,IF($D57&lt;L$5,K57*(1+$G57),0))</f>
        <v>0</v>
      </c>
      <c r="M57" s="60">
        <f t="shared" si="183"/>
        <v>0</v>
      </c>
      <c r="N57" s="60">
        <f t="shared" si="183"/>
        <v>0</v>
      </c>
      <c r="O57" s="60">
        <f t="shared" si="183"/>
        <v>0</v>
      </c>
      <c r="P57" s="60">
        <f t="shared" si="183"/>
        <v>0</v>
      </c>
      <c r="Q57" s="60">
        <f t="shared" si="183"/>
        <v>0</v>
      </c>
      <c r="R57" s="60">
        <f t="shared" si="183"/>
        <v>0</v>
      </c>
      <c r="S57" s="60">
        <f t="shared" si="183"/>
        <v>0</v>
      </c>
      <c r="T57" s="60">
        <f t="shared" si="183"/>
        <v>0</v>
      </c>
      <c r="U57" s="60">
        <f t="shared" si="183"/>
        <v>0</v>
      </c>
      <c r="V57" s="60">
        <f t="shared" si="183"/>
        <v>0</v>
      </c>
      <c r="W57" s="60">
        <f t="shared" si="183"/>
        <v>0</v>
      </c>
      <c r="X57" s="60">
        <f t="shared" si="183"/>
        <v>0</v>
      </c>
      <c r="Y57" s="60">
        <f t="shared" si="183"/>
        <v>0</v>
      </c>
      <c r="Z57" s="60">
        <f t="shared" si="183"/>
        <v>0</v>
      </c>
      <c r="AA57" s="60">
        <f t="shared" si="183"/>
        <v>0</v>
      </c>
      <c r="AB57" s="60">
        <f t="shared" si="183"/>
        <v>0</v>
      </c>
      <c r="AC57" s="60">
        <f t="shared" si="183"/>
        <v>0</v>
      </c>
      <c r="AD57" s="60">
        <f t="shared" si="183"/>
        <v>0</v>
      </c>
      <c r="AE57" s="60">
        <f t="shared" si="183"/>
        <v>0</v>
      </c>
      <c r="AF57" s="60">
        <f t="shared" si="183"/>
        <v>0</v>
      </c>
      <c r="AG57" s="60">
        <f t="shared" si="183"/>
        <v>0</v>
      </c>
      <c r="AH57" s="60">
        <f t="shared" si="183"/>
        <v>0</v>
      </c>
      <c r="AI57" s="60">
        <f t="shared" si="183"/>
        <v>0</v>
      </c>
      <c r="AJ57" s="60">
        <f t="shared" si="183"/>
        <v>0</v>
      </c>
      <c r="AK57" s="60">
        <f t="shared" si="183"/>
        <v>0</v>
      </c>
      <c r="AL57" s="60">
        <f t="shared" si="183"/>
        <v>0</v>
      </c>
      <c r="AM57" s="60">
        <f t="shared" si="183"/>
        <v>0</v>
      </c>
      <c r="AN57" s="60">
        <f t="shared" si="183"/>
        <v>0</v>
      </c>
      <c r="AO57" s="60">
        <f t="shared" si="183"/>
        <v>0</v>
      </c>
      <c r="AP57" s="60">
        <f t="shared" si="183"/>
        <v>0</v>
      </c>
      <c r="AQ57" s="60">
        <f t="shared" si="183"/>
        <v>0</v>
      </c>
      <c r="AR57" s="60">
        <f t="shared" ref="AR57:BW57" si="184">IF(AR$5=$D57,$E57*$F57,IF($D57&lt;AR$5,AQ57*(1+$G57),0))</f>
        <v>0</v>
      </c>
      <c r="AS57" s="60">
        <f t="shared" si="184"/>
        <v>0</v>
      </c>
      <c r="AT57" s="60">
        <f t="shared" si="184"/>
        <v>0</v>
      </c>
      <c r="AU57" s="60">
        <f t="shared" si="184"/>
        <v>0</v>
      </c>
      <c r="AV57" s="60">
        <f t="shared" si="184"/>
        <v>0</v>
      </c>
      <c r="AW57" s="60">
        <f t="shared" si="184"/>
        <v>0</v>
      </c>
      <c r="AX57" s="60">
        <f t="shared" si="184"/>
        <v>0</v>
      </c>
      <c r="AY57" s="60">
        <f t="shared" si="184"/>
        <v>0</v>
      </c>
      <c r="AZ57" s="60">
        <f t="shared" si="184"/>
        <v>0</v>
      </c>
      <c r="BA57" s="60">
        <f t="shared" si="184"/>
        <v>0</v>
      </c>
      <c r="BB57" s="60">
        <f t="shared" si="184"/>
        <v>0</v>
      </c>
      <c r="BC57" s="60">
        <f t="shared" si="184"/>
        <v>0</v>
      </c>
      <c r="BD57" s="60">
        <f t="shared" si="184"/>
        <v>0</v>
      </c>
      <c r="BE57" s="60">
        <f t="shared" si="184"/>
        <v>0</v>
      </c>
      <c r="BF57" s="60">
        <f t="shared" si="184"/>
        <v>0</v>
      </c>
      <c r="BG57" s="60">
        <f t="shared" si="184"/>
        <v>0</v>
      </c>
      <c r="BH57" s="60">
        <f t="shared" si="184"/>
        <v>0</v>
      </c>
      <c r="BI57" s="60">
        <f t="shared" si="184"/>
        <v>0</v>
      </c>
      <c r="BJ57" s="60">
        <f t="shared" si="184"/>
        <v>145905.15437555048</v>
      </c>
      <c r="BK57" s="60">
        <f t="shared" si="184"/>
        <v>146513.09251878195</v>
      </c>
      <c r="BL57" s="60">
        <f t="shared" si="184"/>
        <v>147123.56373761021</v>
      </c>
      <c r="BM57" s="60">
        <f t="shared" si="184"/>
        <v>147736.57858651693</v>
      </c>
      <c r="BN57" s="60">
        <f t="shared" si="184"/>
        <v>148352.14766396076</v>
      </c>
      <c r="BO57" s="60">
        <f t="shared" si="184"/>
        <v>148970.28161256059</v>
      </c>
      <c r="BP57" s="60">
        <f t="shared" si="184"/>
        <v>149590.99111927958</v>
      </c>
      <c r="BQ57" s="60">
        <f t="shared" si="184"/>
        <v>150214.2869156099</v>
      </c>
      <c r="BR57" s="60">
        <f t="shared" si="184"/>
        <v>150840.17977775828</v>
      </c>
      <c r="BS57" s="60">
        <f t="shared" si="184"/>
        <v>151468.68052683226</v>
      </c>
      <c r="BT57" s="60">
        <f t="shared" si="184"/>
        <v>152099.80002902739</v>
      </c>
      <c r="BU57" s="60">
        <f t="shared" si="184"/>
        <v>152733.54919581499</v>
      </c>
      <c r="BV57" s="60">
        <f t="shared" si="184"/>
        <v>153369.93898413089</v>
      </c>
      <c r="BW57" s="60">
        <f t="shared" si="184"/>
        <v>154008.98039656476</v>
      </c>
      <c r="BX57" s="60">
        <f t="shared" ref="BX57:DC57" si="185">IF(BX$5=$D57,$E57*$F57,IF($D57&lt;BX$5,BW57*(1+$G57),0))</f>
        <v>154650.68448155044</v>
      </c>
      <c r="BY57" s="60">
        <f t="shared" si="185"/>
        <v>155295.06233355691</v>
      </c>
      <c r="BZ57" s="60">
        <f t="shared" si="185"/>
        <v>155942.12509328008</v>
      </c>
      <c r="CA57" s="60">
        <f t="shared" si="185"/>
        <v>156591.88394783542</v>
      </c>
      <c r="CB57" s="60">
        <f t="shared" si="185"/>
        <v>157244.35013095141</v>
      </c>
      <c r="CC57" s="60">
        <f t="shared" si="185"/>
        <v>157899.53492316371</v>
      </c>
      <c r="CD57" s="60">
        <f t="shared" si="185"/>
        <v>158557.44965201023</v>
      </c>
      <c r="CE57" s="60">
        <f t="shared" si="185"/>
        <v>159218.10569222693</v>
      </c>
      <c r="CF57" s="60">
        <f t="shared" si="185"/>
        <v>159881.51446594455</v>
      </c>
      <c r="CG57" s="60">
        <f t="shared" si="185"/>
        <v>160547.68744288597</v>
      </c>
      <c r="CH57" s="60">
        <f t="shared" si="185"/>
        <v>161216.63614056466</v>
      </c>
      <c r="CI57" s="60">
        <f t="shared" si="185"/>
        <v>161888.37212448366</v>
      </c>
      <c r="CJ57" s="60">
        <f t="shared" si="185"/>
        <v>162562.90700833566</v>
      </c>
      <c r="CK57" s="60">
        <f t="shared" si="185"/>
        <v>163240.25245420373</v>
      </c>
      <c r="CL57" s="60">
        <f t="shared" si="185"/>
        <v>163920.42017276291</v>
      </c>
      <c r="CM57" s="60">
        <f t="shared" si="185"/>
        <v>164603.42192348276</v>
      </c>
      <c r="CN57" s="60">
        <f t="shared" si="185"/>
        <v>165289.26951483061</v>
      </c>
      <c r="CO57" s="60">
        <f t="shared" si="185"/>
        <v>165977.97480447573</v>
      </c>
      <c r="CP57" s="60">
        <f t="shared" si="185"/>
        <v>166669.54969949438</v>
      </c>
      <c r="CQ57" s="60">
        <f t="shared" si="185"/>
        <v>167364.0061565756</v>
      </c>
      <c r="CR57" s="60">
        <f t="shared" si="185"/>
        <v>168061.35618222799</v>
      </c>
      <c r="CS57" s="60">
        <f t="shared" si="185"/>
        <v>168761.61183298726</v>
      </c>
      <c r="CT57" s="60">
        <f t="shared" si="185"/>
        <v>169464.7852156247</v>
      </c>
      <c r="CU57" s="60">
        <f t="shared" si="185"/>
        <v>170170.88848735645</v>
      </c>
      <c r="CV57" s="60">
        <f t="shared" si="185"/>
        <v>170879.93385605377</v>
      </c>
      <c r="CW57" s="60">
        <f t="shared" si="185"/>
        <v>171591.933580454</v>
      </c>
      <c r="CX57" s="60">
        <f t="shared" si="185"/>
        <v>172306.89997037256</v>
      </c>
      <c r="CY57" s="60">
        <f t="shared" si="185"/>
        <v>173024.84538691578</v>
      </c>
      <c r="CZ57" s="60">
        <f t="shared" si="185"/>
        <v>173745.78224269461</v>
      </c>
      <c r="DA57" s="60">
        <f t="shared" si="185"/>
        <v>174469.72300203916</v>
      </c>
      <c r="DB57" s="60">
        <f t="shared" si="185"/>
        <v>175196.68018121432</v>
      </c>
      <c r="DC57" s="60">
        <f t="shared" si="185"/>
        <v>175926.66634863603</v>
      </c>
      <c r="DD57" s="60">
        <f t="shared" ref="DD57:EK57" si="186">IF(DD$5=$D57,$E57*$F57,IF($D57&lt;DD$5,DC57*(1+$G57),0))</f>
        <v>176659.69412508869</v>
      </c>
      <c r="DE57" s="60">
        <f t="shared" si="186"/>
        <v>177395.77618394324</v>
      </c>
      <c r="DF57" s="60">
        <f t="shared" si="186"/>
        <v>178134.92525137632</v>
      </c>
      <c r="DG57" s="60">
        <f t="shared" si="186"/>
        <v>178877.15410659037</v>
      </c>
      <c r="DH57" s="60">
        <f t="shared" si="186"/>
        <v>179622.4755820345</v>
      </c>
      <c r="DI57" s="60">
        <f t="shared" si="186"/>
        <v>180370.9025636263</v>
      </c>
      <c r="DJ57" s="60">
        <f t="shared" si="186"/>
        <v>181122.44799097473</v>
      </c>
      <c r="DK57" s="60">
        <f t="shared" si="186"/>
        <v>181877.12485760378</v>
      </c>
      <c r="DL57" s="60">
        <f t="shared" si="186"/>
        <v>182634.94621117713</v>
      </c>
      <c r="DM57" s="60">
        <f t="shared" si="186"/>
        <v>183395.92515372369</v>
      </c>
      <c r="DN57" s="60">
        <f t="shared" si="186"/>
        <v>184160.0748418642</v>
      </c>
      <c r="DO57" s="60">
        <f t="shared" si="186"/>
        <v>184927.40848703863</v>
      </c>
      <c r="DP57" s="60">
        <f t="shared" si="186"/>
        <v>185697.93935573462</v>
      </c>
      <c r="DQ57" s="60">
        <f t="shared" si="186"/>
        <v>186471.68076971686</v>
      </c>
      <c r="DR57" s="60">
        <f t="shared" si="186"/>
        <v>187248.64610625734</v>
      </c>
      <c r="DS57" s="60">
        <f t="shared" si="186"/>
        <v>188028.84879836673</v>
      </c>
      <c r="DT57" s="60">
        <f t="shared" si="186"/>
        <v>188812.30233502659</v>
      </c>
      <c r="DU57" s="60">
        <f t="shared" si="186"/>
        <v>189599.02026142253</v>
      </c>
      <c r="DV57" s="60">
        <f t="shared" si="186"/>
        <v>190389.01617917846</v>
      </c>
      <c r="DW57" s="60">
        <f t="shared" si="186"/>
        <v>191182.3037465917</v>
      </c>
      <c r="DX57" s="60">
        <f t="shared" si="186"/>
        <v>191978.89667886918</v>
      </c>
      <c r="DY57" s="60">
        <f t="shared" si="186"/>
        <v>192778.80874836445</v>
      </c>
      <c r="DZ57" s="60">
        <f t="shared" si="186"/>
        <v>193582.05378481597</v>
      </c>
      <c r="EA57" s="60">
        <f t="shared" si="186"/>
        <v>194388.64567558604</v>
      </c>
      <c r="EB57" s="60">
        <f t="shared" si="186"/>
        <v>195198.59836590098</v>
      </c>
      <c r="EC57" s="60">
        <f t="shared" si="186"/>
        <v>196011.92585909224</v>
      </c>
      <c r="ED57" s="60">
        <f t="shared" si="186"/>
        <v>196828.64221683846</v>
      </c>
      <c r="EE57" s="60">
        <f t="shared" si="186"/>
        <v>197648.76155940862</v>
      </c>
      <c r="EF57" s="60">
        <f t="shared" si="186"/>
        <v>198472.29806590616</v>
      </c>
      <c r="EG57" s="60">
        <f t="shared" si="186"/>
        <v>199299.2659745141</v>
      </c>
      <c r="EH57" s="60">
        <f t="shared" si="186"/>
        <v>200129.67958274123</v>
      </c>
      <c r="EI57" s="60">
        <f t="shared" si="186"/>
        <v>200963.5532476693</v>
      </c>
      <c r="EJ57" s="60">
        <f t="shared" si="186"/>
        <v>201800.90138620127</v>
      </c>
      <c r="EK57" s="60">
        <f t="shared" si="186"/>
        <v>202641.73847531044</v>
      </c>
      <c r="EL57" s="51" t="s">
        <v>2</v>
      </c>
    </row>
    <row r="58" spans="1:142" x14ac:dyDescent="0.3">
      <c r="B58" s="51" t="s">
        <v>311</v>
      </c>
      <c r="C58" s="51">
        <v>23</v>
      </c>
      <c r="D58" s="56">
        <v>46935</v>
      </c>
      <c r="E58" s="157">
        <f>VLOOKUP(C58,'Building Breakdown Scratch'!$E$5:$G$85,3,)*VLOOKUP(C58,'Building Breakdown Scratch'!$E$5:$G$85,2,)</f>
        <v>1784.6400000000003</v>
      </c>
      <c r="F58" s="168">
        <f t="shared" si="67"/>
        <v>81.489755154964698</v>
      </c>
      <c r="G58" s="111">
        <f t="shared" si="38"/>
        <v>4.1666666666666666E-3</v>
      </c>
      <c r="H58" s="56"/>
      <c r="I58" s="126"/>
      <c r="L58" s="60">
        <f t="shared" ref="L58:AQ58" si="187">IF(L$5=$D58,$E58*$F58,IF($D58&lt;L$5,K58*(1+$G58),0))</f>
        <v>0</v>
      </c>
      <c r="M58" s="60">
        <f t="shared" si="187"/>
        <v>0</v>
      </c>
      <c r="N58" s="60">
        <f t="shared" si="187"/>
        <v>0</v>
      </c>
      <c r="O58" s="60">
        <f t="shared" si="187"/>
        <v>0</v>
      </c>
      <c r="P58" s="60">
        <f t="shared" si="187"/>
        <v>0</v>
      </c>
      <c r="Q58" s="60">
        <f t="shared" si="187"/>
        <v>0</v>
      </c>
      <c r="R58" s="60">
        <f t="shared" si="187"/>
        <v>0</v>
      </c>
      <c r="S58" s="60">
        <f t="shared" si="187"/>
        <v>0</v>
      </c>
      <c r="T58" s="60">
        <f t="shared" si="187"/>
        <v>0</v>
      </c>
      <c r="U58" s="60">
        <f t="shared" si="187"/>
        <v>0</v>
      </c>
      <c r="V58" s="60">
        <f t="shared" si="187"/>
        <v>0</v>
      </c>
      <c r="W58" s="60">
        <f t="shared" si="187"/>
        <v>0</v>
      </c>
      <c r="X58" s="60">
        <f t="shared" si="187"/>
        <v>0</v>
      </c>
      <c r="Y58" s="60">
        <f t="shared" si="187"/>
        <v>0</v>
      </c>
      <c r="Z58" s="60">
        <f t="shared" si="187"/>
        <v>0</v>
      </c>
      <c r="AA58" s="60">
        <f t="shared" si="187"/>
        <v>0</v>
      </c>
      <c r="AB58" s="60">
        <f t="shared" si="187"/>
        <v>0</v>
      </c>
      <c r="AC58" s="60">
        <f t="shared" si="187"/>
        <v>0</v>
      </c>
      <c r="AD58" s="60">
        <f t="shared" si="187"/>
        <v>0</v>
      </c>
      <c r="AE58" s="60">
        <f t="shared" si="187"/>
        <v>0</v>
      </c>
      <c r="AF58" s="60">
        <f t="shared" si="187"/>
        <v>0</v>
      </c>
      <c r="AG58" s="60">
        <f t="shared" si="187"/>
        <v>0</v>
      </c>
      <c r="AH58" s="60">
        <f t="shared" si="187"/>
        <v>0</v>
      </c>
      <c r="AI58" s="60">
        <f t="shared" si="187"/>
        <v>0</v>
      </c>
      <c r="AJ58" s="60">
        <f t="shared" si="187"/>
        <v>0</v>
      </c>
      <c r="AK58" s="60">
        <f t="shared" si="187"/>
        <v>0</v>
      </c>
      <c r="AL58" s="60">
        <f t="shared" si="187"/>
        <v>0</v>
      </c>
      <c r="AM58" s="60">
        <f t="shared" si="187"/>
        <v>0</v>
      </c>
      <c r="AN58" s="60">
        <f t="shared" si="187"/>
        <v>0</v>
      </c>
      <c r="AO58" s="60">
        <f t="shared" si="187"/>
        <v>0</v>
      </c>
      <c r="AP58" s="60">
        <f t="shared" si="187"/>
        <v>0</v>
      </c>
      <c r="AQ58" s="60">
        <f t="shared" si="187"/>
        <v>0</v>
      </c>
      <c r="AR58" s="60">
        <f t="shared" ref="AR58:BW58" si="188">IF(AR$5=$D58,$E58*$F58,IF($D58&lt;AR$5,AQ58*(1+$G58),0))</f>
        <v>0</v>
      </c>
      <c r="AS58" s="60">
        <f t="shared" si="188"/>
        <v>0</v>
      </c>
      <c r="AT58" s="60">
        <f t="shared" si="188"/>
        <v>0</v>
      </c>
      <c r="AU58" s="60">
        <f t="shared" si="188"/>
        <v>0</v>
      </c>
      <c r="AV58" s="60">
        <f t="shared" si="188"/>
        <v>0</v>
      </c>
      <c r="AW58" s="60">
        <f t="shared" si="188"/>
        <v>0</v>
      </c>
      <c r="AX58" s="60">
        <f t="shared" si="188"/>
        <v>0</v>
      </c>
      <c r="AY58" s="60">
        <f t="shared" si="188"/>
        <v>0</v>
      </c>
      <c r="AZ58" s="60">
        <f t="shared" si="188"/>
        <v>0</v>
      </c>
      <c r="BA58" s="60">
        <f t="shared" si="188"/>
        <v>0</v>
      </c>
      <c r="BB58" s="60">
        <f t="shared" si="188"/>
        <v>0</v>
      </c>
      <c r="BC58" s="60">
        <f t="shared" si="188"/>
        <v>0</v>
      </c>
      <c r="BD58" s="60">
        <f t="shared" si="188"/>
        <v>0</v>
      </c>
      <c r="BE58" s="60">
        <f t="shared" si="188"/>
        <v>0</v>
      </c>
      <c r="BF58" s="60">
        <f t="shared" si="188"/>
        <v>0</v>
      </c>
      <c r="BG58" s="60">
        <f t="shared" si="188"/>
        <v>0</v>
      </c>
      <c r="BH58" s="60">
        <f t="shared" si="188"/>
        <v>0</v>
      </c>
      <c r="BI58" s="60">
        <f t="shared" si="188"/>
        <v>0</v>
      </c>
      <c r="BJ58" s="60">
        <f t="shared" si="188"/>
        <v>0</v>
      </c>
      <c r="BK58" s="60">
        <f t="shared" si="188"/>
        <v>145429.87663975623</v>
      </c>
      <c r="BL58" s="60">
        <f t="shared" si="188"/>
        <v>146035.83445908854</v>
      </c>
      <c r="BM58" s="60">
        <f t="shared" si="188"/>
        <v>146644.31710266808</v>
      </c>
      <c r="BN58" s="60">
        <f t="shared" si="188"/>
        <v>147255.33509059585</v>
      </c>
      <c r="BO58" s="60">
        <f t="shared" si="188"/>
        <v>147868.89898680666</v>
      </c>
      <c r="BP58" s="60">
        <f t="shared" si="188"/>
        <v>148485.01939925167</v>
      </c>
      <c r="BQ58" s="60">
        <f t="shared" si="188"/>
        <v>149103.70698008189</v>
      </c>
      <c r="BR58" s="60">
        <f t="shared" si="188"/>
        <v>149724.97242583224</v>
      </c>
      <c r="BS58" s="60">
        <f t="shared" si="188"/>
        <v>150348.82647760655</v>
      </c>
      <c r="BT58" s="60">
        <f t="shared" si="188"/>
        <v>150975.27992126325</v>
      </c>
      <c r="BU58" s="60">
        <f t="shared" si="188"/>
        <v>151604.34358760185</v>
      </c>
      <c r="BV58" s="60">
        <f t="shared" si="188"/>
        <v>152236.02835255017</v>
      </c>
      <c r="BW58" s="60">
        <f t="shared" si="188"/>
        <v>152870.34513735247</v>
      </c>
      <c r="BX58" s="60">
        <f t="shared" ref="BX58:DC58" si="189">IF(BX$5=$D58,$E58*$F58,IF($D58&lt;BX$5,BW58*(1+$G58),0))</f>
        <v>153507.30490875812</v>
      </c>
      <c r="BY58" s="60">
        <f t="shared" si="189"/>
        <v>154146.91867921126</v>
      </c>
      <c r="BZ58" s="60">
        <f t="shared" si="189"/>
        <v>154789.1975070413</v>
      </c>
      <c r="CA58" s="60">
        <f t="shared" si="189"/>
        <v>155434.15249665396</v>
      </c>
      <c r="CB58" s="60">
        <f t="shared" si="189"/>
        <v>156081.79479872333</v>
      </c>
      <c r="CC58" s="60">
        <f t="shared" si="189"/>
        <v>156732.13561038469</v>
      </c>
      <c r="CD58" s="60">
        <f t="shared" si="189"/>
        <v>157385.18617542795</v>
      </c>
      <c r="CE58" s="60">
        <f t="shared" si="189"/>
        <v>158040.95778449223</v>
      </c>
      <c r="CF58" s="60">
        <f t="shared" si="189"/>
        <v>158699.46177526095</v>
      </c>
      <c r="CG58" s="60">
        <f t="shared" si="189"/>
        <v>159360.70953265787</v>
      </c>
      <c r="CH58" s="60">
        <f t="shared" si="189"/>
        <v>160024.71248904394</v>
      </c>
      <c r="CI58" s="60">
        <f t="shared" si="189"/>
        <v>160691.48212441496</v>
      </c>
      <c r="CJ58" s="60">
        <f t="shared" si="189"/>
        <v>161361.02996660004</v>
      </c>
      <c r="CK58" s="60">
        <f t="shared" si="189"/>
        <v>162033.36759146088</v>
      </c>
      <c r="CL58" s="60">
        <f t="shared" si="189"/>
        <v>162708.50662309196</v>
      </c>
      <c r="CM58" s="60">
        <f t="shared" si="189"/>
        <v>163386.45873402152</v>
      </c>
      <c r="CN58" s="60">
        <f t="shared" si="189"/>
        <v>164067.23564541328</v>
      </c>
      <c r="CO58" s="60">
        <f t="shared" si="189"/>
        <v>164750.84912726918</v>
      </c>
      <c r="CP58" s="60">
        <f t="shared" si="189"/>
        <v>165437.31099863281</v>
      </c>
      <c r="CQ58" s="60">
        <f t="shared" si="189"/>
        <v>166126.63312779379</v>
      </c>
      <c r="CR58" s="60">
        <f t="shared" si="189"/>
        <v>166818.82743249292</v>
      </c>
      <c r="CS58" s="60">
        <f t="shared" si="189"/>
        <v>167513.9058801283</v>
      </c>
      <c r="CT58" s="60">
        <f t="shared" si="189"/>
        <v>168211.88048796216</v>
      </c>
      <c r="CU58" s="60">
        <f t="shared" si="189"/>
        <v>168912.76332332866</v>
      </c>
      <c r="CV58" s="60">
        <f t="shared" si="189"/>
        <v>169616.56650384254</v>
      </c>
      <c r="CW58" s="60">
        <f t="shared" si="189"/>
        <v>170323.30219760854</v>
      </c>
      <c r="CX58" s="60">
        <f t="shared" si="189"/>
        <v>171032.98262343192</v>
      </c>
      <c r="CY58" s="60">
        <f t="shared" si="189"/>
        <v>171745.62005102955</v>
      </c>
      <c r="CZ58" s="60">
        <f t="shared" si="189"/>
        <v>172461.22680124216</v>
      </c>
      <c r="DA58" s="60">
        <f t="shared" si="189"/>
        <v>173179.81524624734</v>
      </c>
      <c r="DB58" s="60">
        <f t="shared" si="189"/>
        <v>173901.39780977336</v>
      </c>
      <c r="DC58" s="60">
        <f t="shared" si="189"/>
        <v>174625.98696731409</v>
      </c>
      <c r="DD58" s="60">
        <f t="shared" ref="DD58:EK58" si="190">IF(DD$5=$D58,$E58*$F58,IF($D58&lt;DD$5,DC58*(1+$G58),0))</f>
        <v>175353.59524634457</v>
      </c>
      <c r="DE58" s="60">
        <f t="shared" si="190"/>
        <v>176084.23522653768</v>
      </c>
      <c r="DF58" s="60">
        <f t="shared" si="190"/>
        <v>176817.91953998158</v>
      </c>
      <c r="DG58" s="60">
        <f t="shared" si="190"/>
        <v>177554.66087139817</v>
      </c>
      <c r="DH58" s="60">
        <f t="shared" si="190"/>
        <v>178294.47195836232</v>
      </c>
      <c r="DI58" s="60">
        <f t="shared" si="190"/>
        <v>179037.36559152216</v>
      </c>
      <c r="DJ58" s="60">
        <f t="shared" si="190"/>
        <v>179783.35461482016</v>
      </c>
      <c r="DK58" s="60">
        <f t="shared" si="190"/>
        <v>180532.45192571523</v>
      </c>
      <c r="DL58" s="60">
        <f t="shared" si="190"/>
        <v>181284.6704754057</v>
      </c>
      <c r="DM58" s="60">
        <f t="shared" si="190"/>
        <v>182040.02326905323</v>
      </c>
      <c r="DN58" s="60">
        <f t="shared" si="190"/>
        <v>182798.5233660076</v>
      </c>
      <c r="DO58" s="60">
        <f t="shared" si="190"/>
        <v>183560.18388003262</v>
      </c>
      <c r="DP58" s="60">
        <f t="shared" si="190"/>
        <v>184325.01797953274</v>
      </c>
      <c r="DQ58" s="60">
        <f t="shared" si="190"/>
        <v>185093.0388877808</v>
      </c>
      <c r="DR58" s="60">
        <f t="shared" si="190"/>
        <v>185864.25988314656</v>
      </c>
      <c r="DS58" s="60">
        <f t="shared" si="190"/>
        <v>186638.69429932634</v>
      </c>
      <c r="DT58" s="60">
        <f t="shared" si="190"/>
        <v>187416.35552557354</v>
      </c>
      <c r="DU58" s="60">
        <f t="shared" si="190"/>
        <v>188197.2570069301</v>
      </c>
      <c r="DV58" s="60">
        <f t="shared" si="190"/>
        <v>188981.41224445897</v>
      </c>
      <c r="DW58" s="60">
        <f t="shared" si="190"/>
        <v>189768.83479547754</v>
      </c>
      <c r="DX58" s="60">
        <f t="shared" si="190"/>
        <v>190559.53827379202</v>
      </c>
      <c r="DY58" s="60">
        <f t="shared" si="190"/>
        <v>191353.53634993281</v>
      </c>
      <c r="DZ58" s="60">
        <f t="shared" si="190"/>
        <v>192150.84275139085</v>
      </c>
      <c r="EA58" s="60">
        <f t="shared" si="190"/>
        <v>192951.47126285499</v>
      </c>
      <c r="EB58" s="60">
        <f t="shared" si="190"/>
        <v>193755.4357264502</v>
      </c>
      <c r="EC58" s="60">
        <f t="shared" si="190"/>
        <v>194562.75004197707</v>
      </c>
      <c r="ED58" s="60">
        <f t="shared" si="190"/>
        <v>195373.42816715196</v>
      </c>
      <c r="EE58" s="60">
        <f t="shared" si="190"/>
        <v>196187.48411784842</v>
      </c>
      <c r="EF58" s="60">
        <f t="shared" si="190"/>
        <v>197004.93196833946</v>
      </c>
      <c r="EG58" s="60">
        <f t="shared" si="190"/>
        <v>197825.78585154086</v>
      </c>
      <c r="EH58" s="60">
        <f t="shared" si="190"/>
        <v>198650.0599592556</v>
      </c>
      <c r="EI58" s="60">
        <f t="shared" si="190"/>
        <v>199477.76854241916</v>
      </c>
      <c r="EJ58" s="60">
        <f t="shared" si="190"/>
        <v>200308.9259113459</v>
      </c>
      <c r="EK58" s="60">
        <f t="shared" si="190"/>
        <v>201143.54643597649</v>
      </c>
      <c r="EL58" s="51" t="s">
        <v>2</v>
      </c>
    </row>
    <row r="59" spans="1:142" x14ac:dyDescent="0.3">
      <c r="B59" s="51" t="s">
        <v>312</v>
      </c>
      <c r="C59" s="51">
        <v>22</v>
      </c>
      <c r="D59" s="56">
        <v>46966</v>
      </c>
      <c r="E59" s="157">
        <f>VLOOKUP(C59,'Building Breakdown Scratch'!$E$5:$G$85,3,)*VLOOKUP(C59,'Building Breakdown Scratch'!$E$5:$G$85,2,)</f>
        <v>1787.7600000000002</v>
      </c>
      <c r="F59" s="168">
        <f>F58*0.994</f>
        <v>81.000816624034911</v>
      </c>
      <c r="G59" s="111">
        <f t="shared" si="38"/>
        <v>4.1666666666666666E-3</v>
      </c>
      <c r="H59" s="56"/>
      <c r="I59" s="126"/>
      <c r="L59" s="60">
        <f t="shared" ref="L59:AQ59" si="191">IF(L$5=$D59,$E59*$F59,IF($D59&lt;L$5,K59*(1+$G59),0))</f>
        <v>0</v>
      </c>
      <c r="M59" s="60">
        <f t="shared" si="191"/>
        <v>0</v>
      </c>
      <c r="N59" s="60">
        <f t="shared" si="191"/>
        <v>0</v>
      </c>
      <c r="O59" s="60">
        <f t="shared" si="191"/>
        <v>0</v>
      </c>
      <c r="P59" s="60">
        <f t="shared" si="191"/>
        <v>0</v>
      </c>
      <c r="Q59" s="60">
        <f t="shared" si="191"/>
        <v>0</v>
      </c>
      <c r="R59" s="60">
        <f t="shared" si="191"/>
        <v>0</v>
      </c>
      <c r="S59" s="60">
        <f t="shared" si="191"/>
        <v>0</v>
      </c>
      <c r="T59" s="60">
        <f t="shared" si="191"/>
        <v>0</v>
      </c>
      <c r="U59" s="60">
        <f t="shared" si="191"/>
        <v>0</v>
      </c>
      <c r="V59" s="60">
        <f t="shared" si="191"/>
        <v>0</v>
      </c>
      <c r="W59" s="60">
        <f t="shared" si="191"/>
        <v>0</v>
      </c>
      <c r="X59" s="60">
        <f t="shared" si="191"/>
        <v>0</v>
      </c>
      <c r="Y59" s="60">
        <f t="shared" si="191"/>
        <v>0</v>
      </c>
      <c r="Z59" s="60">
        <f t="shared" si="191"/>
        <v>0</v>
      </c>
      <c r="AA59" s="60">
        <f t="shared" si="191"/>
        <v>0</v>
      </c>
      <c r="AB59" s="60">
        <f t="shared" si="191"/>
        <v>0</v>
      </c>
      <c r="AC59" s="60">
        <f t="shared" si="191"/>
        <v>0</v>
      </c>
      <c r="AD59" s="60">
        <f t="shared" si="191"/>
        <v>0</v>
      </c>
      <c r="AE59" s="60">
        <f t="shared" si="191"/>
        <v>0</v>
      </c>
      <c r="AF59" s="60">
        <f t="shared" si="191"/>
        <v>0</v>
      </c>
      <c r="AG59" s="60">
        <f t="shared" si="191"/>
        <v>0</v>
      </c>
      <c r="AH59" s="60">
        <f t="shared" si="191"/>
        <v>0</v>
      </c>
      <c r="AI59" s="60">
        <f t="shared" si="191"/>
        <v>0</v>
      </c>
      <c r="AJ59" s="60">
        <f t="shared" si="191"/>
        <v>0</v>
      </c>
      <c r="AK59" s="60">
        <f t="shared" si="191"/>
        <v>0</v>
      </c>
      <c r="AL59" s="60">
        <f t="shared" si="191"/>
        <v>0</v>
      </c>
      <c r="AM59" s="60">
        <f t="shared" si="191"/>
        <v>0</v>
      </c>
      <c r="AN59" s="60">
        <f t="shared" si="191"/>
        <v>0</v>
      </c>
      <c r="AO59" s="60">
        <f t="shared" si="191"/>
        <v>0</v>
      </c>
      <c r="AP59" s="60">
        <f t="shared" si="191"/>
        <v>0</v>
      </c>
      <c r="AQ59" s="60">
        <f t="shared" si="191"/>
        <v>0</v>
      </c>
      <c r="AR59" s="60">
        <f t="shared" ref="AR59:BW59" si="192">IF(AR$5=$D59,$E59*$F59,IF($D59&lt;AR$5,AQ59*(1+$G59),0))</f>
        <v>0</v>
      </c>
      <c r="AS59" s="60">
        <f t="shared" si="192"/>
        <v>0</v>
      </c>
      <c r="AT59" s="60">
        <f t="shared" si="192"/>
        <v>0</v>
      </c>
      <c r="AU59" s="60">
        <f t="shared" si="192"/>
        <v>0</v>
      </c>
      <c r="AV59" s="60">
        <f t="shared" si="192"/>
        <v>0</v>
      </c>
      <c r="AW59" s="60">
        <f t="shared" si="192"/>
        <v>0</v>
      </c>
      <c r="AX59" s="60">
        <f t="shared" si="192"/>
        <v>0</v>
      </c>
      <c r="AY59" s="60">
        <f t="shared" si="192"/>
        <v>0</v>
      </c>
      <c r="AZ59" s="60">
        <f t="shared" si="192"/>
        <v>0</v>
      </c>
      <c r="BA59" s="60">
        <f t="shared" si="192"/>
        <v>0</v>
      </c>
      <c r="BB59" s="60">
        <f t="shared" si="192"/>
        <v>0</v>
      </c>
      <c r="BC59" s="60">
        <f t="shared" si="192"/>
        <v>0</v>
      </c>
      <c r="BD59" s="60">
        <f t="shared" si="192"/>
        <v>0</v>
      </c>
      <c r="BE59" s="60">
        <f t="shared" si="192"/>
        <v>0</v>
      </c>
      <c r="BF59" s="60">
        <f t="shared" si="192"/>
        <v>0</v>
      </c>
      <c r="BG59" s="60">
        <f t="shared" si="192"/>
        <v>0</v>
      </c>
      <c r="BH59" s="60">
        <f t="shared" si="192"/>
        <v>0</v>
      </c>
      <c r="BI59" s="60">
        <f t="shared" si="192"/>
        <v>0</v>
      </c>
      <c r="BJ59" s="60">
        <f t="shared" si="192"/>
        <v>0</v>
      </c>
      <c r="BK59" s="60">
        <f t="shared" si="192"/>
        <v>0</v>
      </c>
      <c r="BL59" s="60">
        <f t="shared" si="192"/>
        <v>144810.01992778468</v>
      </c>
      <c r="BM59" s="60">
        <f t="shared" si="192"/>
        <v>145413.39501081713</v>
      </c>
      <c r="BN59" s="60">
        <f t="shared" si="192"/>
        <v>146019.28415669553</v>
      </c>
      <c r="BO59" s="60">
        <f t="shared" si="192"/>
        <v>146627.69784068177</v>
      </c>
      <c r="BP59" s="60">
        <f t="shared" si="192"/>
        <v>147238.64658168462</v>
      </c>
      <c r="BQ59" s="60">
        <f t="shared" si="192"/>
        <v>147852.14094244165</v>
      </c>
      <c r="BR59" s="60">
        <f t="shared" si="192"/>
        <v>148468.19152970181</v>
      </c>
      <c r="BS59" s="60">
        <f t="shared" si="192"/>
        <v>149086.8089944089</v>
      </c>
      <c r="BT59" s="60">
        <f t="shared" si="192"/>
        <v>149708.00403188559</v>
      </c>
      <c r="BU59" s="60">
        <f t="shared" si="192"/>
        <v>150331.78738201843</v>
      </c>
      <c r="BV59" s="60">
        <f t="shared" si="192"/>
        <v>150958.1698294435</v>
      </c>
      <c r="BW59" s="60">
        <f t="shared" si="192"/>
        <v>151587.16220373285</v>
      </c>
      <c r="BX59" s="60">
        <f t="shared" ref="BX59:DC59" si="193">IF(BX$5=$D59,$E59*$F59,IF($D59&lt;BX$5,BW59*(1+$G59),0))</f>
        <v>152218.77537958173</v>
      </c>
      <c r="BY59" s="60">
        <f t="shared" si="193"/>
        <v>152853.02027699666</v>
      </c>
      <c r="BZ59" s="60">
        <f t="shared" si="193"/>
        <v>153489.90786148413</v>
      </c>
      <c r="CA59" s="60">
        <f t="shared" si="193"/>
        <v>154129.44914424032</v>
      </c>
      <c r="CB59" s="60">
        <f t="shared" si="193"/>
        <v>154771.65518234132</v>
      </c>
      <c r="CC59" s="60">
        <f t="shared" si="193"/>
        <v>155416.5370789344</v>
      </c>
      <c r="CD59" s="60">
        <f t="shared" si="193"/>
        <v>156064.10598342997</v>
      </c>
      <c r="CE59" s="60">
        <f t="shared" si="193"/>
        <v>156714.37309169426</v>
      </c>
      <c r="CF59" s="60">
        <f t="shared" si="193"/>
        <v>157367.34964624298</v>
      </c>
      <c r="CG59" s="60">
        <f t="shared" si="193"/>
        <v>158023.04693643565</v>
      </c>
      <c r="CH59" s="60">
        <f t="shared" si="193"/>
        <v>158681.47629867081</v>
      </c>
      <c r="CI59" s="60">
        <f t="shared" si="193"/>
        <v>159342.64911658195</v>
      </c>
      <c r="CJ59" s="60">
        <f t="shared" si="193"/>
        <v>160006.57682123437</v>
      </c>
      <c r="CK59" s="60">
        <f t="shared" si="193"/>
        <v>160673.27089132284</v>
      </c>
      <c r="CL59" s="60">
        <f t="shared" si="193"/>
        <v>161342.74285337003</v>
      </c>
      <c r="CM59" s="60">
        <f t="shared" si="193"/>
        <v>162015.00428192574</v>
      </c>
      <c r="CN59" s="60">
        <f t="shared" si="193"/>
        <v>162690.06679976708</v>
      </c>
      <c r="CO59" s="60">
        <f t="shared" si="193"/>
        <v>163367.94207809944</v>
      </c>
      <c r="CP59" s="60">
        <f t="shared" si="193"/>
        <v>164048.64183675818</v>
      </c>
      <c r="CQ59" s="60">
        <f t="shared" si="193"/>
        <v>164732.17784441134</v>
      </c>
      <c r="CR59" s="60">
        <f t="shared" si="193"/>
        <v>165418.56191876307</v>
      </c>
      <c r="CS59" s="60">
        <f t="shared" si="193"/>
        <v>166107.80592675792</v>
      </c>
      <c r="CT59" s="60">
        <f t="shared" si="193"/>
        <v>166799.92178478607</v>
      </c>
      <c r="CU59" s="60">
        <f t="shared" si="193"/>
        <v>167494.92145888935</v>
      </c>
      <c r="CV59" s="60">
        <f t="shared" si="193"/>
        <v>168192.81696496805</v>
      </c>
      <c r="CW59" s="60">
        <f t="shared" si="193"/>
        <v>168893.62036898875</v>
      </c>
      <c r="CX59" s="60">
        <f t="shared" si="193"/>
        <v>169597.34378719286</v>
      </c>
      <c r="CY59" s="60">
        <f t="shared" si="193"/>
        <v>170303.99938630615</v>
      </c>
      <c r="CZ59" s="60">
        <f t="shared" si="193"/>
        <v>171013.5993837491</v>
      </c>
      <c r="DA59" s="60">
        <f t="shared" si="193"/>
        <v>171726.15604784805</v>
      </c>
      <c r="DB59" s="60">
        <f t="shared" si="193"/>
        <v>172441.68169804741</v>
      </c>
      <c r="DC59" s="60">
        <f t="shared" si="193"/>
        <v>173160.18870512259</v>
      </c>
      <c r="DD59" s="60">
        <f t="shared" ref="DD59:EK59" si="194">IF(DD$5=$D59,$E59*$F59,IF($D59&lt;DD$5,DC59*(1+$G59),0))</f>
        <v>173881.68949139395</v>
      </c>
      <c r="DE59" s="60">
        <f t="shared" si="194"/>
        <v>174606.19653094141</v>
      </c>
      <c r="DF59" s="60">
        <f t="shared" si="194"/>
        <v>175333.72234982034</v>
      </c>
      <c r="DG59" s="60">
        <f t="shared" si="194"/>
        <v>176064.27952627791</v>
      </c>
      <c r="DH59" s="60">
        <f t="shared" si="194"/>
        <v>176797.88069097072</v>
      </c>
      <c r="DI59" s="60">
        <f t="shared" si="194"/>
        <v>177534.53852718309</v>
      </c>
      <c r="DJ59" s="60">
        <f t="shared" si="194"/>
        <v>178274.26577104634</v>
      </c>
      <c r="DK59" s="60">
        <f t="shared" si="194"/>
        <v>179017.07521175902</v>
      </c>
      <c r="DL59" s="60">
        <f t="shared" si="194"/>
        <v>179762.979691808</v>
      </c>
      <c r="DM59" s="60">
        <f t="shared" si="194"/>
        <v>180511.99210719051</v>
      </c>
      <c r="DN59" s="60">
        <f t="shared" si="194"/>
        <v>181264.12540763713</v>
      </c>
      <c r="DO59" s="60">
        <f t="shared" si="194"/>
        <v>182019.39259683562</v>
      </c>
      <c r="DP59" s="60">
        <f t="shared" si="194"/>
        <v>182777.80673265576</v>
      </c>
      <c r="DQ59" s="60">
        <f t="shared" si="194"/>
        <v>183539.38092737517</v>
      </c>
      <c r="DR59" s="60">
        <f t="shared" si="194"/>
        <v>184304.12834790591</v>
      </c>
      <c r="DS59" s="60">
        <f t="shared" si="194"/>
        <v>185072.06221602217</v>
      </c>
      <c r="DT59" s="60">
        <f t="shared" si="194"/>
        <v>185843.19580858893</v>
      </c>
      <c r="DU59" s="60">
        <f t="shared" si="194"/>
        <v>186617.54245779139</v>
      </c>
      <c r="DV59" s="60">
        <f t="shared" si="194"/>
        <v>187395.11555136551</v>
      </c>
      <c r="DW59" s="60">
        <f t="shared" si="194"/>
        <v>188175.92853282954</v>
      </c>
      <c r="DX59" s="60">
        <f t="shared" si="194"/>
        <v>188959.99490171633</v>
      </c>
      <c r="DY59" s="60">
        <f t="shared" si="194"/>
        <v>189747.32821380682</v>
      </c>
      <c r="DZ59" s="60">
        <f t="shared" si="194"/>
        <v>190537.94208136434</v>
      </c>
      <c r="EA59" s="60">
        <f t="shared" si="194"/>
        <v>191331.85017337001</v>
      </c>
      <c r="EB59" s="60">
        <f t="shared" si="194"/>
        <v>192129.06621575906</v>
      </c>
      <c r="EC59" s="60">
        <f t="shared" si="194"/>
        <v>192929.60399165805</v>
      </c>
      <c r="ED59" s="60">
        <f t="shared" si="194"/>
        <v>193733.47734162328</v>
      </c>
      <c r="EE59" s="60">
        <f t="shared" si="194"/>
        <v>194540.70016388004</v>
      </c>
      <c r="EF59" s="60">
        <f t="shared" si="194"/>
        <v>195351.28641456287</v>
      </c>
      <c r="EG59" s="60">
        <f t="shared" si="194"/>
        <v>196165.25010795688</v>
      </c>
      <c r="EH59" s="60">
        <f t="shared" si="194"/>
        <v>196982.60531674002</v>
      </c>
      <c r="EI59" s="60">
        <f t="shared" si="194"/>
        <v>197803.36617222644</v>
      </c>
      <c r="EJ59" s="60">
        <f t="shared" si="194"/>
        <v>198627.54686461072</v>
      </c>
      <c r="EK59" s="60">
        <f t="shared" si="194"/>
        <v>199455.16164321327</v>
      </c>
      <c r="EL59" s="51" t="s">
        <v>2</v>
      </c>
    </row>
    <row r="60" spans="1:142" x14ac:dyDescent="0.3">
      <c r="B60" s="51" t="s">
        <v>313</v>
      </c>
      <c r="C60" s="51">
        <v>21</v>
      </c>
      <c r="D60" s="56">
        <v>46997</v>
      </c>
      <c r="E60" s="157">
        <f>VLOOKUP(C60,'Building Breakdown Scratch'!$E$5:$G$85,3,)*VLOOKUP(C60,'Building Breakdown Scratch'!$E$5:$G$85,2,)</f>
        <v>1790.88</v>
      </c>
      <c r="F60" s="168">
        <f>F59*0.994</f>
        <v>80.514811724290695</v>
      </c>
      <c r="G60" s="111">
        <f t="shared" si="38"/>
        <v>4.1666666666666666E-3</v>
      </c>
      <c r="H60" s="56"/>
      <c r="I60" s="126"/>
      <c r="L60" s="60">
        <f t="shared" ref="L60:AQ60" si="195">IF(L$5=$D60,$E60*$F60,IF($D60&lt;L$5,K60*(1+$G60),0))</f>
        <v>0</v>
      </c>
      <c r="M60" s="60">
        <f t="shared" si="195"/>
        <v>0</v>
      </c>
      <c r="N60" s="60">
        <f t="shared" si="195"/>
        <v>0</v>
      </c>
      <c r="O60" s="60">
        <f t="shared" si="195"/>
        <v>0</v>
      </c>
      <c r="P60" s="60">
        <f t="shared" si="195"/>
        <v>0</v>
      </c>
      <c r="Q60" s="60">
        <f t="shared" si="195"/>
        <v>0</v>
      </c>
      <c r="R60" s="60">
        <f t="shared" si="195"/>
        <v>0</v>
      </c>
      <c r="S60" s="60">
        <f t="shared" si="195"/>
        <v>0</v>
      </c>
      <c r="T60" s="60">
        <f t="shared" si="195"/>
        <v>0</v>
      </c>
      <c r="U60" s="60">
        <f t="shared" si="195"/>
        <v>0</v>
      </c>
      <c r="V60" s="60">
        <f t="shared" si="195"/>
        <v>0</v>
      </c>
      <c r="W60" s="60">
        <f t="shared" si="195"/>
        <v>0</v>
      </c>
      <c r="X60" s="60">
        <f t="shared" si="195"/>
        <v>0</v>
      </c>
      <c r="Y60" s="60">
        <f t="shared" si="195"/>
        <v>0</v>
      </c>
      <c r="Z60" s="60">
        <f t="shared" si="195"/>
        <v>0</v>
      </c>
      <c r="AA60" s="60">
        <f t="shared" si="195"/>
        <v>0</v>
      </c>
      <c r="AB60" s="60">
        <f t="shared" si="195"/>
        <v>0</v>
      </c>
      <c r="AC60" s="60">
        <f t="shared" si="195"/>
        <v>0</v>
      </c>
      <c r="AD60" s="60">
        <f t="shared" si="195"/>
        <v>0</v>
      </c>
      <c r="AE60" s="60">
        <f t="shared" si="195"/>
        <v>0</v>
      </c>
      <c r="AF60" s="60">
        <f t="shared" si="195"/>
        <v>0</v>
      </c>
      <c r="AG60" s="60">
        <f t="shared" si="195"/>
        <v>0</v>
      </c>
      <c r="AH60" s="60">
        <f t="shared" si="195"/>
        <v>0</v>
      </c>
      <c r="AI60" s="60">
        <f t="shared" si="195"/>
        <v>0</v>
      </c>
      <c r="AJ60" s="60">
        <f t="shared" si="195"/>
        <v>0</v>
      </c>
      <c r="AK60" s="60">
        <f t="shared" si="195"/>
        <v>0</v>
      </c>
      <c r="AL60" s="60">
        <f t="shared" si="195"/>
        <v>0</v>
      </c>
      <c r="AM60" s="60">
        <f t="shared" si="195"/>
        <v>0</v>
      </c>
      <c r="AN60" s="60">
        <f t="shared" si="195"/>
        <v>0</v>
      </c>
      <c r="AO60" s="60">
        <f t="shared" si="195"/>
        <v>0</v>
      </c>
      <c r="AP60" s="60">
        <f t="shared" si="195"/>
        <v>0</v>
      </c>
      <c r="AQ60" s="60">
        <f t="shared" si="195"/>
        <v>0</v>
      </c>
      <c r="AR60" s="60">
        <f t="shared" ref="AR60:BW60" si="196">IF(AR$5=$D60,$E60*$F60,IF($D60&lt;AR$5,AQ60*(1+$G60),0))</f>
        <v>0</v>
      </c>
      <c r="AS60" s="60">
        <f t="shared" si="196"/>
        <v>0</v>
      </c>
      <c r="AT60" s="60">
        <f t="shared" si="196"/>
        <v>0</v>
      </c>
      <c r="AU60" s="60">
        <f t="shared" si="196"/>
        <v>0</v>
      </c>
      <c r="AV60" s="60">
        <f t="shared" si="196"/>
        <v>0</v>
      </c>
      <c r="AW60" s="60">
        <f t="shared" si="196"/>
        <v>0</v>
      </c>
      <c r="AX60" s="60">
        <f t="shared" si="196"/>
        <v>0</v>
      </c>
      <c r="AY60" s="60">
        <f t="shared" si="196"/>
        <v>0</v>
      </c>
      <c r="AZ60" s="60">
        <f t="shared" si="196"/>
        <v>0</v>
      </c>
      <c r="BA60" s="60">
        <f t="shared" si="196"/>
        <v>0</v>
      </c>
      <c r="BB60" s="60">
        <f t="shared" si="196"/>
        <v>0</v>
      </c>
      <c r="BC60" s="60">
        <f t="shared" si="196"/>
        <v>0</v>
      </c>
      <c r="BD60" s="60">
        <f t="shared" si="196"/>
        <v>0</v>
      </c>
      <c r="BE60" s="60">
        <f t="shared" si="196"/>
        <v>0</v>
      </c>
      <c r="BF60" s="60">
        <f t="shared" si="196"/>
        <v>0</v>
      </c>
      <c r="BG60" s="60">
        <f t="shared" si="196"/>
        <v>0</v>
      </c>
      <c r="BH60" s="60">
        <f t="shared" si="196"/>
        <v>0</v>
      </c>
      <c r="BI60" s="60">
        <f t="shared" si="196"/>
        <v>0</v>
      </c>
      <c r="BJ60" s="60">
        <f t="shared" si="196"/>
        <v>0</v>
      </c>
      <c r="BK60" s="60">
        <f t="shared" si="196"/>
        <v>0</v>
      </c>
      <c r="BL60" s="60">
        <f t="shared" si="196"/>
        <v>0</v>
      </c>
      <c r="BM60" s="60">
        <f t="shared" si="196"/>
        <v>144192.36602079772</v>
      </c>
      <c r="BN60" s="60">
        <f t="shared" si="196"/>
        <v>144793.16754588438</v>
      </c>
      <c r="BO60" s="60">
        <f t="shared" si="196"/>
        <v>145396.4724106589</v>
      </c>
      <c r="BP60" s="60">
        <f t="shared" si="196"/>
        <v>146002.29104570331</v>
      </c>
      <c r="BQ60" s="60">
        <f t="shared" si="196"/>
        <v>146610.63392506042</v>
      </c>
      <c r="BR60" s="60">
        <f t="shared" si="196"/>
        <v>147221.51156641485</v>
      </c>
      <c r="BS60" s="60">
        <f t="shared" si="196"/>
        <v>147834.93453127492</v>
      </c>
      <c r="BT60" s="60">
        <f t="shared" si="196"/>
        <v>148450.91342515522</v>
      </c>
      <c r="BU60" s="60">
        <f t="shared" si="196"/>
        <v>149069.45889776002</v>
      </c>
      <c r="BV60" s="60">
        <f t="shared" si="196"/>
        <v>149690.58164316736</v>
      </c>
      <c r="BW60" s="60">
        <f t="shared" si="196"/>
        <v>150314.29240001389</v>
      </c>
      <c r="BX60" s="60">
        <f t="shared" ref="BX60:DC60" si="197">IF(BX$5=$D60,$E60*$F60,IF($D60&lt;BX$5,BW60*(1+$G60),0))</f>
        <v>150940.60195168061</v>
      </c>
      <c r="BY60" s="60">
        <f t="shared" si="197"/>
        <v>151569.52112647929</v>
      </c>
      <c r="BZ60" s="60">
        <f t="shared" si="197"/>
        <v>152201.06079783963</v>
      </c>
      <c r="CA60" s="60">
        <f t="shared" si="197"/>
        <v>152835.23188449731</v>
      </c>
      <c r="CB60" s="60">
        <f t="shared" si="197"/>
        <v>153472.04535068272</v>
      </c>
      <c r="CC60" s="60">
        <f t="shared" si="197"/>
        <v>154111.51220631055</v>
      </c>
      <c r="CD60" s="60">
        <f t="shared" si="197"/>
        <v>154753.64350717017</v>
      </c>
      <c r="CE60" s="60">
        <f t="shared" si="197"/>
        <v>155398.45035511671</v>
      </c>
      <c r="CF60" s="60">
        <f t="shared" si="197"/>
        <v>156045.94389826304</v>
      </c>
      <c r="CG60" s="60">
        <f t="shared" si="197"/>
        <v>156696.13533117247</v>
      </c>
      <c r="CH60" s="60">
        <f t="shared" si="197"/>
        <v>157349.03589505234</v>
      </c>
      <c r="CI60" s="60">
        <f t="shared" si="197"/>
        <v>158004.65687794838</v>
      </c>
      <c r="CJ60" s="60">
        <f t="shared" si="197"/>
        <v>158663.00961493983</v>
      </c>
      <c r="CK60" s="60">
        <f t="shared" si="197"/>
        <v>159324.10548833542</v>
      </c>
      <c r="CL60" s="60">
        <f t="shared" si="197"/>
        <v>159987.95592787015</v>
      </c>
      <c r="CM60" s="60">
        <f t="shared" si="197"/>
        <v>160654.57241090294</v>
      </c>
      <c r="CN60" s="60">
        <f t="shared" si="197"/>
        <v>161323.96646261503</v>
      </c>
      <c r="CO60" s="60">
        <f t="shared" si="197"/>
        <v>161996.14965620925</v>
      </c>
      <c r="CP60" s="60">
        <f t="shared" si="197"/>
        <v>162671.13361311011</v>
      </c>
      <c r="CQ60" s="60">
        <f t="shared" si="197"/>
        <v>163348.93000316474</v>
      </c>
      <c r="CR60" s="60">
        <f t="shared" si="197"/>
        <v>164029.55054484459</v>
      </c>
      <c r="CS60" s="60">
        <f t="shared" si="197"/>
        <v>164713.0070054481</v>
      </c>
      <c r="CT60" s="60">
        <f t="shared" si="197"/>
        <v>165399.31120130414</v>
      </c>
      <c r="CU60" s="60">
        <f t="shared" si="197"/>
        <v>166088.47499797624</v>
      </c>
      <c r="CV60" s="60">
        <f t="shared" si="197"/>
        <v>166780.5103104678</v>
      </c>
      <c r="CW60" s="60">
        <f t="shared" si="197"/>
        <v>167475.42910342809</v>
      </c>
      <c r="CX60" s="60">
        <f t="shared" si="197"/>
        <v>168173.24339135905</v>
      </c>
      <c r="CY60" s="60">
        <f t="shared" si="197"/>
        <v>168873.96523882303</v>
      </c>
      <c r="CZ60" s="60">
        <f t="shared" si="197"/>
        <v>169577.60676065146</v>
      </c>
      <c r="DA60" s="60">
        <f t="shared" si="197"/>
        <v>170284.18012215415</v>
      </c>
      <c r="DB60" s="60">
        <f t="shared" si="197"/>
        <v>170993.69753932979</v>
      </c>
      <c r="DC60" s="60">
        <f t="shared" si="197"/>
        <v>171706.17127907698</v>
      </c>
      <c r="DD60" s="60">
        <f t="shared" ref="DD60:EK60" si="198">IF(DD$5=$D60,$E60*$F60,IF($D60&lt;DD$5,DC60*(1+$G60),0))</f>
        <v>172421.61365940646</v>
      </c>
      <c r="DE60" s="60">
        <f t="shared" si="198"/>
        <v>173140.037049654</v>
      </c>
      <c r="DF60" s="60">
        <f t="shared" si="198"/>
        <v>173861.45387069421</v>
      </c>
      <c r="DG60" s="60">
        <f t="shared" si="198"/>
        <v>174585.87659515542</v>
      </c>
      <c r="DH60" s="60">
        <f t="shared" si="198"/>
        <v>175313.31774763524</v>
      </c>
      <c r="DI60" s="60">
        <f t="shared" si="198"/>
        <v>176043.78990491707</v>
      </c>
      <c r="DJ60" s="60">
        <f t="shared" si="198"/>
        <v>176777.30569618754</v>
      </c>
      <c r="DK60" s="60">
        <f t="shared" si="198"/>
        <v>177513.87780325499</v>
      </c>
      <c r="DL60" s="60">
        <f t="shared" si="198"/>
        <v>178253.51896076856</v>
      </c>
      <c r="DM60" s="60">
        <f t="shared" si="198"/>
        <v>178996.24195643843</v>
      </c>
      <c r="DN60" s="60">
        <f t="shared" si="198"/>
        <v>179742.05963125691</v>
      </c>
      <c r="DO60" s="60">
        <f t="shared" si="198"/>
        <v>180490.98487972049</v>
      </c>
      <c r="DP60" s="60">
        <f t="shared" si="198"/>
        <v>181243.03065005265</v>
      </c>
      <c r="DQ60" s="60">
        <f t="shared" si="198"/>
        <v>181998.20994442786</v>
      </c>
      <c r="DR60" s="60">
        <f t="shared" si="198"/>
        <v>182756.53581919632</v>
      </c>
      <c r="DS60" s="60">
        <f t="shared" si="198"/>
        <v>183518.02138510963</v>
      </c>
      <c r="DT60" s="60">
        <f t="shared" si="198"/>
        <v>184282.6798075476</v>
      </c>
      <c r="DU60" s="60">
        <f t="shared" si="198"/>
        <v>185050.5243067457</v>
      </c>
      <c r="DV60" s="60">
        <f t="shared" si="198"/>
        <v>185821.56815802382</v>
      </c>
      <c r="DW60" s="60">
        <f t="shared" si="198"/>
        <v>186595.82469201557</v>
      </c>
      <c r="DX60" s="60">
        <f t="shared" si="198"/>
        <v>187373.30729489896</v>
      </c>
      <c r="DY60" s="60">
        <f t="shared" si="198"/>
        <v>188154.02940862771</v>
      </c>
      <c r="DZ60" s="60">
        <f t="shared" si="198"/>
        <v>188938.00453116366</v>
      </c>
      <c r="EA60" s="60">
        <f t="shared" si="198"/>
        <v>189725.24621671016</v>
      </c>
      <c r="EB60" s="60">
        <f t="shared" si="198"/>
        <v>190515.76807594646</v>
      </c>
      <c r="EC60" s="60">
        <f t="shared" si="198"/>
        <v>191309.58377626291</v>
      </c>
      <c r="ED60" s="60">
        <f t="shared" si="198"/>
        <v>192106.70704199735</v>
      </c>
      <c r="EE60" s="60">
        <f t="shared" si="198"/>
        <v>192907.15165467234</v>
      </c>
      <c r="EF60" s="60">
        <f t="shared" si="198"/>
        <v>193710.93145323347</v>
      </c>
      <c r="EG60" s="60">
        <f t="shared" si="198"/>
        <v>194518.0603342886</v>
      </c>
      <c r="EH60" s="60">
        <f t="shared" si="198"/>
        <v>195328.55225234813</v>
      </c>
      <c r="EI60" s="60">
        <f t="shared" si="198"/>
        <v>196142.42122006626</v>
      </c>
      <c r="EJ60" s="60">
        <f t="shared" si="198"/>
        <v>196959.68130848321</v>
      </c>
      <c r="EK60" s="60">
        <f t="shared" si="198"/>
        <v>197780.34664726854</v>
      </c>
      <c r="EL60" s="51" t="s">
        <v>2</v>
      </c>
    </row>
    <row r="61" spans="1:142" x14ac:dyDescent="0.3">
      <c r="B61" s="51" t="s">
        <v>314</v>
      </c>
      <c r="C61" s="51">
        <v>20</v>
      </c>
      <c r="D61" s="56">
        <v>47027</v>
      </c>
      <c r="E61" s="157">
        <f>VLOOKUP(C61,'Building Breakdown Scratch'!$E$5:$G$85,3,)*VLOOKUP(C61,'Building Breakdown Scratch'!$E$5:$G$85,2,)</f>
        <v>1794</v>
      </c>
      <c r="F61" s="168">
        <f>F60*0.994</f>
        <v>80.031722853944956</v>
      </c>
      <c r="G61" s="111">
        <f t="shared" si="38"/>
        <v>4.1666666666666666E-3</v>
      </c>
      <c r="H61" s="56"/>
      <c r="I61" s="126"/>
      <c r="L61" s="60">
        <f t="shared" ref="L61:AQ61" si="199">IF(L$5=$D61,$E61*$F61,IF($D61&lt;L$5,K61*(1+$G61),0))</f>
        <v>0</v>
      </c>
      <c r="M61" s="60">
        <f t="shared" si="199"/>
        <v>0</v>
      </c>
      <c r="N61" s="60">
        <f t="shared" si="199"/>
        <v>0</v>
      </c>
      <c r="O61" s="60">
        <f t="shared" si="199"/>
        <v>0</v>
      </c>
      <c r="P61" s="60">
        <f t="shared" si="199"/>
        <v>0</v>
      </c>
      <c r="Q61" s="60">
        <f t="shared" si="199"/>
        <v>0</v>
      </c>
      <c r="R61" s="60">
        <f t="shared" si="199"/>
        <v>0</v>
      </c>
      <c r="S61" s="60">
        <f t="shared" si="199"/>
        <v>0</v>
      </c>
      <c r="T61" s="60">
        <f t="shared" si="199"/>
        <v>0</v>
      </c>
      <c r="U61" s="60">
        <f t="shared" si="199"/>
        <v>0</v>
      </c>
      <c r="V61" s="60">
        <f t="shared" si="199"/>
        <v>0</v>
      </c>
      <c r="W61" s="60">
        <f t="shared" si="199"/>
        <v>0</v>
      </c>
      <c r="X61" s="60">
        <f t="shared" si="199"/>
        <v>0</v>
      </c>
      <c r="Y61" s="60">
        <f t="shared" si="199"/>
        <v>0</v>
      </c>
      <c r="Z61" s="60">
        <f t="shared" si="199"/>
        <v>0</v>
      </c>
      <c r="AA61" s="60">
        <f t="shared" si="199"/>
        <v>0</v>
      </c>
      <c r="AB61" s="60">
        <f t="shared" si="199"/>
        <v>0</v>
      </c>
      <c r="AC61" s="60">
        <f t="shared" si="199"/>
        <v>0</v>
      </c>
      <c r="AD61" s="60">
        <f t="shared" si="199"/>
        <v>0</v>
      </c>
      <c r="AE61" s="60">
        <f t="shared" si="199"/>
        <v>0</v>
      </c>
      <c r="AF61" s="60">
        <f t="shared" si="199"/>
        <v>0</v>
      </c>
      <c r="AG61" s="60">
        <f t="shared" si="199"/>
        <v>0</v>
      </c>
      <c r="AH61" s="60">
        <f t="shared" si="199"/>
        <v>0</v>
      </c>
      <c r="AI61" s="60">
        <f t="shared" si="199"/>
        <v>0</v>
      </c>
      <c r="AJ61" s="60">
        <f t="shared" si="199"/>
        <v>0</v>
      </c>
      <c r="AK61" s="60">
        <f t="shared" si="199"/>
        <v>0</v>
      </c>
      <c r="AL61" s="60">
        <f t="shared" si="199"/>
        <v>0</v>
      </c>
      <c r="AM61" s="60">
        <f t="shared" si="199"/>
        <v>0</v>
      </c>
      <c r="AN61" s="60">
        <f t="shared" si="199"/>
        <v>0</v>
      </c>
      <c r="AO61" s="60">
        <f t="shared" si="199"/>
        <v>0</v>
      </c>
      <c r="AP61" s="60">
        <f t="shared" si="199"/>
        <v>0</v>
      </c>
      <c r="AQ61" s="60">
        <f t="shared" si="199"/>
        <v>0</v>
      </c>
      <c r="AR61" s="60">
        <f t="shared" ref="AR61:BW61" si="200">IF(AR$5=$D61,$E61*$F61,IF($D61&lt;AR$5,AQ61*(1+$G61),0))</f>
        <v>0</v>
      </c>
      <c r="AS61" s="60">
        <f t="shared" si="200"/>
        <v>0</v>
      </c>
      <c r="AT61" s="60">
        <f t="shared" si="200"/>
        <v>0</v>
      </c>
      <c r="AU61" s="60">
        <f t="shared" si="200"/>
        <v>0</v>
      </c>
      <c r="AV61" s="60">
        <f t="shared" si="200"/>
        <v>0</v>
      </c>
      <c r="AW61" s="60">
        <f t="shared" si="200"/>
        <v>0</v>
      </c>
      <c r="AX61" s="60">
        <f t="shared" si="200"/>
        <v>0</v>
      </c>
      <c r="AY61" s="60">
        <f t="shared" si="200"/>
        <v>0</v>
      </c>
      <c r="AZ61" s="60">
        <f t="shared" si="200"/>
        <v>0</v>
      </c>
      <c r="BA61" s="60">
        <f t="shared" si="200"/>
        <v>0</v>
      </c>
      <c r="BB61" s="60">
        <f t="shared" si="200"/>
        <v>0</v>
      </c>
      <c r="BC61" s="60">
        <f t="shared" si="200"/>
        <v>0</v>
      </c>
      <c r="BD61" s="60">
        <f t="shared" si="200"/>
        <v>0</v>
      </c>
      <c r="BE61" s="60">
        <f t="shared" si="200"/>
        <v>0</v>
      </c>
      <c r="BF61" s="60">
        <f t="shared" si="200"/>
        <v>0</v>
      </c>
      <c r="BG61" s="60">
        <f t="shared" si="200"/>
        <v>0</v>
      </c>
      <c r="BH61" s="60">
        <f t="shared" si="200"/>
        <v>0</v>
      </c>
      <c r="BI61" s="60">
        <f t="shared" si="200"/>
        <v>0</v>
      </c>
      <c r="BJ61" s="60">
        <f t="shared" si="200"/>
        <v>0</v>
      </c>
      <c r="BK61" s="60">
        <f t="shared" si="200"/>
        <v>0</v>
      </c>
      <c r="BL61" s="60">
        <f t="shared" si="200"/>
        <v>0</v>
      </c>
      <c r="BM61" s="60">
        <f t="shared" si="200"/>
        <v>0</v>
      </c>
      <c r="BN61" s="60">
        <f t="shared" si="200"/>
        <v>143576.91079997725</v>
      </c>
      <c r="BO61" s="60">
        <f t="shared" si="200"/>
        <v>144175.1479283105</v>
      </c>
      <c r="BP61" s="60">
        <f t="shared" si="200"/>
        <v>144775.87771134512</v>
      </c>
      <c r="BQ61" s="60">
        <f t="shared" si="200"/>
        <v>145379.11053514239</v>
      </c>
      <c r="BR61" s="60">
        <f t="shared" si="200"/>
        <v>145984.85682903882</v>
      </c>
      <c r="BS61" s="60">
        <f t="shared" si="200"/>
        <v>146593.12706582647</v>
      </c>
      <c r="BT61" s="60">
        <f t="shared" si="200"/>
        <v>147203.93176193407</v>
      </c>
      <c r="BU61" s="60">
        <f t="shared" si="200"/>
        <v>147817.28147760881</v>
      </c>
      <c r="BV61" s="60">
        <f t="shared" si="200"/>
        <v>148433.18681709885</v>
      </c>
      <c r="BW61" s="60">
        <f t="shared" si="200"/>
        <v>149051.65842883676</v>
      </c>
      <c r="BX61" s="60">
        <f t="shared" ref="BX61:DC61" si="201">IF(BX$5=$D61,$E61*$F61,IF($D61&lt;BX$5,BW61*(1+$G61),0))</f>
        <v>149672.70700562358</v>
      </c>
      <c r="BY61" s="60">
        <f t="shared" si="201"/>
        <v>150296.34328481369</v>
      </c>
      <c r="BZ61" s="60">
        <f t="shared" si="201"/>
        <v>150922.57804850041</v>
      </c>
      <c r="CA61" s="60">
        <f t="shared" si="201"/>
        <v>151551.42212370248</v>
      </c>
      <c r="CB61" s="60">
        <f t="shared" si="201"/>
        <v>152182.88638255122</v>
      </c>
      <c r="CC61" s="60">
        <f t="shared" si="201"/>
        <v>152816.98174247853</v>
      </c>
      <c r="CD61" s="60">
        <f t="shared" si="201"/>
        <v>153453.71916640553</v>
      </c>
      <c r="CE61" s="60">
        <f t="shared" si="201"/>
        <v>154093.10966293223</v>
      </c>
      <c r="CF61" s="60">
        <f t="shared" si="201"/>
        <v>154735.16428652778</v>
      </c>
      <c r="CG61" s="60">
        <f t="shared" si="201"/>
        <v>155379.89413772165</v>
      </c>
      <c r="CH61" s="60">
        <f t="shared" si="201"/>
        <v>156027.31036329549</v>
      </c>
      <c r="CI61" s="60">
        <f t="shared" si="201"/>
        <v>156677.42415647587</v>
      </c>
      <c r="CJ61" s="60">
        <f t="shared" si="201"/>
        <v>157330.24675712784</v>
      </c>
      <c r="CK61" s="60">
        <f t="shared" si="201"/>
        <v>157985.78945194921</v>
      </c>
      <c r="CL61" s="60">
        <f t="shared" si="201"/>
        <v>158644.06357466566</v>
      </c>
      <c r="CM61" s="60">
        <f t="shared" si="201"/>
        <v>159305.08050622678</v>
      </c>
      <c r="CN61" s="60">
        <f t="shared" si="201"/>
        <v>159968.85167500272</v>
      </c>
      <c r="CO61" s="60">
        <f t="shared" si="201"/>
        <v>160635.3885569819</v>
      </c>
      <c r="CP61" s="60">
        <f t="shared" si="201"/>
        <v>161304.70267596931</v>
      </c>
      <c r="CQ61" s="60">
        <f t="shared" si="201"/>
        <v>161976.80560378585</v>
      </c>
      <c r="CR61" s="60">
        <f t="shared" si="201"/>
        <v>162651.7089604683</v>
      </c>
      <c r="CS61" s="60">
        <f t="shared" si="201"/>
        <v>163329.42441447024</v>
      </c>
      <c r="CT61" s="60">
        <f t="shared" si="201"/>
        <v>164009.96368286386</v>
      </c>
      <c r="CU61" s="60">
        <f t="shared" si="201"/>
        <v>164693.33853154245</v>
      </c>
      <c r="CV61" s="60">
        <f t="shared" si="201"/>
        <v>165379.56077542389</v>
      </c>
      <c r="CW61" s="60">
        <f t="shared" si="201"/>
        <v>166068.64227865482</v>
      </c>
      <c r="CX61" s="60">
        <f t="shared" si="201"/>
        <v>166760.59495481587</v>
      </c>
      <c r="CY61" s="60">
        <f t="shared" si="201"/>
        <v>167455.4307671276</v>
      </c>
      <c r="CZ61" s="60">
        <f t="shared" si="201"/>
        <v>168153.16172865729</v>
      </c>
      <c r="DA61" s="60">
        <f t="shared" si="201"/>
        <v>168853.79990252669</v>
      </c>
      <c r="DB61" s="60">
        <f t="shared" si="201"/>
        <v>169557.35740212054</v>
      </c>
      <c r="DC61" s="60">
        <f t="shared" si="201"/>
        <v>170263.84639129604</v>
      </c>
      <c r="DD61" s="60">
        <f t="shared" ref="DD61:EK61" si="202">IF(DD$5=$D61,$E61*$F61,IF($D61&lt;DD$5,DC61*(1+$G61),0))</f>
        <v>170973.27908459312</v>
      </c>
      <c r="DE61" s="60">
        <f t="shared" si="202"/>
        <v>171685.66774744558</v>
      </c>
      <c r="DF61" s="60">
        <f t="shared" si="202"/>
        <v>172401.02469639326</v>
      </c>
      <c r="DG61" s="60">
        <f t="shared" si="202"/>
        <v>173119.36229929488</v>
      </c>
      <c r="DH61" s="60">
        <f t="shared" si="202"/>
        <v>173840.69297554193</v>
      </c>
      <c r="DI61" s="60">
        <f t="shared" si="202"/>
        <v>174565.02919627336</v>
      </c>
      <c r="DJ61" s="60">
        <f t="shared" si="202"/>
        <v>175292.38348459118</v>
      </c>
      <c r="DK61" s="60">
        <f t="shared" si="202"/>
        <v>176022.76841577698</v>
      </c>
      <c r="DL61" s="60">
        <f t="shared" si="202"/>
        <v>176756.19661750938</v>
      </c>
      <c r="DM61" s="60">
        <f t="shared" si="202"/>
        <v>177492.68077008234</v>
      </c>
      <c r="DN61" s="60">
        <f t="shared" si="202"/>
        <v>178232.23360662436</v>
      </c>
      <c r="DO61" s="60">
        <f t="shared" si="202"/>
        <v>178974.86791331862</v>
      </c>
      <c r="DP61" s="60">
        <f t="shared" si="202"/>
        <v>179720.5965296241</v>
      </c>
      <c r="DQ61" s="60">
        <f t="shared" si="202"/>
        <v>180469.43234849753</v>
      </c>
      <c r="DR61" s="60">
        <f t="shared" si="202"/>
        <v>181221.38831661627</v>
      </c>
      <c r="DS61" s="60">
        <f t="shared" si="202"/>
        <v>181976.47743460216</v>
      </c>
      <c r="DT61" s="60">
        <f t="shared" si="202"/>
        <v>182734.71275724634</v>
      </c>
      <c r="DU61" s="60">
        <f t="shared" si="202"/>
        <v>183496.10739373486</v>
      </c>
      <c r="DV61" s="60">
        <f t="shared" si="202"/>
        <v>184260.6745078754</v>
      </c>
      <c r="DW61" s="60">
        <f t="shared" si="202"/>
        <v>185028.42731832489</v>
      </c>
      <c r="DX61" s="60">
        <f t="shared" si="202"/>
        <v>185799.37909881791</v>
      </c>
      <c r="DY61" s="60">
        <f t="shared" si="202"/>
        <v>186573.54317839633</v>
      </c>
      <c r="DZ61" s="60">
        <f t="shared" si="202"/>
        <v>187350.93294163965</v>
      </c>
      <c r="EA61" s="60">
        <f t="shared" si="202"/>
        <v>188131.56182889649</v>
      </c>
      <c r="EB61" s="60">
        <f t="shared" si="202"/>
        <v>188915.44333651688</v>
      </c>
      <c r="EC61" s="60">
        <f t="shared" si="202"/>
        <v>189702.59101708571</v>
      </c>
      <c r="ED61" s="60">
        <f t="shared" si="202"/>
        <v>190493.01847965689</v>
      </c>
      <c r="EE61" s="60">
        <f t="shared" si="202"/>
        <v>191286.7393899888</v>
      </c>
      <c r="EF61" s="60">
        <f t="shared" si="202"/>
        <v>192083.76747078041</v>
      </c>
      <c r="EG61" s="60">
        <f t="shared" si="202"/>
        <v>192884.11650190866</v>
      </c>
      <c r="EH61" s="60">
        <f t="shared" si="202"/>
        <v>193687.8003206666</v>
      </c>
      <c r="EI61" s="60">
        <f t="shared" si="202"/>
        <v>194494.8328220027</v>
      </c>
      <c r="EJ61" s="60">
        <f t="shared" si="202"/>
        <v>195305.22795876104</v>
      </c>
      <c r="EK61" s="60">
        <f t="shared" si="202"/>
        <v>196118.99974192254</v>
      </c>
      <c r="EL61" s="51" t="s">
        <v>2</v>
      </c>
    </row>
    <row r="62" spans="1:142" x14ac:dyDescent="0.3">
      <c r="D62" s="56"/>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51" t="s">
        <v>2</v>
      </c>
    </row>
    <row r="63" spans="1:142" ht="17.25" x14ac:dyDescent="0.35">
      <c r="A63" s="97" t="s">
        <v>315</v>
      </c>
      <c r="B63" s="97"/>
      <c r="C63" s="97"/>
      <c r="D63" s="132">
        <f>MIN(D21:D61)</f>
        <v>46905</v>
      </c>
      <c r="E63" s="163"/>
      <c r="F63" s="164"/>
      <c r="G63" s="97"/>
      <c r="H63" s="97"/>
      <c r="I63" s="97"/>
      <c r="J63" s="97"/>
      <c r="K63" s="97"/>
      <c r="L63" s="98">
        <f t="shared" ref="L63:AQ63" si="203">SUM(L21:L62)</f>
        <v>0</v>
      </c>
      <c r="M63" s="98">
        <f t="shared" si="203"/>
        <v>0</v>
      </c>
      <c r="N63" s="98">
        <f t="shared" si="203"/>
        <v>0</v>
      </c>
      <c r="O63" s="98">
        <f t="shared" si="203"/>
        <v>0</v>
      </c>
      <c r="P63" s="98">
        <f t="shared" si="203"/>
        <v>0</v>
      </c>
      <c r="Q63" s="98">
        <f t="shared" si="203"/>
        <v>0</v>
      </c>
      <c r="R63" s="98">
        <f t="shared" si="203"/>
        <v>0</v>
      </c>
      <c r="S63" s="98">
        <f t="shared" si="203"/>
        <v>0</v>
      </c>
      <c r="T63" s="98">
        <f t="shared" si="203"/>
        <v>0</v>
      </c>
      <c r="U63" s="98">
        <f t="shared" si="203"/>
        <v>0</v>
      </c>
      <c r="V63" s="98">
        <f t="shared" si="203"/>
        <v>0</v>
      </c>
      <c r="W63" s="98">
        <f t="shared" si="203"/>
        <v>0</v>
      </c>
      <c r="X63" s="98">
        <f t="shared" si="203"/>
        <v>0</v>
      </c>
      <c r="Y63" s="98">
        <f t="shared" si="203"/>
        <v>0</v>
      </c>
      <c r="Z63" s="98">
        <f t="shared" si="203"/>
        <v>0</v>
      </c>
      <c r="AA63" s="98">
        <f t="shared" si="203"/>
        <v>0</v>
      </c>
      <c r="AB63" s="98">
        <f t="shared" si="203"/>
        <v>0</v>
      </c>
      <c r="AC63" s="98">
        <f t="shared" si="203"/>
        <v>0</v>
      </c>
      <c r="AD63" s="98">
        <f t="shared" si="203"/>
        <v>0</v>
      </c>
      <c r="AE63" s="98">
        <f t="shared" si="203"/>
        <v>0</v>
      </c>
      <c r="AF63" s="98">
        <f t="shared" si="203"/>
        <v>0</v>
      </c>
      <c r="AG63" s="98">
        <f t="shared" si="203"/>
        <v>0</v>
      </c>
      <c r="AH63" s="98">
        <f t="shared" si="203"/>
        <v>0</v>
      </c>
      <c r="AI63" s="98">
        <f t="shared" si="203"/>
        <v>0</v>
      </c>
      <c r="AJ63" s="98">
        <f t="shared" si="203"/>
        <v>0</v>
      </c>
      <c r="AK63" s="98">
        <f t="shared" si="203"/>
        <v>0</v>
      </c>
      <c r="AL63" s="98">
        <f t="shared" si="203"/>
        <v>0</v>
      </c>
      <c r="AM63" s="98">
        <f t="shared" si="203"/>
        <v>0</v>
      </c>
      <c r="AN63" s="98">
        <f t="shared" si="203"/>
        <v>0</v>
      </c>
      <c r="AO63" s="98">
        <f t="shared" si="203"/>
        <v>0</v>
      </c>
      <c r="AP63" s="98">
        <f t="shared" si="203"/>
        <v>0</v>
      </c>
      <c r="AQ63" s="98">
        <f t="shared" si="203"/>
        <v>0</v>
      </c>
      <c r="AR63" s="98">
        <f t="shared" ref="AR63:BS63" si="204">SUM(AR21:AR62)</f>
        <v>0</v>
      </c>
      <c r="AS63" s="98">
        <f t="shared" si="204"/>
        <v>0</v>
      </c>
      <c r="AT63" s="98">
        <f t="shared" si="204"/>
        <v>0</v>
      </c>
      <c r="AU63" s="98">
        <f t="shared" si="204"/>
        <v>0</v>
      </c>
      <c r="AV63" s="98">
        <f t="shared" si="204"/>
        <v>0</v>
      </c>
      <c r="AW63" s="98">
        <f t="shared" si="204"/>
        <v>0</v>
      </c>
      <c r="AX63" s="98">
        <f t="shared" si="204"/>
        <v>0</v>
      </c>
      <c r="AY63" s="98">
        <f t="shared" si="204"/>
        <v>0</v>
      </c>
      <c r="AZ63" s="98">
        <f t="shared" si="204"/>
        <v>0</v>
      </c>
      <c r="BA63" s="98">
        <f t="shared" si="204"/>
        <v>0</v>
      </c>
      <c r="BB63" s="98">
        <f t="shared" si="204"/>
        <v>0</v>
      </c>
      <c r="BC63" s="98">
        <f t="shared" si="204"/>
        <v>0</v>
      </c>
      <c r="BD63" s="98">
        <f t="shared" si="204"/>
        <v>0</v>
      </c>
      <c r="BE63" s="98">
        <f t="shared" si="204"/>
        <v>0</v>
      </c>
      <c r="BF63" s="98">
        <f t="shared" si="204"/>
        <v>0</v>
      </c>
      <c r="BG63" s="98">
        <f t="shared" si="204"/>
        <v>0</v>
      </c>
      <c r="BH63" s="98">
        <f t="shared" si="204"/>
        <v>0</v>
      </c>
      <c r="BI63" s="98">
        <f t="shared" si="204"/>
        <v>0</v>
      </c>
      <c r="BJ63" s="98">
        <f t="shared" si="204"/>
        <v>1086022.2406146366</v>
      </c>
      <c r="BK63" s="98">
        <f t="shared" si="204"/>
        <v>2180691.0414173813</v>
      </c>
      <c r="BL63" s="98">
        <f t="shared" si="204"/>
        <v>3273624.2978903349</v>
      </c>
      <c r="BM63" s="98">
        <f t="shared" si="204"/>
        <v>4373924.1704547517</v>
      </c>
      <c r="BN63" s="98">
        <f t="shared" si="204"/>
        <v>5482105.2083526822</v>
      </c>
      <c r="BO63" s="98">
        <f t="shared" si="204"/>
        <v>6455371.2883866737</v>
      </c>
      <c r="BP63" s="98">
        <f t="shared" si="204"/>
        <v>6482268.6687549511</v>
      </c>
      <c r="BQ63" s="98">
        <f t="shared" si="204"/>
        <v>6509278.1215414284</v>
      </c>
      <c r="BR63" s="98">
        <f t="shared" si="204"/>
        <v>6536400.113714518</v>
      </c>
      <c r="BS63" s="98">
        <f t="shared" si="204"/>
        <v>6563635.1141883265</v>
      </c>
      <c r="BT63" s="98">
        <f t="shared" ref="BT63:EA63" si="205">SUM(BT21:BT62)</f>
        <v>6590983.5938307811</v>
      </c>
      <c r="BU63" s="98">
        <f t="shared" si="205"/>
        <v>6618446.0254717404</v>
      </c>
      <c r="BV63" s="98">
        <f t="shared" si="205"/>
        <v>6646022.8839112055</v>
      </c>
      <c r="BW63" s="98">
        <f t="shared" si="205"/>
        <v>6673714.6459275028</v>
      </c>
      <c r="BX63" s="98">
        <f t="shared" si="205"/>
        <v>6701521.7902855352</v>
      </c>
      <c r="BY63" s="98">
        <f t="shared" si="205"/>
        <v>6729444.7977450583</v>
      </c>
      <c r="BZ63" s="98">
        <f t="shared" si="205"/>
        <v>6757484.1510689966</v>
      </c>
      <c r="CA63" s="98">
        <f t="shared" si="205"/>
        <v>6785640.3350317823</v>
      </c>
      <c r="CB63" s="98">
        <f t="shared" si="205"/>
        <v>6813913.8364277463</v>
      </c>
      <c r="CC63" s="98">
        <f t="shared" si="205"/>
        <v>6842305.1440795334</v>
      </c>
      <c r="CD63" s="98">
        <f t="shared" si="205"/>
        <v>6870814.7488465291</v>
      </c>
      <c r="CE63" s="98">
        <f t="shared" si="205"/>
        <v>6899443.1436333908</v>
      </c>
      <c r="CF63" s="98">
        <f t="shared" si="205"/>
        <v>6928190.8233985286</v>
      </c>
      <c r="CG63" s="98">
        <f t="shared" si="205"/>
        <v>6957058.2851626882</v>
      </c>
      <c r="CH63" s="98">
        <f t="shared" si="205"/>
        <v>6986046.0280175339</v>
      </c>
      <c r="CI63" s="98">
        <f t="shared" si="205"/>
        <v>7015154.5531342728</v>
      </c>
      <c r="CJ63" s="98">
        <f t="shared" si="205"/>
        <v>7044384.3637723355</v>
      </c>
      <c r="CK63" s="98">
        <f t="shared" si="205"/>
        <v>7073735.9652880505</v>
      </c>
      <c r="CL63" s="98">
        <f t="shared" si="205"/>
        <v>7103209.8651434183</v>
      </c>
      <c r="CM63" s="98">
        <f t="shared" si="205"/>
        <v>7132806.5729148481</v>
      </c>
      <c r="CN63" s="98">
        <f t="shared" si="205"/>
        <v>7162526.600301994</v>
      </c>
      <c r="CO63" s="98">
        <f t="shared" si="205"/>
        <v>7192370.461136586</v>
      </c>
      <c r="CP63" s="98">
        <f t="shared" si="205"/>
        <v>7222338.6713913213</v>
      </c>
      <c r="CQ63" s="98">
        <f t="shared" si="205"/>
        <v>7252431.7491887845</v>
      </c>
      <c r="CR63" s="98">
        <f t="shared" si="205"/>
        <v>7282650.2148104049</v>
      </c>
      <c r="CS63" s="98">
        <f t="shared" si="205"/>
        <v>7312994.590705446</v>
      </c>
      <c r="CT63" s="98">
        <f t="shared" si="205"/>
        <v>7343465.4015000537</v>
      </c>
      <c r="CU63" s="98">
        <f t="shared" si="205"/>
        <v>7374063.1740063038</v>
      </c>
      <c r="CV63" s="98">
        <f t="shared" si="205"/>
        <v>7404788.4372313283</v>
      </c>
      <c r="CW63" s="98">
        <f t="shared" si="205"/>
        <v>7435641.7223864608</v>
      </c>
      <c r="CX63" s="98">
        <f t="shared" si="205"/>
        <v>7466623.5628964053</v>
      </c>
      <c r="CY63" s="98">
        <f t="shared" si="205"/>
        <v>7497734.4944084696</v>
      </c>
      <c r="CZ63" s="98">
        <f t="shared" si="205"/>
        <v>7528975.0548018385</v>
      </c>
      <c r="DA63" s="98">
        <f t="shared" si="205"/>
        <v>7560345.7841968471</v>
      </c>
      <c r="DB63" s="98">
        <f t="shared" si="205"/>
        <v>7591847.2249643346</v>
      </c>
      <c r="DC63" s="98">
        <f t="shared" si="205"/>
        <v>7623479.9217350194</v>
      </c>
      <c r="DD63" s="98">
        <f t="shared" si="205"/>
        <v>7655244.4214089159</v>
      </c>
      <c r="DE63" s="98">
        <f t="shared" si="205"/>
        <v>7687141.2731647836</v>
      </c>
      <c r="DF63" s="98">
        <f t="shared" si="205"/>
        <v>7719171.0284696389</v>
      </c>
      <c r="DG63" s="98">
        <f t="shared" si="205"/>
        <v>7751334.2410882609</v>
      </c>
      <c r="DH63" s="98">
        <f t="shared" si="205"/>
        <v>7783631.4670927944</v>
      </c>
      <c r="DI63" s="98">
        <f t="shared" si="205"/>
        <v>7816063.264872347</v>
      </c>
      <c r="DJ63" s="98">
        <f t="shared" si="205"/>
        <v>7848630.1951426491</v>
      </c>
      <c r="DK63" s="98">
        <f t="shared" si="205"/>
        <v>7881332.8209557449</v>
      </c>
      <c r="DL63" s="98">
        <f t="shared" si="205"/>
        <v>7914171.7077097259</v>
      </c>
      <c r="DM63" s="98">
        <f t="shared" si="205"/>
        <v>7947147.423158518</v>
      </c>
      <c r="DN63" s="98">
        <f t="shared" si="205"/>
        <v>7980260.5374216801</v>
      </c>
      <c r="DO63" s="98">
        <f t="shared" si="205"/>
        <v>8013511.6229942683</v>
      </c>
      <c r="DP63" s="98">
        <f t="shared" si="205"/>
        <v>8046901.2547567422</v>
      </c>
      <c r="DQ63" s="98">
        <f t="shared" si="205"/>
        <v>8080430.0099848965</v>
      </c>
      <c r="DR63" s="98">
        <f t="shared" si="205"/>
        <v>8114098.4683598308</v>
      </c>
      <c r="DS63" s="98">
        <f t="shared" si="205"/>
        <v>8147907.2119779997</v>
      </c>
      <c r="DT63" s="98">
        <f t="shared" si="205"/>
        <v>8181856.8253612397</v>
      </c>
      <c r="DU63" s="98">
        <f t="shared" si="205"/>
        <v>8215947.8954669144</v>
      </c>
      <c r="DV63" s="98">
        <f t="shared" si="205"/>
        <v>8250181.0116980253</v>
      </c>
      <c r="DW63" s="98">
        <f t="shared" si="205"/>
        <v>8284556.7659134334</v>
      </c>
      <c r="DX63" s="98">
        <f t="shared" si="205"/>
        <v>8319075.752438074</v>
      </c>
      <c r="DY63" s="98">
        <f t="shared" si="205"/>
        <v>8353738.5680732299</v>
      </c>
      <c r="DZ63" s="98">
        <f t="shared" si="205"/>
        <v>8388545.8121068701</v>
      </c>
      <c r="EA63" s="98">
        <f t="shared" si="205"/>
        <v>8423498.0863239802</v>
      </c>
      <c r="EB63" s="98">
        <f t="shared" ref="EB63:EK63" si="206">SUM(EB21:EB62)</f>
        <v>8458595.9950169977</v>
      </c>
      <c r="EC63" s="98">
        <f t="shared" si="206"/>
        <v>8493840.144996237</v>
      </c>
      <c r="ED63" s="98">
        <f t="shared" si="206"/>
        <v>8529231.145600386</v>
      </c>
      <c r="EE63" s="98">
        <f t="shared" si="206"/>
        <v>8564769.6087070536</v>
      </c>
      <c r="EF63" s="98">
        <f t="shared" si="206"/>
        <v>8600456.1487433333</v>
      </c>
      <c r="EG63" s="98">
        <f t="shared" si="206"/>
        <v>8636291.3826964311</v>
      </c>
      <c r="EH63" s="98">
        <f t="shared" si="206"/>
        <v>8672275.9301243313</v>
      </c>
      <c r="EI63" s="98">
        <f t="shared" si="206"/>
        <v>8708410.4131665155</v>
      </c>
      <c r="EJ63" s="98">
        <f t="shared" si="206"/>
        <v>8744695.4565547109</v>
      </c>
      <c r="EK63" s="98">
        <f t="shared" si="206"/>
        <v>8781131.687623689</v>
      </c>
      <c r="EL63" s="51" t="s">
        <v>2</v>
      </c>
    </row>
    <row r="64" spans="1:142" x14ac:dyDescent="0.3">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51" t="s">
        <v>2</v>
      </c>
    </row>
    <row r="65" spans="1:142" ht="17.25" x14ac:dyDescent="0.35">
      <c r="A65" s="102" t="s">
        <v>11</v>
      </c>
      <c r="B65" s="103"/>
      <c r="C65" s="103"/>
      <c r="D65" s="103" t="s">
        <v>271</v>
      </c>
      <c r="E65" s="158" t="s">
        <v>272</v>
      </c>
      <c r="F65" s="159" t="s">
        <v>316</v>
      </c>
      <c r="G65" s="103" t="s">
        <v>261</v>
      </c>
      <c r="H65" s="103"/>
      <c r="I65" s="103"/>
      <c r="J65" s="103"/>
      <c r="K65" s="103"/>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0"/>
      <c r="DM65" s="160"/>
      <c r="DN65" s="160"/>
      <c r="DO65" s="160"/>
      <c r="DP65" s="160"/>
      <c r="DQ65" s="160"/>
      <c r="DR65" s="160"/>
      <c r="DS65" s="160"/>
      <c r="DT65" s="160"/>
      <c r="DU65" s="160"/>
      <c r="DV65" s="160"/>
      <c r="DW65" s="160"/>
      <c r="DX65" s="160"/>
      <c r="DY65" s="160"/>
      <c r="DZ65" s="160"/>
      <c r="EA65" s="160"/>
      <c r="EB65" s="160"/>
      <c r="EC65" s="160"/>
      <c r="ED65" s="160"/>
      <c r="EE65" s="160"/>
      <c r="EF65" s="160"/>
      <c r="EG65" s="160"/>
      <c r="EH65" s="160"/>
      <c r="EI65" s="160"/>
      <c r="EJ65" s="160"/>
      <c r="EK65" s="160"/>
      <c r="EL65" s="51" t="s">
        <v>2</v>
      </c>
    </row>
    <row r="66" spans="1:142" x14ac:dyDescent="0.3">
      <c r="B66" s="51" t="s">
        <v>11</v>
      </c>
      <c r="D66" s="56">
        <v>46997</v>
      </c>
      <c r="E66" s="157">
        <f>SUM('Building Breakdown Scratch'!G73:G75)</f>
        <v>7780.5</v>
      </c>
      <c r="F66" s="126">
        <v>32</v>
      </c>
      <c r="G66" s="111">
        <f>$H$5/12</f>
        <v>4.1666666666666666E-3</v>
      </c>
      <c r="H66" s="56"/>
      <c r="I66" s="126"/>
      <c r="J66" s="126"/>
      <c r="L66" s="60">
        <f t="shared" ref="L66:AQ66" si="207">IF(L$5=$D66,$E66*$F66,IF($D66&lt;L$5,K66*(1+$G66),0))</f>
        <v>0</v>
      </c>
      <c r="M66" s="60">
        <f t="shared" si="207"/>
        <v>0</v>
      </c>
      <c r="N66" s="60">
        <f t="shared" si="207"/>
        <v>0</v>
      </c>
      <c r="O66" s="60">
        <f t="shared" si="207"/>
        <v>0</v>
      </c>
      <c r="P66" s="60">
        <f t="shared" si="207"/>
        <v>0</v>
      </c>
      <c r="Q66" s="60">
        <f t="shared" si="207"/>
        <v>0</v>
      </c>
      <c r="R66" s="60">
        <f t="shared" si="207"/>
        <v>0</v>
      </c>
      <c r="S66" s="60">
        <f t="shared" si="207"/>
        <v>0</v>
      </c>
      <c r="T66" s="60">
        <f t="shared" si="207"/>
        <v>0</v>
      </c>
      <c r="U66" s="60">
        <f t="shared" si="207"/>
        <v>0</v>
      </c>
      <c r="V66" s="60">
        <f t="shared" si="207"/>
        <v>0</v>
      </c>
      <c r="W66" s="60">
        <f t="shared" si="207"/>
        <v>0</v>
      </c>
      <c r="X66" s="60">
        <f t="shared" si="207"/>
        <v>0</v>
      </c>
      <c r="Y66" s="60">
        <f t="shared" si="207"/>
        <v>0</v>
      </c>
      <c r="Z66" s="60">
        <f t="shared" si="207"/>
        <v>0</v>
      </c>
      <c r="AA66" s="60">
        <f t="shared" si="207"/>
        <v>0</v>
      </c>
      <c r="AB66" s="60">
        <f t="shared" si="207"/>
        <v>0</v>
      </c>
      <c r="AC66" s="60">
        <f t="shared" si="207"/>
        <v>0</v>
      </c>
      <c r="AD66" s="60">
        <f t="shared" si="207"/>
        <v>0</v>
      </c>
      <c r="AE66" s="60">
        <f t="shared" si="207"/>
        <v>0</v>
      </c>
      <c r="AF66" s="60">
        <f t="shared" si="207"/>
        <v>0</v>
      </c>
      <c r="AG66" s="60">
        <f t="shared" si="207"/>
        <v>0</v>
      </c>
      <c r="AH66" s="60">
        <f t="shared" si="207"/>
        <v>0</v>
      </c>
      <c r="AI66" s="60">
        <f t="shared" si="207"/>
        <v>0</v>
      </c>
      <c r="AJ66" s="60">
        <f t="shared" si="207"/>
        <v>0</v>
      </c>
      <c r="AK66" s="60">
        <f t="shared" si="207"/>
        <v>0</v>
      </c>
      <c r="AL66" s="60">
        <f t="shared" si="207"/>
        <v>0</v>
      </c>
      <c r="AM66" s="60">
        <f t="shared" si="207"/>
        <v>0</v>
      </c>
      <c r="AN66" s="60">
        <f t="shared" si="207"/>
        <v>0</v>
      </c>
      <c r="AO66" s="60">
        <f t="shared" si="207"/>
        <v>0</v>
      </c>
      <c r="AP66" s="60">
        <f t="shared" si="207"/>
        <v>0</v>
      </c>
      <c r="AQ66" s="60">
        <f t="shared" si="207"/>
        <v>0</v>
      </c>
      <c r="AR66" s="60">
        <f t="shared" ref="AR66:BW66" si="208">IF(AR$5=$D66,$E66*$F66,IF($D66&lt;AR$5,AQ66*(1+$G66),0))</f>
        <v>0</v>
      </c>
      <c r="AS66" s="60">
        <f t="shared" si="208"/>
        <v>0</v>
      </c>
      <c r="AT66" s="60">
        <f t="shared" si="208"/>
        <v>0</v>
      </c>
      <c r="AU66" s="60">
        <f t="shared" si="208"/>
        <v>0</v>
      </c>
      <c r="AV66" s="60">
        <f t="shared" si="208"/>
        <v>0</v>
      </c>
      <c r="AW66" s="60">
        <f t="shared" si="208"/>
        <v>0</v>
      </c>
      <c r="AX66" s="60">
        <f t="shared" si="208"/>
        <v>0</v>
      </c>
      <c r="AY66" s="60">
        <f t="shared" si="208"/>
        <v>0</v>
      </c>
      <c r="AZ66" s="60">
        <f t="shared" si="208"/>
        <v>0</v>
      </c>
      <c r="BA66" s="60">
        <f t="shared" si="208"/>
        <v>0</v>
      </c>
      <c r="BB66" s="60">
        <f t="shared" si="208"/>
        <v>0</v>
      </c>
      <c r="BC66" s="60">
        <f t="shared" si="208"/>
        <v>0</v>
      </c>
      <c r="BD66" s="60">
        <f t="shared" si="208"/>
        <v>0</v>
      </c>
      <c r="BE66" s="60">
        <f t="shared" si="208"/>
        <v>0</v>
      </c>
      <c r="BF66" s="60">
        <f t="shared" si="208"/>
        <v>0</v>
      </c>
      <c r="BG66" s="60">
        <f t="shared" si="208"/>
        <v>0</v>
      </c>
      <c r="BH66" s="60">
        <f t="shared" si="208"/>
        <v>0</v>
      </c>
      <c r="BI66" s="60">
        <f t="shared" si="208"/>
        <v>0</v>
      </c>
      <c r="BJ66" s="60">
        <f t="shared" si="208"/>
        <v>0</v>
      </c>
      <c r="BK66" s="60">
        <f t="shared" si="208"/>
        <v>0</v>
      </c>
      <c r="BL66" s="60">
        <f t="shared" si="208"/>
        <v>0</v>
      </c>
      <c r="BM66" s="60">
        <f t="shared" si="208"/>
        <v>248976</v>
      </c>
      <c r="BN66" s="60">
        <f t="shared" si="208"/>
        <v>250013.4</v>
      </c>
      <c r="BO66" s="60">
        <f t="shared" si="208"/>
        <v>251055.1225</v>
      </c>
      <c r="BP66" s="60">
        <f t="shared" si="208"/>
        <v>252101.18551041666</v>
      </c>
      <c r="BQ66" s="60">
        <f t="shared" si="208"/>
        <v>253151.60711671005</v>
      </c>
      <c r="BR66" s="60">
        <f t="shared" si="208"/>
        <v>254206.40547969635</v>
      </c>
      <c r="BS66" s="60">
        <f t="shared" si="208"/>
        <v>255265.59883586175</v>
      </c>
      <c r="BT66" s="60">
        <f t="shared" si="208"/>
        <v>256329.20549767785</v>
      </c>
      <c r="BU66" s="60">
        <f t="shared" si="208"/>
        <v>257397.24385391816</v>
      </c>
      <c r="BV66" s="60">
        <f t="shared" si="208"/>
        <v>258469.73236997615</v>
      </c>
      <c r="BW66" s="60">
        <f t="shared" si="208"/>
        <v>259546.68958818438</v>
      </c>
      <c r="BX66" s="60">
        <f t="shared" ref="BX66:DC66" si="209">IF(BX$5=$D66,$E66*$F66,IF($D66&lt;BX$5,BW66*(1+$G66),0))</f>
        <v>260628.13412813513</v>
      </c>
      <c r="BY66" s="60">
        <f t="shared" si="209"/>
        <v>261714.08468700235</v>
      </c>
      <c r="BZ66" s="60">
        <f t="shared" si="209"/>
        <v>262804.56003986485</v>
      </c>
      <c r="CA66" s="60">
        <f t="shared" si="209"/>
        <v>263899.57904003095</v>
      </c>
      <c r="CB66" s="60">
        <f t="shared" si="209"/>
        <v>264999.16061936441</v>
      </c>
      <c r="CC66" s="60">
        <f t="shared" si="209"/>
        <v>266103.32378861174</v>
      </c>
      <c r="CD66" s="60">
        <f t="shared" si="209"/>
        <v>267212.08763773093</v>
      </c>
      <c r="CE66" s="60">
        <f t="shared" si="209"/>
        <v>268325.4713362215</v>
      </c>
      <c r="CF66" s="60">
        <f t="shared" si="209"/>
        <v>269443.49413345574</v>
      </c>
      <c r="CG66" s="60">
        <f t="shared" si="209"/>
        <v>270566.1753590118</v>
      </c>
      <c r="CH66" s="60">
        <f t="shared" si="209"/>
        <v>271693.53442300769</v>
      </c>
      <c r="CI66" s="60">
        <f t="shared" si="209"/>
        <v>272825.59081643686</v>
      </c>
      <c r="CJ66" s="60">
        <f t="shared" si="209"/>
        <v>273962.36411150533</v>
      </c>
      <c r="CK66" s="60">
        <f t="shared" si="209"/>
        <v>275103.87396196992</v>
      </c>
      <c r="CL66" s="60">
        <f t="shared" si="209"/>
        <v>276250.1401034781</v>
      </c>
      <c r="CM66" s="60">
        <f t="shared" si="209"/>
        <v>277401.18235390924</v>
      </c>
      <c r="CN66" s="60">
        <f t="shared" si="209"/>
        <v>278557.02061371721</v>
      </c>
      <c r="CO66" s="60">
        <f t="shared" si="209"/>
        <v>279717.67486627435</v>
      </c>
      <c r="CP66" s="60">
        <f t="shared" si="209"/>
        <v>280883.16517821717</v>
      </c>
      <c r="CQ66" s="60">
        <f t="shared" si="209"/>
        <v>282053.51169979305</v>
      </c>
      <c r="CR66" s="60">
        <f t="shared" si="209"/>
        <v>283228.73466520885</v>
      </c>
      <c r="CS66" s="60">
        <f t="shared" si="209"/>
        <v>284408.85439298052</v>
      </c>
      <c r="CT66" s="60">
        <f t="shared" si="209"/>
        <v>285593.8912862846</v>
      </c>
      <c r="CU66" s="60">
        <f t="shared" si="209"/>
        <v>286783.86583331076</v>
      </c>
      <c r="CV66" s="60">
        <f t="shared" si="209"/>
        <v>287978.79860761622</v>
      </c>
      <c r="CW66" s="60">
        <f t="shared" si="209"/>
        <v>289178.71026848129</v>
      </c>
      <c r="CX66" s="60">
        <f t="shared" si="209"/>
        <v>290383.6215612666</v>
      </c>
      <c r="CY66" s="60">
        <f t="shared" si="209"/>
        <v>291593.55331777188</v>
      </c>
      <c r="CZ66" s="60">
        <f t="shared" si="209"/>
        <v>292808.52645659592</v>
      </c>
      <c r="DA66" s="60">
        <f t="shared" si="209"/>
        <v>294028.5619834984</v>
      </c>
      <c r="DB66" s="60">
        <f t="shared" si="209"/>
        <v>295253.68099176296</v>
      </c>
      <c r="DC66" s="60">
        <f t="shared" si="209"/>
        <v>296483.90466256195</v>
      </c>
      <c r="DD66" s="60">
        <f t="shared" ref="DD66:EK66" si="210">IF(DD$5=$D66,$E66*$F66,IF($D66&lt;DD$5,DC66*(1+$G66),0))</f>
        <v>297719.25426532264</v>
      </c>
      <c r="DE66" s="60">
        <f t="shared" si="210"/>
        <v>298959.75115809479</v>
      </c>
      <c r="DF66" s="60">
        <f t="shared" si="210"/>
        <v>300205.41678792017</v>
      </c>
      <c r="DG66" s="60">
        <f t="shared" si="210"/>
        <v>301456.27269120316</v>
      </c>
      <c r="DH66" s="60">
        <f t="shared" si="210"/>
        <v>302712.34049408318</v>
      </c>
      <c r="DI66" s="60">
        <f t="shared" si="210"/>
        <v>303973.64191280853</v>
      </c>
      <c r="DJ66" s="60">
        <f t="shared" si="210"/>
        <v>305240.19875411189</v>
      </c>
      <c r="DK66" s="60">
        <f t="shared" si="210"/>
        <v>306512.03291558736</v>
      </c>
      <c r="DL66" s="60">
        <f t="shared" si="210"/>
        <v>307789.16638606897</v>
      </c>
      <c r="DM66" s="60">
        <f t="shared" si="210"/>
        <v>309071.62124601094</v>
      </c>
      <c r="DN66" s="60">
        <f t="shared" si="210"/>
        <v>310359.41966786934</v>
      </c>
      <c r="DO66" s="60">
        <f t="shared" si="210"/>
        <v>311652.58391648548</v>
      </c>
      <c r="DP66" s="60">
        <f t="shared" si="210"/>
        <v>312951.13634947082</v>
      </c>
      <c r="DQ66" s="60">
        <f t="shared" si="210"/>
        <v>314255.09941759362</v>
      </c>
      <c r="DR66" s="60">
        <f t="shared" si="210"/>
        <v>315564.49566516693</v>
      </c>
      <c r="DS66" s="60">
        <f t="shared" si="210"/>
        <v>316879.34773043846</v>
      </c>
      <c r="DT66" s="60">
        <f t="shared" si="210"/>
        <v>318199.67834598193</v>
      </c>
      <c r="DU66" s="60">
        <f t="shared" si="210"/>
        <v>319525.51033909019</v>
      </c>
      <c r="DV66" s="60">
        <f t="shared" si="210"/>
        <v>320856.86663216975</v>
      </c>
      <c r="DW66" s="60">
        <f t="shared" si="210"/>
        <v>322193.77024313714</v>
      </c>
      <c r="DX66" s="60">
        <f t="shared" si="210"/>
        <v>323536.24428581685</v>
      </c>
      <c r="DY66" s="60">
        <f t="shared" si="210"/>
        <v>324884.31197034108</v>
      </c>
      <c r="DZ66" s="60">
        <f t="shared" si="210"/>
        <v>326237.99660355086</v>
      </c>
      <c r="EA66" s="60">
        <f t="shared" si="210"/>
        <v>327597.32158939895</v>
      </c>
      <c r="EB66" s="60">
        <f t="shared" si="210"/>
        <v>328962.31042935478</v>
      </c>
      <c r="EC66" s="60">
        <f t="shared" si="210"/>
        <v>330332.98672281043</v>
      </c>
      <c r="ED66" s="60">
        <f t="shared" si="210"/>
        <v>331709.37416748877</v>
      </c>
      <c r="EE66" s="60">
        <f t="shared" si="210"/>
        <v>333091.49655985332</v>
      </c>
      <c r="EF66" s="60">
        <f t="shared" si="210"/>
        <v>334479.37779551937</v>
      </c>
      <c r="EG66" s="60">
        <f t="shared" si="210"/>
        <v>335873.04186966736</v>
      </c>
      <c r="EH66" s="60">
        <f t="shared" si="210"/>
        <v>337272.51287745766</v>
      </c>
      <c r="EI66" s="60">
        <f t="shared" si="210"/>
        <v>338677.81501444709</v>
      </c>
      <c r="EJ66" s="60">
        <f t="shared" si="210"/>
        <v>340088.97257700725</v>
      </c>
      <c r="EK66" s="60">
        <f t="shared" si="210"/>
        <v>341506.00996274478</v>
      </c>
      <c r="EL66" s="51" t="s">
        <v>2</v>
      </c>
    </row>
    <row r="67" spans="1:142" x14ac:dyDescent="0.3">
      <c r="B67" s="51" t="s">
        <v>317</v>
      </c>
      <c r="D67" s="56">
        <v>46997</v>
      </c>
      <c r="E67" s="157">
        <f>SUM('Building Breakdown Scratch'!G69:G72)</f>
        <v>10647</v>
      </c>
      <c r="F67" s="126">
        <v>50</v>
      </c>
      <c r="G67" s="111">
        <f>$H$5/12</f>
        <v>4.1666666666666666E-3</v>
      </c>
      <c r="H67" s="56"/>
      <c r="I67" s="126"/>
      <c r="J67" s="126"/>
      <c r="L67" s="60">
        <f t="shared" ref="L67:AQ67" si="211">IF(L$5=$D67,$E67*$F67,IF($D67&lt;L$5,K67*(1+$G67),0))</f>
        <v>0</v>
      </c>
      <c r="M67" s="60">
        <f t="shared" si="211"/>
        <v>0</v>
      </c>
      <c r="N67" s="60">
        <f t="shared" si="211"/>
        <v>0</v>
      </c>
      <c r="O67" s="60">
        <f t="shared" si="211"/>
        <v>0</v>
      </c>
      <c r="P67" s="60">
        <f t="shared" si="211"/>
        <v>0</v>
      </c>
      <c r="Q67" s="60">
        <f t="shared" si="211"/>
        <v>0</v>
      </c>
      <c r="R67" s="60">
        <f t="shared" si="211"/>
        <v>0</v>
      </c>
      <c r="S67" s="60">
        <f t="shared" si="211"/>
        <v>0</v>
      </c>
      <c r="T67" s="60">
        <f t="shared" si="211"/>
        <v>0</v>
      </c>
      <c r="U67" s="60">
        <f t="shared" si="211"/>
        <v>0</v>
      </c>
      <c r="V67" s="60">
        <f t="shared" si="211"/>
        <v>0</v>
      </c>
      <c r="W67" s="60">
        <f t="shared" si="211"/>
        <v>0</v>
      </c>
      <c r="X67" s="60">
        <f t="shared" si="211"/>
        <v>0</v>
      </c>
      <c r="Y67" s="60">
        <f t="shared" si="211"/>
        <v>0</v>
      </c>
      <c r="Z67" s="60">
        <f t="shared" si="211"/>
        <v>0</v>
      </c>
      <c r="AA67" s="60">
        <f t="shared" si="211"/>
        <v>0</v>
      </c>
      <c r="AB67" s="60">
        <f t="shared" si="211"/>
        <v>0</v>
      </c>
      <c r="AC67" s="60">
        <f t="shared" si="211"/>
        <v>0</v>
      </c>
      <c r="AD67" s="60">
        <f t="shared" si="211"/>
        <v>0</v>
      </c>
      <c r="AE67" s="60">
        <f t="shared" si="211"/>
        <v>0</v>
      </c>
      <c r="AF67" s="60">
        <f t="shared" si="211"/>
        <v>0</v>
      </c>
      <c r="AG67" s="60">
        <f t="shared" si="211"/>
        <v>0</v>
      </c>
      <c r="AH67" s="60">
        <f t="shared" si="211"/>
        <v>0</v>
      </c>
      <c r="AI67" s="60">
        <f t="shared" si="211"/>
        <v>0</v>
      </c>
      <c r="AJ67" s="60">
        <f t="shared" si="211"/>
        <v>0</v>
      </c>
      <c r="AK67" s="60">
        <f t="shared" si="211"/>
        <v>0</v>
      </c>
      <c r="AL67" s="60">
        <f t="shared" si="211"/>
        <v>0</v>
      </c>
      <c r="AM67" s="60">
        <f t="shared" si="211"/>
        <v>0</v>
      </c>
      <c r="AN67" s="60">
        <f t="shared" si="211"/>
        <v>0</v>
      </c>
      <c r="AO67" s="60">
        <f t="shared" si="211"/>
        <v>0</v>
      </c>
      <c r="AP67" s="60">
        <f t="shared" si="211"/>
        <v>0</v>
      </c>
      <c r="AQ67" s="60">
        <f t="shared" si="211"/>
        <v>0</v>
      </c>
      <c r="AR67" s="60">
        <f t="shared" ref="AR67:BW67" si="212">IF(AR$5=$D67,$E67*$F67,IF($D67&lt;AR$5,AQ67*(1+$G67),0))</f>
        <v>0</v>
      </c>
      <c r="AS67" s="60">
        <f t="shared" si="212"/>
        <v>0</v>
      </c>
      <c r="AT67" s="60">
        <f t="shared" si="212"/>
        <v>0</v>
      </c>
      <c r="AU67" s="60">
        <f t="shared" si="212"/>
        <v>0</v>
      </c>
      <c r="AV67" s="60">
        <f t="shared" si="212"/>
        <v>0</v>
      </c>
      <c r="AW67" s="60">
        <f t="shared" si="212"/>
        <v>0</v>
      </c>
      <c r="AX67" s="60">
        <f t="shared" si="212"/>
        <v>0</v>
      </c>
      <c r="AY67" s="60">
        <f t="shared" si="212"/>
        <v>0</v>
      </c>
      <c r="AZ67" s="60">
        <f t="shared" si="212"/>
        <v>0</v>
      </c>
      <c r="BA67" s="60">
        <f t="shared" si="212"/>
        <v>0</v>
      </c>
      <c r="BB67" s="60">
        <f t="shared" si="212"/>
        <v>0</v>
      </c>
      <c r="BC67" s="60">
        <f t="shared" si="212"/>
        <v>0</v>
      </c>
      <c r="BD67" s="60">
        <f t="shared" si="212"/>
        <v>0</v>
      </c>
      <c r="BE67" s="60">
        <f t="shared" si="212"/>
        <v>0</v>
      </c>
      <c r="BF67" s="60">
        <f t="shared" si="212"/>
        <v>0</v>
      </c>
      <c r="BG67" s="60">
        <f t="shared" si="212"/>
        <v>0</v>
      </c>
      <c r="BH67" s="60">
        <f t="shared" si="212"/>
        <v>0</v>
      </c>
      <c r="BI67" s="60">
        <f t="shared" si="212"/>
        <v>0</v>
      </c>
      <c r="BJ67" s="60">
        <f t="shared" si="212"/>
        <v>0</v>
      </c>
      <c r="BK67" s="60">
        <f t="shared" si="212"/>
        <v>0</v>
      </c>
      <c r="BL67" s="60">
        <f t="shared" si="212"/>
        <v>0</v>
      </c>
      <c r="BM67" s="60">
        <f t="shared" si="212"/>
        <v>532350</v>
      </c>
      <c r="BN67" s="60">
        <f t="shared" si="212"/>
        <v>534568.125</v>
      </c>
      <c r="BO67" s="60">
        <f t="shared" si="212"/>
        <v>536795.4921875</v>
      </c>
      <c r="BP67" s="60">
        <f t="shared" si="212"/>
        <v>539032.14007161453</v>
      </c>
      <c r="BQ67" s="60">
        <f t="shared" si="212"/>
        <v>541278.10732191289</v>
      </c>
      <c r="BR67" s="60">
        <f t="shared" si="212"/>
        <v>543533.43276908749</v>
      </c>
      <c r="BS67" s="60">
        <f t="shared" si="212"/>
        <v>545798.15540562535</v>
      </c>
      <c r="BT67" s="60">
        <f t="shared" si="212"/>
        <v>548072.31438648212</v>
      </c>
      <c r="BU67" s="60">
        <f t="shared" si="212"/>
        <v>550355.94902975915</v>
      </c>
      <c r="BV67" s="60">
        <f t="shared" si="212"/>
        <v>552649.09881738317</v>
      </c>
      <c r="BW67" s="60">
        <f t="shared" si="212"/>
        <v>554951.80339578888</v>
      </c>
      <c r="BX67" s="60">
        <f t="shared" ref="BX67:DC67" si="213">IF(BX$5=$D67,$E67*$F67,IF($D67&lt;BX$5,BW67*(1+$G67),0))</f>
        <v>557264.1025766047</v>
      </c>
      <c r="BY67" s="60">
        <f t="shared" si="213"/>
        <v>559586.03633734048</v>
      </c>
      <c r="BZ67" s="60">
        <f t="shared" si="213"/>
        <v>561917.64482207934</v>
      </c>
      <c r="CA67" s="60">
        <f t="shared" si="213"/>
        <v>564258.96834217128</v>
      </c>
      <c r="CB67" s="60">
        <f t="shared" si="213"/>
        <v>566610.04737693036</v>
      </c>
      <c r="CC67" s="60">
        <f t="shared" si="213"/>
        <v>568970.9225743342</v>
      </c>
      <c r="CD67" s="60">
        <f t="shared" si="213"/>
        <v>571341.63475172722</v>
      </c>
      <c r="CE67" s="60">
        <f t="shared" si="213"/>
        <v>573722.22489652608</v>
      </c>
      <c r="CF67" s="60">
        <f t="shared" si="213"/>
        <v>576112.73416692822</v>
      </c>
      <c r="CG67" s="60">
        <f t="shared" si="213"/>
        <v>578513.20389262377</v>
      </c>
      <c r="CH67" s="60">
        <f t="shared" si="213"/>
        <v>580923.67557550967</v>
      </c>
      <c r="CI67" s="60">
        <f t="shared" si="213"/>
        <v>583344.19089040766</v>
      </c>
      <c r="CJ67" s="60">
        <f t="shared" si="213"/>
        <v>585774.79168578435</v>
      </c>
      <c r="CK67" s="60">
        <f t="shared" si="213"/>
        <v>588215.5199844751</v>
      </c>
      <c r="CL67" s="60">
        <f t="shared" si="213"/>
        <v>590666.41798441042</v>
      </c>
      <c r="CM67" s="60">
        <f t="shared" si="213"/>
        <v>593127.52805934544</v>
      </c>
      <c r="CN67" s="60">
        <f t="shared" si="213"/>
        <v>595598.89275959274</v>
      </c>
      <c r="CO67" s="60">
        <f t="shared" si="213"/>
        <v>598080.55481275765</v>
      </c>
      <c r="CP67" s="60">
        <f t="shared" si="213"/>
        <v>600572.55712447746</v>
      </c>
      <c r="CQ67" s="60">
        <f t="shared" si="213"/>
        <v>603074.94277916278</v>
      </c>
      <c r="CR67" s="60">
        <f t="shared" si="213"/>
        <v>605587.75504074257</v>
      </c>
      <c r="CS67" s="60">
        <f t="shared" si="213"/>
        <v>608111.03735341236</v>
      </c>
      <c r="CT67" s="60">
        <f t="shared" si="213"/>
        <v>610644.8333423849</v>
      </c>
      <c r="CU67" s="60">
        <f t="shared" si="213"/>
        <v>613189.18681464484</v>
      </c>
      <c r="CV67" s="60">
        <f t="shared" si="213"/>
        <v>615744.14175970585</v>
      </c>
      <c r="CW67" s="60">
        <f t="shared" si="213"/>
        <v>618309.74235037132</v>
      </c>
      <c r="CX67" s="60">
        <f t="shared" si="213"/>
        <v>620886.03294349788</v>
      </c>
      <c r="CY67" s="60">
        <f t="shared" si="213"/>
        <v>623473.05808076239</v>
      </c>
      <c r="CZ67" s="60">
        <f t="shared" si="213"/>
        <v>626070.86248943221</v>
      </c>
      <c r="DA67" s="60">
        <f t="shared" si="213"/>
        <v>628679.49108313816</v>
      </c>
      <c r="DB67" s="60">
        <f t="shared" si="213"/>
        <v>631298.98896265123</v>
      </c>
      <c r="DC67" s="60">
        <f t="shared" si="213"/>
        <v>633929.40141666227</v>
      </c>
      <c r="DD67" s="60">
        <f t="shared" ref="DD67:EK67" si="214">IF(DD$5=$D67,$E67*$F67,IF($D67&lt;DD$5,DC67*(1+$G67),0))</f>
        <v>636570.77392256504</v>
      </c>
      <c r="DE67" s="60">
        <f t="shared" si="214"/>
        <v>639223.15214724233</v>
      </c>
      <c r="DF67" s="60">
        <f t="shared" si="214"/>
        <v>641886.58194785588</v>
      </c>
      <c r="DG67" s="60">
        <f t="shared" si="214"/>
        <v>644561.10937263863</v>
      </c>
      <c r="DH67" s="60">
        <f t="shared" si="214"/>
        <v>647246.78066169133</v>
      </c>
      <c r="DI67" s="60">
        <f t="shared" si="214"/>
        <v>649943.64224778174</v>
      </c>
      <c r="DJ67" s="60">
        <f t="shared" si="214"/>
        <v>652651.74075714743</v>
      </c>
      <c r="DK67" s="60">
        <f t="shared" si="214"/>
        <v>655371.1230103022</v>
      </c>
      <c r="DL67" s="60">
        <f t="shared" si="214"/>
        <v>658101.83602284512</v>
      </c>
      <c r="DM67" s="60">
        <f t="shared" si="214"/>
        <v>660843.92700627365</v>
      </c>
      <c r="DN67" s="60">
        <f t="shared" si="214"/>
        <v>663597.44336879975</v>
      </c>
      <c r="DO67" s="60">
        <f t="shared" si="214"/>
        <v>666362.43271616974</v>
      </c>
      <c r="DP67" s="60">
        <f t="shared" si="214"/>
        <v>669138.94285248709</v>
      </c>
      <c r="DQ67" s="60">
        <f t="shared" si="214"/>
        <v>671927.02178103907</v>
      </c>
      <c r="DR67" s="60">
        <f t="shared" si="214"/>
        <v>674726.71770512674</v>
      </c>
      <c r="DS67" s="60">
        <f t="shared" si="214"/>
        <v>677538.07902889804</v>
      </c>
      <c r="DT67" s="60">
        <f t="shared" si="214"/>
        <v>680361.15435818513</v>
      </c>
      <c r="DU67" s="60">
        <f t="shared" si="214"/>
        <v>683195.99250134418</v>
      </c>
      <c r="DV67" s="60">
        <f t="shared" si="214"/>
        <v>686042.64247009973</v>
      </c>
      <c r="DW67" s="60">
        <f t="shared" si="214"/>
        <v>688901.15348039183</v>
      </c>
      <c r="DX67" s="60">
        <f t="shared" si="214"/>
        <v>691771.57495322684</v>
      </c>
      <c r="DY67" s="60">
        <f t="shared" si="214"/>
        <v>694653.95651553199</v>
      </c>
      <c r="DZ67" s="60">
        <f t="shared" si="214"/>
        <v>697548.34800101339</v>
      </c>
      <c r="EA67" s="60">
        <f t="shared" si="214"/>
        <v>700454.79945101764</v>
      </c>
      <c r="EB67" s="60">
        <f t="shared" si="214"/>
        <v>703373.36111539684</v>
      </c>
      <c r="EC67" s="60">
        <f t="shared" si="214"/>
        <v>706304.08345337759</v>
      </c>
      <c r="ED67" s="60">
        <f t="shared" si="214"/>
        <v>709247.01713443338</v>
      </c>
      <c r="EE67" s="60">
        <f t="shared" si="214"/>
        <v>712202.21303916012</v>
      </c>
      <c r="EF67" s="60">
        <f t="shared" si="214"/>
        <v>715169.72226015665</v>
      </c>
      <c r="EG67" s="60">
        <f t="shared" si="214"/>
        <v>718149.59610290732</v>
      </c>
      <c r="EH67" s="60">
        <f t="shared" si="214"/>
        <v>721141.8860866694</v>
      </c>
      <c r="EI67" s="60">
        <f t="shared" si="214"/>
        <v>724146.64394536382</v>
      </c>
      <c r="EJ67" s="60">
        <f t="shared" si="214"/>
        <v>727163.92162846948</v>
      </c>
      <c r="EK67" s="60">
        <f t="shared" si="214"/>
        <v>730193.77130192146</v>
      </c>
      <c r="EL67" s="51" t="s">
        <v>2</v>
      </c>
    </row>
    <row r="68" spans="1:142" x14ac:dyDescent="0.3">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51" t="s">
        <v>2</v>
      </c>
    </row>
    <row r="69" spans="1:142" ht="17.25" x14ac:dyDescent="0.35">
      <c r="A69" s="97" t="s">
        <v>318</v>
      </c>
      <c r="B69" s="97"/>
      <c r="C69" s="97"/>
      <c r="D69" s="132">
        <f>MIN(D66:D67)</f>
        <v>46997</v>
      </c>
      <c r="E69" s="163"/>
      <c r="F69" s="164"/>
      <c r="G69" s="97"/>
      <c r="H69" s="97"/>
      <c r="I69" s="97"/>
      <c r="J69" s="97"/>
      <c r="K69" s="97"/>
      <c r="L69" s="98">
        <f t="shared" ref="L69:AQ69" si="215">SUM(L66:L68)</f>
        <v>0</v>
      </c>
      <c r="M69" s="98">
        <f t="shared" si="215"/>
        <v>0</v>
      </c>
      <c r="N69" s="98">
        <f t="shared" si="215"/>
        <v>0</v>
      </c>
      <c r="O69" s="98">
        <f t="shared" si="215"/>
        <v>0</v>
      </c>
      <c r="P69" s="98">
        <f t="shared" si="215"/>
        <v>0</v>
      </c>
      <c r="Q69" s="98">
        <f t="shared" si="215"/>
        <v>0</v>
      </c>
      <c r="R69" s="98">
        <f t="shared" si="215"/>
        <v>0</v>
      </c>
      <c r="S69" s="98">
        <f t="shared" si="215"/>
        <v>0</v>
      </c>
      <c r="T69" s="98">
        <f t="shared" si="215"/>
        <v>0</v>
      </c>
      <c r="U69" s="98">
        <f t="shared" si="215"/>
        <v>0</v>
      </c>
      <c r="V69" s="98">
        <f t="shared" si="215"/>
        <v>0</v>
      </c>
      <c r="W69" s="98">
        <f t="shared" si="215"/>
        <v>0</v>
      </c>
      <c r="X69" s="98">
        <f t="shared" si="215"/>
        <v>0</v>
      </c>
      <c r="Y69" s="98">
        <f t="shared" si="215"/>
        <v>0</v>
      </c>
      <c r="Z69" s="98">
        <f t="shared" si="215"/>
        <v>0</v>
      </c>
      <c r="AA69" s="98">
        <f t="shared" si="215"/>
        <v>0</v>
      </c>
      <c r="AB69" s="98">
        <f t="shared" si="215"/>
        <v>0</v>
      </c>
      <c r="AC69" s="98">
        <f t="shared" si="215"/>
        <v>0</v>
      </c>
      <c r="AD69" s="98">
        <f t="shared" si="215"/>
        <v>0</v>
      </c>
      <c r="AE69" s="98">
        <f t="shared" si="215"/>
        <v>0</v>
      </c>
      <c r="AF69" s="98">
        <f t="shared" si="215"/>
        <v>0</v>
      </c>
      <c r="AG69" s="98">
        <f t="shared" si="215"/>
        <v>0</v>
      </c>
      <c r="AH69" s="98">
        <f t="shared" si="215"/>
        <v>0</v>
      </c>
      <c r="AI69" s="98">
        <f t="shared" si="215"/>
        <v>0</v>
      </c>
      <c r="AJ69" s="98">
        <f t="shared" si="215"/>
        <v>0</v>
      </c>
      <c r="AK69" s="98">
        <f t="shared" si="215"/>
        <v>0</v>
      </c>
      <c r="AL69" s="98">
        <f t="shared" si="215"/>
        <v>0</v>
      </c>
      <c r="AM69" s="98">
        <f t="shared" si="215"/>
        <v>0</v>
      </c>
      <c r="AN69" s="98">
        <f t="shared" si="215"/>
        <v>0</v>
      </c>
      <c r="AO69" s="98">
        <f t="shared" si="215"/>
        <v>0</v>
      </c>
      <c r="AP69" s="98">
        <f t="shared" si="215"/>
        <v>0</v>
      </c>
      <c r="AQ69" s="98">
        <f t="shared" si="215"/>
        <v>0</v>
      </c>
      <c r="AR69" s="98">
        <f t="shared" ref="AR69:BS69" si="216">SUM(AR66:AR68)</f>
        <v>0</v>
      </c>
      <c r="AS69" s="98">
        <f t="shared" si="216"/>
        <v>0</v>
      </c>
      <c r="AT69" s="98">
        <f t="shared" si="216"/>
        <v>0</v>
      </c>
      <c r="AU69" s="98">
        <f t="shared" si="216"/>
        <v>0</v>
      </c>
      <c r="AV69" s="98">
        <f t="shared" si="216"/>
        <v>0</v>
      </c>
      <c r="AW69" s="98">
        <f t="shared" si="216"/>
        <v>0</v>
      </c>
      <c r="AX69" s="98">
        <f t="shared" si="216"/>
        <v>0</v>
      </c>
      <c r="AY69" s="98">
        <f t="shared" si="216"/>
        <v>0</v>
      </c>
      <c r="AZ69" s="98">
        <f t="shared" si="216"/>
        <v>0</v>
      </c>
      <c r="BA69" s="98">
        <f t="shared" si="216"/>
        <v>0</v>
      </c>
      <c r="BB69" s="98">
        <f t="shared" si="216"/>
        <v>0</v>
      </c>
      <c r="BC69" s="98">
        <f t="shared" si="216"/>
        <v>0</v>
      </c>
      <c r="BD69" s="98">
        <f t="shared" si="216"/>
        <v>0</v>
      </c>
      <c r="BE69" s="98">
        <f t="shared" si="216"/>
        <v>0</v>
      </c>
      <c r="BF69" s="98">
        <f t="shared" si="216"/>
        <v>0</v>
      </c>
      <c r="BG69" s="98">
        <f t="shared" si="216"/>
        <v>0</v>
      </c>
      <c r="BH69" s="98">
        <f t="shared" si="216"/>
        <v>0</v>
      </c>
      <c r="BI69" s="98">
        <f t="shared" si="216"/>
        <v>0</v>
      </c>
      <c r="BJ69" s="98">
        <f t="shared" si="216"/>
        <v>0</v>
      </c>
      <c r="BK69" s="98">
        <f t="shared" si="216"/>
        <v>0</v>
      </c>
      <c r="BL69" s="98">
        <f t="shared" si="216"/>
        <v>0</v>
      </c>
      <c r="BM69" s="98">
        <f t="shared" si="216"/>
        <v>781326</v>
      </c>
      <c r="BN69" s="98">
        <f t="shared" si="216"/>
        <v>784581.52500000002</v>
      </c>
      <c r="BO69" s="98">
        <f t="shared" si="216"/>
        <v>787850.61468750006</v>
      </c>
      <c r="BP69" s="98">
        <f t="shared" si="216"/>
        <v>791133.32558203116</v>
      </c>
      <c r="BQ69" s="98">
        <f t="shared" si="216"/>
        <v>794429.71443862293</v>
      </c>
      <c r="BR69" s="98">
        <f t="shared" si="216"/>
        <v>797739.83824878384</v>
      </c>
      <c r="BS69" s="98">
        <f t="shared" si="216"/>
        <v>801063.75424148713</v>
      </c>
      <c r="BT69" s="98">
        <f t="shared" ref="BT69:EA69" si="217">SUM(BT66:BT68)</f>
        <v>804401.51988416002</v>
      </c>
      <c r="BU69" s="98">
        <f t="shared" si="217"/>
        <v>807753.19288367731</v>
      </c>
      <c r="BV69" s="98">
        <f t="shared" si="217"/>
        <v>811118.83118735929</v>
      </c>
      <c r="BW69" s="98">
        <f t="shared" si="217"/>
        <v>814498.49298397324</v>
      </c>
      <c r="BX69" s="98">
        <f t="shared" si="217"/>
        <v>817892.23670473986</v>
      </c>
      <c r="BY69" s="98">
        <f t="shared" si="217"/>
        <v>821300.12102434284</v>
      </c>
      <c r="BZ69" s="98">
        <f t="shared" si="217"/>
        <v>824722.20486194419</v>
      </c>
      <c r="CA69" s="98">
        <f t="shared" si="217"/>
        <v>828158.54738220223</v>
      </c>
      <c r="CB69" s="98">
        <f t="shared" si="217"/>
        <v>831609.20799629483</v>
      </c>
      <c r="CC69" s="98">
        <f t="shared" si="217"/>
        <v>835074.246362946</v>
      </c>
      <c r="CD69" s="98">
        <f t="shared" si="217"/>
        <v>838553.72238945821</v>
      </c>
      <c r="CE69" s="98">
        <f t="shared" si="217"/>
        <v>842047.69623274752</v>
      </c>
      <c r="CF69" s="98">
        <f t="shared" si="217"/>
        <v>845556.22830038401</v>
      </c>
      <c r="CG69" s="98">
        <f t="shared" si="217"/>
        <v>849079.37925163563</v>
      </c>
      <c r="CH69" s="98">
        <f t="shared" si="217"/>
        <v>852617.2099985173</v>
      </c>
      <c r="CI69" s="98">
        <f t="shared" si="217"/>
        <v>856169.78170684446</v>
      </c>
      <c r="CJ69" s="98">
        <f t="shared" si="217"/>
        <v>859737.15579728968</v>
      </c>
      <c r="CK69" s="98">
        <f t="shared" si="217"/>
        <v>863319.39394644508</v>
      </c>
      <c r="CL69" s="98">
        <f t="shared" si="217"/>
        <v>866916.55808788852</v>
      </c>
      <c r="CM69" s="98">
        <f t="shared" si="217"/>
        <v>870528.71041325468</v>
      </c>
      <c r="CN69" s="98">
        <f t="shared" si="217"/>
        <v>874155.91337330989</v>
      </c>
      <c r="CO69" s="98">
        <f t="shared" si="217"/>
        <v>877798.229679032</v>
      </c>
      <c r="CP69" s="98">
        <f t="shared" si="217"/>
        <v>881455.72230269457</v>
      </c>
      <c r="CQ69" s="98">
        <f t="shared" si="217"/>
        <v>885128.45447895583</v>
      </c>
      <c r="CR69" s="98">
        <f t="shared" si="217"/>
        <v>888816.48970595142</v>
      </c>
      <c r="CS69" s="98">
        <f t="shared" si="217"/>
        <v>892519.89174639294</v>
      </c>
      <c r="CT69" s="98">
        <f t="shared" si="217"/>
        <v>896238.72462866944</v>
      </c>
      <c r="CU69" s="98">
        <f t="shared" si="217"/>
        <v>899973.0526479556</v>
      </c>
      <c r="CV69" s="98">
        <f t="shared" si="217"/>
        <v>903722.94036732207</v>
      </c>
      <c r="CW69" s="98">
        <f t="shared" si="217"/>
        <v>907488.45261885261</v>
      </c>
      <c r="CX69" s="98">
        <f t="shared" si="217"/>
        <v>911269.65450476448</v>
      </c>
      <c r="CY69" s="98">
        <f t="shared" si="217"/>
        <v>915066.61139853427</v>
      </c>
      <c r="CZ69" s="98">
        <f t="shared" si="217"/>
        <v>918879.38894602819</v>
      </c>
      <c r="DA69" s="98">
        <f t="shared" si="217"/>
        <v>922708.05306663655</v>
      </c>
      <c r="DB69" s="98">
        <f t="shared" si="217"/>
        <v>926552.66995441425</v>
      </c>
      <c r="DC69" s="98">
        <f t="shared" si="217"/>
        <v>930413.30607922422</v>
      </c>
      <c r="DD69" s="98">
        <f t="shared" si="217"/>
        <v>934290.02818788774</v>
      </c>
      <c r="DE69" s="98">
        <f t="shared" si="217"/>
        <v>938182.90330533707</v>
      </c>
      <c r="DF69" s="98">
        <f t="shared" si="217"/>
        <v>942091.99873577605</v>
      </c>
      <c r="DG69" s="98">
        <f t="shared" si="217"/>
        <v>946017.3820638418</v>
      </c>
      <c r="DH69" s="98">
        <f t="shared" si="217"/>
        <v>949959.12115577445</v>
      </c>
      <c r="DI69" s="98">
        <f t="shared" si="217"/>
        <v>953917.28416059026</v>
      </c>
      <c r="DJ69" s="98">
        <f t="shared" si="217"/>
        <v>957891.93951125932</v>
      </c>
      <c r="DK69" s="98">
        <f t="shared" si="217"/>
        <v>961883.1559258895</v>
      </c>
      <c r="DL69" s="98">
        <f t="shared" si="217"/>
        <v>965891.00240891404</v>
      </c>
      <c r="DM69" s="98">
        <f t="shared" si="217"/>
        <v>969915.54825228453</v>
      </c>
      <c r="DN69" s="98">
        <f t="shared" si="217"/>
        <v>973956.86303666909</v>
      </c>
      <c r="DO69" s="98">
        <f t="shared" si="217"/>
        <v>978015.01663265517</v>
      </c>
      <c r="DP69" s="98">
        <f t="shared" si="217"/>
        <v>982090.07920195791</v>
      </c>
      <c r="DQ69" s="98">
        <f t="shared" si="217"/>
        <v>986182.12119863275</v>
      </c>
      <c r="DR69" s="98">
        <f t="shared" si="217"/>
        <v>990291.21337029361</v>
      </c>
      <c r="DS69" s="98">
        <f t="shared" si="217"/>
        <v>994417.42675933649</v>
      </c>
      <c r="DT69" s="98">
        <f t="shared" si="217"/>
        <v>998560.83270416711</v>
      </c>
      <c r="DU69" s="98">
        <f t="shared" si="217"/>
        <v>1002721.5028404344</v>
      </c>
      <c r="DV69" s="98">
        <f t="shared" si="217"/>
        <v>1006899.5091022695</v>
      </c>
      <c r="DW69" s="98">
        <f t="shared" si="217"/>
        <v>1011094.923723529</v>
      </c>
      <c r="DX69" s="98">
        <f t="shared" si="217"/>
        <v>1015307.8192390436</v>
      </c>
      <c r="DY69" s="98">
        <f t="shared" si="217"/>
        <v>1019538.268485873</v>
      </c>
      <c r="DZ69" s="98">
        <f t="shared" si="217"/>
        <v>1023786.3446045642</v>
      </c>
      <c r="EA69" s="98">
        <f t="shared" si="217"/>
        <v>1028052.1210404166</v>
      </c>
      <c r="EB69" s="98">
        <f t="shared" ref="EB69:EK69" si="218">SUM(EB66:EB68)</f>
        <v>1032335.6715447516</v>
      </c>
      <c r="EC69" s="98">
        <f t="shared" si="218"/>
        <v>1036637.070176188</v>
      </c>
      <c r="ED69" s="98">
        <f t="shared" si="218"/>
        <v>1040956.3913019222</v>
      </c>
      <c r="EE69" s="98">
        <f t="shared" si="218"/>
        <v>1045293.7095990134</v>
      </c>
      <c r="EF69" s="98">
        <f t="shared" si="218"/>
        <v>1049649.100055676</v>
      </c>
      <c r="EG69" s="98">
        <f t="shared" si="218"/>
        <v>1054022.6379725747</v>
      </c>
      <c r="EH69" s="98">
        <f t="shared" si="218"/>
        <v>1058414.3989641271</v>
      </c>
      <c r="EI69" s="98">
        <f t="shared" si="218"/>
        <v>1062824.4589598109</v>
      </c>
      <c r="EJ69" s="98">
        <f t="shared" si="218"/>
        <v>1067252.8942054766</v>
      </c>
      <c r="EK69" s="98">
        <f t="shared" si="218"/>
        <v>1071699.7812646662</v>
      </c>
      <c r="EL69" s="51" t="s">
        <v>2</v>
      </c>
    </row>
    <row r="70" spans="1:142" x14ac:dyDescent="0.3">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51" t="s">
        <v>2</v>
      </c>
    </row>
    <row r="71" spans="1:142" x14ac:dyDescent="0.3">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60"/>
      <c r="EJ71" s="60"/>
      <c r="EK71" s="60"/>
      <c r="EL71" s="51" t="s">
        <v>2</v>
      </c>
    </row>
    <row r="72" spans="1:142" ht="17.25" x14ac:dyDescent="0.35">
      <c r="A72" s="102" t="s">
        <v>61</v>
      </c>
      <c r="B72" s="103"/>
      <c r="C72" s="103"/>
      <c r="D72" s="103" t="s">
        <v>271</v>
      </c>
      <c r="E72" s="158" t="s">
        <v>272</v>
      </c>
      <c r="F72" s="159" t="s">
        <v>316</v>
      </c>
      <c r="G72" s="103" t="s">
        <v>261</v>
      </c>
      <c r="H72" s="103"/>
      <c r="I72" s="103"/>
      <c r="J72" s="103"/>
      <c r="K72" s="103"/>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c r="DL72" s="160"/>
      <c r="DM72" s="160"/>
      <c r="DN72" s="160"/>
      <c r="DO72" s="160"/>
      <c r="DP72" s="160"/>
      <c r="DQ72" s="160"/>
      <c r="DR72" s="160"/>
      <c r="DS72" s="160"/>
      <c r="DT72" s="160"/>
      <c r="DU72" s="160"/>
      <c r="DV72" s="160"/>
      <c r="DW72" s="160"/>
      <c r="DX72" s="160"/>
      <c r="DY72" s="160"/>
      <c r="DZ72" s="160"/>
      <c r="EA72" s="160"/>
      <c r="EB72" s="160"/>
      <c r="EC72" s="160"/>
      <c r="ED72" s="160"/>
      <c r="EE72" s="160"/>
      <c r="EF72" s="160"/>
      <c r="EG72" s="160"/>
      <c r="EH72" s="160"/>
      <c r="EI72" s="160"/>
      <c r="EJ72" s="160"/>
      <c r="EK72" s="160"/>
      <c r="EL72" s="51" t="s">
        <v>2</v>
      </c>
    </row>
    <row r="73" spans="1:142" x14ac:dyDescent="0.3">
      <c r="B73" s="51" t="s">
        <v>62</v>
      </c>
      <c r="D73" s="56">
        <v>46874</v>
      </c>
      <c r="E73" s="157">
        <f>SUM('Building Breakdown Scratch'!G11)</f>
        <v>760.5</v>
      </c>
      <c r="F73" s="126">
        <v>70</v>
      </c>
      <c r="G73" s="111">
        <f t="shared" ref="G73:G77" si="219">$H$5/12</f>
        <v>4.1666666666666666E-3</v>
      </c>
      <c r="H73" s="56"/>
      <c r="I73" s="126"/>
      <c r="J73" s="126"/>
      <c r="L73" s="60">
        <f t="shared" ref="L73:AQ73" si="220">IF(L$5=$D73,$E73*$F73,IF($D73&lt;L$5,K73*(1+$G73),0))</f>
        <v>0</v>
      </c>
      <c r="M73" s="60">
        <f t="shared" si="220"/>
        <v>0</v>
      </c>
      <c r="N73" s="60">
        <f t="shared" si="220"/>
        <v>0</v>
      </c>
      <c r="O73" s="60">
        <f t="shared" si="220"/>
        <v>0</v>
      </c>
      <c r="P73" s="60">
        <f t="shared" si="220"/>
        <v>0</v>
      </c>
      <c r="Q73" s="60">
        <f t="shared" si="220"/>
        <v>0</v>
      </c>
      <c r="R73" s="60">
        <f t="shared" si="220"/>
        <v>0</v>
      </c>
      <c r="S73" s="60">
        <f t="shared" si="220"/>
        <v>0</v>
      </c>
      <c r="T73" s="60">
        <f t="shared" si="220"/>
        <v>0</v>
      </c>
      <c r="U73" s="60">
        <f t="shared" si="220"/>
        <v>0</v>
      </c>
      <c r="V73" s="60">
        <f t="shared" si="220"/>
        <v>0</v>
      </c>
      <c r="W73" s="60">
        <f t="shared" si="220"/>
        <v>0</v>
      </c>
      <c r="X73" s="60">
        <f t="shared" si="220"/>
        <v>0</v>
      </c>
      <c r="Y73" s="60">
        <f t="shared" si="220"/>
        <v>0</v>
      </c>
      <c r="Z73" s="60">
        <f t="shared" si="220"/>
        <v>0</v>
      </c>
      <c r="AA73" s="60">
        <f t="shared" si="220"/>
        <v>0</v>
      </c>
      <c r="AB73" s="60">
        <f t="shared" si="220"/>
        <v>0</v>
      </c>
      <c r="AC73" s="60">
        <f t="shared" si="220"/>
        <v>0</v>
      </c>
      <c r="AD73" s="60">
        <f t="shared" si="220"/>
        <v>0</v>
      </c>
      <c r="AE73" s="60">
        <f t="shared" si="220"/>
        <v>0</v>
      </c>
      <c r="AF73" s="60">
        <f t="shared" si="220"/>
        <v>0</v>
      </c>
      <c r="AG73" s="60">
        <f t="shared" si="220"/>
        <v>0</v>
      </c>
      <c r="AH73" s="60">
        <f t="shared" si="220"/>
        <v>0</v>
      </c>
      <c r="AI73" s="60">
        <f t="shared" si="220"/>
        <v>0</v>
      </c>
      <c r="AJ73" s="60">
        <f t="shared" si="220"/>
        <v>0</v>
      </c>
      <c r="AK73" s="60">
        <f t="shared" si="220"/>
        <v>0</v>
      </c>
      <c r="AL73" s="60">
        <f t="shared" si="220"/>
        <v>0</v>
      </c>
      <c r="AM73" s="60">
        <f t="shared" si="220"/>
        <v>0</v>
      </c>
      <c r="AN73" s="60">
        <f t="shared" si="220"/>
        <v>0</v>
      </c>
      <c r="AO73" s="60">
        <f t="shared" si="220"/>
        <v>0</v>
      </c>
      <c r="AP73" s="60">
        <f t="shared" si="220"/>
        <v>0</v>
      </c>
      <c r="AQ73" s="60">
        <f t="shared" si="220"/>
        <v>0</v>
      </c>
      <c r="AR73" s="60">
        <f t="shared" ref="AR73:BW73" si="221">IF(AR$5=$D73,$E73*$F73,IF($D73&lt;AR$5,AQ73*(1+$G73),0))</f>
        <v>0</v>
      </c>
      <c r="AS73" s="60">
        <f t="shared" si="221"/>
        <v>0</v>
      </c>
      <c r="AT73" s="60">
        <f t="shared" si="221"/>
        <v>0</v>
      </c>
      <c r="AU73" s="60">
        <f t="shared" si="221"/>
        <v>0</v>
      </c>
      <c r="AV73" s="60">
        <f t="shared" si="221"/>
        <v>0</v>
      </c>
      <c r="AW73" s="60">
        <f t="shared" si="221"/>
        <v>0</v>
      </c>
      <c r="AX73" s="60">
        <f t="shared" si="221"/>
        <v>0</v>
      </c>
      <c r="AY73" s="60">
        <f t="shared" si="221"/>
        <v>0</v>
      </c>
      <c r="AZ73" s="60">
        <f t="shared" si="221"/>
        <v>0</v>
      </c>
      <c r="BA73" s="60">
        <f t="shared" si="221"/>
        <v>0</v>
      </c>
      <c r="BB73" s="60">
        <f t="shared" si="221"/>
        <v>0</v>
      </c>
      <c r="BC73" s="60">
        <f t="shared" si="221"/>
        <v>0</v>
      </c>
      <c r="BD73" s="60">
        <f t="shared" si="221"/>
        <v>0</v>
      </c>
      <c r="BE73" s="60">
        <f t="shared" si="221"/>
        <v>0</v>
      </c>
      <c r="BF73" s="60">
        <f t="shared" si="221"/>
        <v>0</v>
      </c>
      <c r="BG73" s="60">
        <f t="shared" si="221"/>
        <v>0</v>
      </c>
      <c r="BH73" s="60">
        <f t="shared" si="221"/>
        <v>0</v>
      </c>
      <c r="BI73" s="60">
        <f t="shared" si="221"/>
        <v>53235</v>
      </c>
      <c r="BJ73" s="60">
        <f t="shared" si="221"/>
        <v>53456.8125</v>
      </c>
      <c r="BK73" s="60">
        <f t="shared" si="221"/>
        <v>53679.549218749999</v>
      </c>
      <c r="BL73" s="60">
        <f t="shared" si="221"/>
        <v>53903.214007161456</v>
      </c>
      <c r="BM73" s="60">
        <f t="shared" si="221"/>
        <v>54127.810732191298</v>
      </c>
      <c r="BN73" s="60">
        <f t="shared" si="221"/>
        <v>54353.343276908759</v>
      </c>
      <c r="BO73" s="60">
        <f t="shared" si="221"/>
        <v>54579.815540562544</v>
      </c>
      <c r="BP73" s="60">
        <f t="shared" si="221"/>
        <v>54807.231438648218</v>
      </c>
      <c r="BQ73" s="60">
        <f t="shared" si="221"/>
        <v>55035.594902975921</v>
      </c>
      <c r="BR73" s="60">
        <f t="shared" si="221"/>
        <v>55264.90988173832</v>
      </c>
      <c r="BS73" s="60">
        <f t="shared" si="221"/>
        <v>55495.180339578896</v>
      </c>
      <c r="BT73" s="60">
        <f t="shared" si="221"/>
        <v>55726.410257660471</v>
      </c>
      <c r="BU73" s="60">
        <f t="shared" si="221"/>
        <v>55958.603633734056</v>
      </c>
      <c r="BV73" s="60">
        <f t="shared" si="221"/>
        <v>56191.764482207946</v>
      </c>
      <c r="BW73" s="60">
        <f t="shared" si="221"/>
        <v>56425.896834217143</v>
      </c>
      <c r="BX73" s="60">
        <f t="shared" ref="BX73:DC73" si="222">IF(BX$5=$D73,$E73*$F73,IF($D73&lt;BX$5,BW73*(1+$G73),0))</f>
        <v>56661.004737693045</v>
      </c>
      <c r="BY73" s="60">
        <f t="shared" si="222"/>
        <v>56897.092257433433</v>
      </c>
      <c r="BZ73" s="60">
        <f t="shared" si="222"/>
        <v>57134.16347517274</v>
      </c>
      <c r="CA73" s="60">
        <f t="shared" si="222"/>
        <v>57372.222489652624</v>
      </c>
      <c r="CB73" s="60">
        <f t="shared" si="222"/>
        <v>57611.273416692842</v>
      </c>
      <c r="CC73" s="60">
        <f t="shared" si="222"/>
        <v>57851.320389262393</v>
      </c>
      <c r="CD73" s="60">
        <f t="shared" si="222"/>
        <v>58092.367557550984</v>
      </c>
      <c r="CE73" s="60">
        <f t="shared" si="222"/>
        <v>58334.419089040777</v>
      </c>
      <c r="CF73" s="60">
        <f t="shared" si="222"/>
        <v>58577.479168578444</v>
      </c>
      <c r="CG73" s="60">
        <f t="shared" si="222"/>
        <v>58821.551998447518</v>
      </c>
      <c r="CH73" s="60">
        <f t="shared" si="222"/>
        <v>59066.641798441051</v>
      </c>
      <c r="CI73" s="60">
        <f t="shared" si="222"/>
        <v>59312.752805934557</v>
      </c>
      <c r="CJ73" s="60">
        <f t="shared" si="222"/>
        <v>59559.889275959285</v>
      </c>
      <c r="CK73" s="60">
        <f t="shared" si="222"/>
        <v>59808.055481275784</v>
      </c>
      <c r="CL73" s="60">
        <f t="shared" si="222"/>
        <v>60057.255712447768</v>
      </c>
      <c r="CM73" s="60">
        <f t="shared" si="222"/>
        <v>60307.494277916303</v>
      </c>
      <c r="CN73" s="60">
        <f t="shared" si="222"/>
        <v>60558.775504074285</v>
      </c>
      <c r="CO73" s="60">
        <f t="shared" si="222"/>
        <v>60811.103735341261</v>
      </c>
      <c r="CP73" s="60">
        <f t="shared" si="222"/>
        <v>61064.483334238517</v>
      </c>
      <c r="CQ73" s="60">
        <f t="shared" si="222"/>
        <v>61318.918681464507</v>
      </c>
      <c r="CR73" s="60">
        <f t="shared" si="222"/>
        <v>61574.414175970611</v>
      </c>
      <c r="CS73" s="60">
        <f t="shared" si="222"/>
        <v>61830.974235037153</v>
      </c>
      <c r="CT73" s="60">
        <f t="shared" si="222"/>
        <v>62088.603294349807</v>
      </c>
      <c r="CU73" s="60">
        <f t="shared" si="222"/>
        <v>62347.305808076264</v>
      </c>
      <c r="CV73" s="60">
        <f t="shared" si="222"/>
        <v>62607.086248943247</v>
      </c>
      <c r="CW73" s="60">
        <f t="shared" si="222"/>
        <v>62867.949108313842</v>
      </c>
      <c r="CX73" s="60">
        <f t="shared" si="222"/>
        <v>63129.898896265149</v>
      </c>
      <c r="CY73" s="60">
        <f t="shared" si="222"/>
        <v>63392.940141666251</v>
      </c>
      <c r="CZ73" s="60">
        <f t="shared" si="222"/>
        <v>63657.077392256528</v>
      </c>
      <c r="DA73" s="60">
        <f t="shared" si="222"/>
        <v>63922.315214724265</v>
      </c>
      <c r="DB73" s="60">
        <f t="shared" si="222"/>
        <v>64188.658194785618</v>
      </c>
      <c r="DC73" s="60">
        <f t="shared" si="222"/>
        <v>64456.110937263889</v>
      </c>
      <c r="DD73" s="60">
        <f t="shared" ref="DD73:EK73" si="223">IF(DD$5=$D73,$E73*$F73,IF($D73&lt;DD$5,DC73*(1+$G73),0))</f>
        <v>64724.678066169152</v>
      </c>
      <c r="DE73" s="60">
        <f t="shared" si="223"/>
        <v>64994.36422477819</v>
      </c>
      <c r="DF73" s="60">
        <f t="shared" si="223"/>
        <v>65265.174075714764</v>
      </c>
      <c r="DG73" s="60">
        <f t="shared" si="223"/>
        <v>65537.11230103024</v>
      </c>
      <c r="DH73" s="60">
        <f t="shared" si="223"/>
        <v>65810.183602284538</v>
      </c>
      <c r="DI73" s="60">
        <f t="shared" si="223"/>
        <v>66084.392700627388</v>
      </c>
      <c r="DJ73" s="60">
        <f t="shared" si="223"/>
        <v>66359.744336880001</v>
      </c>
      <c r="DK73" s="60">
        <f t="shared" si="223"/>
        <v>66636.243271617001</v>
      </c>
      <c r="DL73" s="60">
        <f t="shared" si="223"/>
        <v>66913.894285248738</v>
      </c>
      <c r="DM73" s="60">
        <f t="shared" si="223"/>
        <v>67192.702178103937</v>
      </c>
      <c r="DN73" s="60">
        <f t="shared" si="223"/>
        <v>67472.671770512708</v>
      </c>
      <c r="DO73" s="60">
        <f t="shared" si="223"/>
        <v>67753.80790288985</v>
      </c>
      <c r="DP73" s="60">
        <f t="shared" si="223"/>
        <v>68036.115435818559</v>
      </c>
      <c r="DQ73" s="60">
        <f t="shared" si="223"/>
        <v>68319.599250134474</v>
      </c>
      <c r="DR73" s="60">
        <f t="shared" si="223"/>
        <v>68604.26424701004</v>
      </c>
      <c r="DS73" s="60">
        <f t="shared" si="223"/>
        <v>68890.115348039253</v>
      </c>
      <c r="DT73" s="60">
        <f t="shared" si="223"/>
        <v>69177.157495322754</v>
      </c>
      <c r="DU73" s="60">
        <f t="shared" si="223"/>
        <v>69465.395651553263</v>
      </c>
      <c r="DV73" s="60">
        <f t="shared" si="223"/>
        <v>69754.834800101395</v>
      </c>
      <c r="DW73" s="60">
        <f t="shared" si="223"/>
        <v>70045.479945101819</v>
      </c>
      <c r="DX73" s="60">
        <f t="shared" si="223"/>
        <v>70337.336111539742</v>
      </c>
      <c r="DY73" s="60">
        <f t="shared" si="223"/>
        <v>70630.408345337826</v>
      </c>
      <c r="DZ73" s="60">
        <f t="shared" si="223"/>
        <v>70924.701713443399</v>
      </c>
      <c r="EA73" s="60">
        <f t="shared" si="223"/>
        <v>71220.221303916085</v>
      </c>
      <c r="EB73" s="60">
        <f t="shared" si="223"/>
        <v>71516.972226015729</v>
      </c>
      <c r="EC73" s="60">
        <f t="shared" si="223"/>
        <v>71814.959610290796</v>
      </c>
      <c r="ED73" s="60">
        <f t="shared" si="223"/>
        <v>72114.188608667013</v>
      </c>
      <c r="EE73" s="60">
        <f t="shared" si="223"/>
        <v>72414.664394536463</v>
      </c>
      <c r="EF73" s="60">
        <f t="shared" si="223"/>
        <v>72716.392162847027</v>
      </c>
      <c r="EG73" s="60">
        <f t="shared" si="223"/>
        <v>73019.377130192224</v>
      </c>
      <c r="EH73" s="60">
        <f t="shared" si="223"/>
        <v>73323.624534901362</v>
      </c>
      <c r="EI73" s="60">
        <f t="shared" si="223"/>
        <v>73629.139637130123</v>
      </c>
      <c r="EJ73" s="60">
        <f t="shared" si="223"/>
        <v>73935.927718951498</v>
      </c>
      <c r="EK73" s="60">
        <f t="shared" si="223"/>
        <v>74243.994084447128</v>
      </c>
      <c r="EL73" s="51" t="s">
        <v>2</v>
      </c>
    </row>
    <row r="74" spans="1:142" x14ac:dyDescent="0.3">
      <c r="B74" s="51" t="s">
        <v>63</v>
      </c>
      <c r="D74" s="56">
        <v>46874</v>
      </c>
      <c r="E74" s="157">
        <f>'Building Breakdown Scratch'!G12</f>
        <v>741</v>
      </c>
      <c r="F74" s="126">
        <v>55</v>
      </c>
      <c r="G74" s="111">
        <f t="shared" si="219"/>
        <v>4.1666666666666666E-3</v>
      </c>
      <c r="H74" s="56"/>
      <c r="I74" s="126"/>
      <c r="J74" s="126"/>
      <c r="L74" s="60">
        <f t="shared" ref="L74:AQ74" si="224">IF(L$5=$D74,$E74*$F74,IF($D74&lt;L$5,K74*(1+$G74),0))</f>
        <v>0</v>
      </c>
      <c r="M74" s="60">
        <f t="shared" si="224"/>
        <v>0</v>
      </c>
      <c r="N74" s="60">
        <f t="shared" si="224"/>
        <v>0</v>
      </c>
      <c r="O74" s="60">
        <f t="shared" si="224"/>
        <v>0</v>
      </c>
      <c r="P74" s="60">
        <f t="shared" si="224"/>
        <v>0</v>
      </c>
      <c r="Q74" s="60">
        <f t="shared" si="224"/>
        <v>0</v>
      </c>
      <c r="R74" s="60">
        <f t="shared" si="224"/>
        <v>0</v>
      </c>
      <c r="S74" s="60">
        <f t="shared" si="224"/>
        <v>0</v>
      </c>
      <c r="T74" s="60">
        <f t="shared" si="224"/>
        <v>0</v>
      </c>
      <c r="U74" s="60">
        <f t="shared" si="224"/>
        <v>0</v>
      </c>
      <c r="V74" s="60">
        <f t="shared" si="224"/>
        <v>0</v>
      </c>
      <c r="W74" s="60">
        <f t="shared" si="224"/>
        <v>0</v>
      </c>
      <c r="X74" s="60">
        <f t="shared" si="224"/>
        <v>0</v>
      </c>
      <c r="Y74" s="60">
        <f t="shared" si="224"/>
        <v>0</v>
      </c>
      <c r="Z74" s="60">
        <f t="shared" si="224"/>
        <v>0</v>
      </c>
      <c r="AA74" s="60">
        <f t="shared" si="224"/>
        <v>0</v>
      </c>
      <c r="AB74" s="60">
        <f t="shared" si="224"/>
        <v>0</v>
      </c>
      <c r="AC74" s="60">
        <f t="shared" si="224"/>
        <v>0</v>
      </c>
      <c r="AD74" s="60">
        <f t="shared" si="224"/>
        <v>0</v>
      </c>
      <c r="AE74" s="60">
        <f t="shared" si="224"/>
        <v>0</v>
      </c>
      <c r="AF74" s="60">
        <f t="shared" si="224"/>
        <v>0</v>
      </c>
      <c r="AG74" s="60">
        <f t="shared" si="224"/>
        <v>0</v>
      </c>
      <c r="AH74" s="60">
        <f t="shared" si="224"/>
        <v>0</v>
      </c>
      <c r="AI74" s="60">
        <f t="shared" si="224"/>
        <v>0</v>
      </c>
      <c r="AJ74" s="60">
        <f t="shared" si="224"/>
        <v>0</v>
      </c>
      <c r="AK74" s="60">
        <f t="shared" si="224"/>
        <v>0</v>
      </c>
      <c r="AL74" s="60">
        <f t="shared" si="224"/>
        <v>0</v>
      </c>
      <c r="AM74" s="60">
        <f t="shared" si="224"/>
        <v>0</v>
      </c>
      <c r="AN74" s="60">
        <f t="shared" si="224"/>
        <v>0</v>
      </c>
      <c r="AO74" s="60">
        <f t="shared" si="224"/>
        <v>0</v>
      </c>
      <c r="AP74" s="60">
        <f t="shared" si="224"/>
        <v>0</v>
      </c>
      <c r="AQ74" s="60">
        <f t="shared" si="224"/>
        <v>0</v>
      </c>
      <c r="AR74" s="60">
        <f t="shared" ref="AR74:BW74" si="225">IF(AR$5=$D74,$E74*$F74,IF($D74&lt;AR$5,AQ74*(1+$G74),0))</f>
        <v>0</v>
      </c>
      <c r="AS74" s="60">
        <f t="shared" si="225"/>
        <v>0</v>
      </c>
      <c r="AT74" s="60">
        <f t="shared" si="225"/>
        <v>0</v>
      </c>
      <c r="AU74" s="60">
        <f t="shared" si="225"/>
        <v>0</v>
      </c>
      <c r="AV74" s="60">
        <f t="shared" si="225"/>
        <v>0</v>
      </c>
      <c r="AW74" s="60">
        <f t="shared" si="225"/>
        <v>0</v>
      </c>
      <c r="AX74" s="60">
        <f t="shared" si="225"/>
        <v>0</v>
      </c>
      <c r="AY74" s="60">
        <f t="shared" si="225"/>
        <v>0</v>
      </c>
      <c r="AZ74" s="60">
        <f t="shared" si="225"/>
        <v>0</v>
      </c>
      <c r="BA74" s="60">
        <f t="shared" si="225"/>
        <v>0</v>
      </c>
      <c r="BB74" s="60">
        <f t="shared" si="225"/>
        <v>0</v>
      </c>
      <c r="BC74" s="60">
        <f t="shared" si="225"/>
        <v>0</v>
      </c>
      <c r="BD74" s="60">
        <f t="shared" si="225"/>
        <v>0</v>
      </c>
      <c r="BE74" s="60">
        <f t="shared" si="225"/>
        <v>0</v>
      </c>
      <c r="BF74" s="60">
        <f t="shared" si="225"/>
        <v>0</v>
      </c>
      <c r="BG74" s="60">
        <f t="shared" si="225"/>
        <v>0</v>
      </c>
      <c r="BH74" s="60">
        <f t="shared" si="225"/>
        <v>0</v>
      </c>
      <c r="BI74" s="60">
        <f t="shared" si="225"/>
        <v>40755</v>
      </c>
      <c r="BJ74" s="60">
        <f t="shared" si="225"/>
        <v>40924.8125</v>
      </c>
      <c r="BK74" s="60">
        <f t="shared" si="225"/>
        <v>41095.332552083331</v>
      </c>
      <c r="BL74" s="60">
        <f t="shared" si="225"/>
        <v>41266.563104383677</v>
      </c>
      <c r="BM74" s="60">
        <f t="shared" si="225"/>
        <v>41438.507117318608</v>
      </c>
      <c r="BN74" s="60">
        <f t="shared" si="225"/>
        <v>41611.167563640767</v>
      </c>
      <c r="BO74" s="60">
        <f t="shared" si="225"/>
        <v>41784.54742848927</v>
      </c>
      <c r="BP74" s="60">
        <f t="shared" si="225"/>
        <v>41958.649709441306</v>
      </c>
      <c r="BQ74" s="60">
        <f t="shared" si="225"/>
        <v>42133.477416563976</v>
      </c>
      <c r="BR74" s="60">
        <f t="shared" si="225"/>
        <v>42309.033572466324</v>
      </c>
      <c r="BS74" s="60">
        <f t="shared" si="225"/>
        <v>42485.321212351599</v>
      </c>
      <c r="BT74" s="60">
        <f t="shared" si="225"/>
        <v>42662.343384069733</v>
      </c>
      <c r="BU74" s="60">
        <f t="shared" si="225"/>
        <v>42840.103148170019</v>
      </c>
      <c r="BV74" s="60">
        <f t="shared" si="225"/>
        <v>43018.603577954062</v>
      </c>
      <c r="BW74" s="60">
        <f t="shared" si="225"/>
        <v>43197.847759528871</v>
      </c>
      <c r="BX74" s="60">
        <f t="shared" ref="BX74:DC74" si="226">IF(BX$5=$D74,$E74*$F74,IF($D74&lt;BX$5,BW74*(1+$G74),0))</f>
        <v>43377.838791860238</v>
      </c>
      <c r="BY74" s="60">
        <f t="shared" si="226"/>
        <v>43558.579786826325</v>
      </c>
      <c r="BZ74" s="60">
        <f t="shared" si="226"/>
        <v>43740.073869271437</v>
      </c>
      <c r="CA74" s="60">
        <f t="shared" si="226"/>
        <v>43922.324177060065</v>
      </c>
      <c r="CB74" s="60">
        <f t="shared" si="226"/>
        <v>44105.333861131148</v>
      </c>
      <c r="CC74" s="60">
        <f t="shared" si="226"/>
        <v>44289.106085552528</v>
      </c>
      <c r="CD74" s="60">
        <f t="shared" si="226"/>
        <v>44473.644027575661</v>
      </c>
      <c r="CE74" s="60">
        <f t="shared" si="226"/>
        <v>44658.950877690557</v>
      </c>
      <c r="CF74" s="60">
        <f t="shared" si="226"/>
        <v>44845.02983968093</v>
      </c>
      <c r="CG74" s="60">
        <f t="shared" si="226"/>
        <v>45031.884130679602</v>
      </c>
      <c r="CH74" s="60">
        <f t="shared" si="226"/>
        <v>45219.5169812241</v>
      </c>
      <c r="CI74" s="60">
        <f t="shared" si="226"/>
        <v>45407.931635312532</v>
      </c>
      <c r="CJ74" s="60">
        <f t="shared" si="226"/>
        <v>45597.131350459669</v>
      </c>
      <c r="CK74" s="60">
        <f t="shared" si="226"/>
        <v>45787.119397753253</v>
      </c>
      <c r="CL74" s="60">
        <f t="shared" si="226"/>
        <v>45977.899061910561</v>
      </c>
      <c r="CM74" s="60">
        <f t="shared" si="226"/>
        <v>46169.473641335186</v>
      </c>
      <c r="CN74" s="60">
        <f t="shared" si="226"/>
        <v>46361.846448174081</v>
      </c>
      <c r="CO74" s="60">
        <f t="shared" si="226"/>
        <v>46555.020808374808</v>
      </c>
      <c r="CP74" s="60">
        <f t="shared" si="226"/>
        <v>46749.000061743034</v>
      </c>
      <c r="CQ74" s="60">
        <f t="shared" si="226"/>
        <v>46943.787562000296</v>
      </c>
      <c r="CR74" s="60">
        <f t="shared" si="226"/>
        <v>47139.386676841961</v>
      </c>
      <c r="CS74" s="60">
        <f t="shared" si="226"/>
        <v>47335.800787995468</v>
      </c>
      <c r="CT74" s="60">
        <f t="shared" si="226"/>
        <v>47533.033291278778</v>
      </c>
      <c r="CU74" s="60">
        <f t="shared" si="226"/>
        <v>47731.087596659105</v>
      </c>
      <c r="CV74" s="60">
        <f t="shared" si="226"/>
        <v>47929.967128311851</v>
      </c>
      <c r="CW74" s="60">
        <f t="shared" si="226"/>
        <v>48129.675324679818</v>
      </c>
      <c r="CX74" s="60">
        <f t="shared" si="226"/>
        <v>48330.215638532653</v>
      </c>
      <c r="CY74" s="60">
        <f t="shared" si="226"/>
        <v>48531.591537026536</v>
      </c>
      <c r="CZ74" s="60">
        <f t="shared" si="226"/>
        <v>48733.806501764142</v>
      </c>
      <c r="DA74" s="60">
        <f t="shared" si="226"/>
        <v>48936.864028854827</v>
      </c>
      <c r="DB74" s="60">
        <f t="shared" si="226"/>
        <v>49140.767628975053</v>
      </c>
      <c r="DC74" s="60">
        <f t="shared" si="226"/>
        <v>49345.520827429114</v>
      </c>
      <c r="DD74" s="60">
        <f t="shared" ref="DD74:EK74" si="227">IF(DD$5=$D74,$E74*$F74,IF($D74&lt;DD$5,DC74*(1+$G74),0))</f>
        <v>49551.127164210069</v>
      </c>
      <c r="DE74" s="60">
        <f t="shared" si="227"/>
        <v>49757.59019406094</v>
      </c>
      <c r="DF74" s="60">
        <f t="shared" si="227"/>
        <v>49964.913486536192</v>
      </c>
      <c r="DG74" s="60">
        <f t="shared" si="227"/>
        <v>50173.100626063424</v>
      </c>
      <c r="DH74" s="60">
        <f t="shared" si="227"/>
        <v>50382.155212005353</v>
      </c>
      <c r="DI74" s="60">
        <f t="shared" si="227"/>
        <v>50592.080858722038</v>
      </c>
      <c r="DJ74" s="60">
        <f t="shared" si="227"/>
        <v>50802.881195633381</v>
      </c>
      <c r="DK74" s="60">
        <f t="shared" si="227"/>
        <v>51014.559867281852</v>
      </c>
      <c r="DL74" s="60">
        <f t="shared" si="227"/>
        <v>51227.120533395529</v>
      </c>
      <c r="DM74" s="60">
        <f t="shared" si="227"/>
        <v>51440.56686895134</v>
      </c>
      <c r="DN74" s="60">
        <f t="shared" si="227"/>
        <v>51654.90256423864</v>
      </c>
      <c r="DO74" s="60">
        <f t="shared" si="227"/>
        <v>51870.131324922964</v>
      </c>
      <c r="DP74" s="60">
        <f t="shared" si="227"/>
        <v>52086.256872110142</v>
      </c>
      <c r="DQ74" s="60">
        <f t="shared" si="227"/>
        <v>52303.282942410602</v>
      </c>
      <c r="DR74" s="60">
        <f t="shared" si="227"/>
        <v>52521.213288003979</v>
      </c>
      <c r="DS74" s="60">
        <f t="shared" si="227"/>
        <v>52740.051676703995</v>
      </c>
      <c r="DT74" s="60">
        <f t="shared" si="227"/>
        <v>52959.801892023592</v>
      </c>
      <c r="DU74" s="60">
        <f t="shared" si="227"/>
        <v>53180.467733240359</v>
      </c>
      <c r="DV74" s="60">
        <f t="shared" si="227"/>
        <v>53402.053015462196</v>
      </c>
      <c r="DW74" s="60">
        <f t="shared" si="227"/>
        <v>53624.561569693287</v>
      </c>
      <c r="DX74" s="60">
        <f t="shared" si="227"/>
        <v>53847.997242900339</v>
      </c>
      <c r="DY74" s="60">
        <f t="shared" si="227"/>
        <v>54072.363898079093</v>
      </c>
      <c r="DZ74" s="60">
        <f t="shared" si="227"/>
        <v>54297.665414321091</v>
      </c>
      <c r="EA74" s="60">
        <f t="shared" si="227"/>
        <v>54523.90568688076</v>
      </c>
      <c r="EB74" s="60">
        <f t="shared" si="227"/>
        <v>54751.08862724276</v>
      </c>
      <c r="EC74" s="60">
        <f t="shared" si="227"/>
        <v>54979.218163189602</v>
      </c>
      <c r="ED74" s="60">
        <f t="shared" si="227"/>
        <v>55208.29823886956</v>
      </c>
      <c r="EE74" s="60">
        <f t="shared" si="227"/>
        <v>55438.332814864851</v>
      </c>
      <c r="EF74" s="60">
        <f t="shared" si="227"/>
        <v>55669.325868260123</v>
      </c>
      <c r="EG74" s="60">
        <f t="shared" si="227"/>
        <v>55901.281392711207</v>
      </c>
      <c r="EH74" s="60">
        <f t="shared" si="227"/>
        <v>56134.203398514168</v>
      </c>
      <c r="EI74" s="60">
        <f t="shared" si="227"/>
        <v>56368.095912674646</v>
      </c>
      <c r="EJ74" s="60">
        <f t="shared" si="227"/>
        <v>56602.962978977455</v>
      </c>
      <c r="EK74" s="60">
        <f t="shared" si="227"/>
        <v>56838.808658056529</v>
      </c>
      <c r="EL74" s="51" t="s">
        <v>2</v>
      </c>
    </row>
    <row r="75" spans="1:142" x14ac:dyDescent="0.3">
      <c r="B75" s="51" t="s">
        <v>64</v>
      </c>
      <c r="D75" s="56">
        <v>46874</v>
      </c>
      <c r="E75" s="170">
        <v>350</v>
      </c>
      <c r="F75" s="126">
        <v>13</v>
      </c>
      <c r="G75" s="111">
        <f t="shared" si="219"/>
        <v>4.1666666666666666E-3</v>
      </c>
      <c r="H75" s="56"/>
      <c r="I75" s="126"/>
      <c r="J75" s="126"/>
      <c r="L75" s="60">
        <f t="shared" ref="L75:AQ75" si="228">IF(L$5=$D75,$E75*$F75,IF($D75&lt;L$5,K75*(1+$G75),0))</f>
        <v>0</v>
      </c>
      <c r="M75" s="60">
        <f t="shared" si="228"/>
        <v>0</v>
      </c>
      <c r="N75" s="60">
        <f t="shared" si="228"/>
        <v>0</v>
      </c>
      <c r="O75" s="60">
        <f t="shared" si="228"/>
        <v>0</v>
      </c>
      <c r="P75" s="60">
        <f t="shared" si="228"/>
        <v>0</v>
      </c>
      <c r="Q75" s="60">
        <f t="shared" si="228"/>
        <v>0</v>
      </c>
      <c r="R75" s="60">
        <f t="shared" si="228"/>
        <v>0</v>
      </c>
      <c r="S75" s="60">
        <f t="shared" si="228"/>
        <v>0</v>
      </c>
      <c r="T75" s="60">
        <f t="shared" si="228"/>
        <v>0</v>
      </c>
      <c r="U75" s="60">
        <f t="shared" si="228"/>
        <v>0</v>
      </c>
      <c r="V75" s="60">
        <f t="shared" si="228"/>
        <v>0</v>
      </c>
      <c r="W75" s="60">
        <f t="shared" si="228"/>
        <v>0</v>
      </c>
      <c r="X75" s="60">
        <f t="shared" si="228"/>
        <v>0</v>
      </c>
      <c r="Y75" s="60">
        <f t="shared" si="228"/>
        <v>0</v>
      </c>
      <c r="Z75" s="60">
        <f t="shared" si="228"/>
        <v>0</v>
      </c>
      <c r="AA75" s="60">
        <f t="shared" si="228"/>
        <v>0</v>
      </c>
      <c r="AB75" s="60">
        <f t="shared" si="228"/>
        <v>0</v>
      </c>
      <c r="AC75" s="60">
        <f t="shared" si="228"/>
        <v>0</v>
      </c>
      <c r="AD75" s="60">
        <f t="shared" si="228"/>
        <v>0</v>
      </c>
      <c r="AE75" s="60">
        <f t="shared" si="228"/>
        <v>0</v>
      </c>
      <c r="AF75" s="60">
        <f t="shared" si="228"/>
        <v>0</v>
      </c>
      <c r="AG75" s="60">
        <f t="shared" si="228"/>
        <v>0</v>
      </c>
      <c r="AH75" s="60">
        <f t="shared" si="228"/>
        <v>0</v>
      </c>
      <c r="AI75" s="60">
        <f t="shared" si="228"/>
        <v>0</v>
      </c>
      <c r="AJ75" s="60">
        <f t="shared" si="228"/>
        <v>0</v>
      </c>
      <c r="AK75" s="60">
        <f t="shared" si="228"/>
        <v>0</v>
      </c>
      <c r="AL75" s="60">
        <f t="shared" si="228"/>
        <v>0</v>
      </c>
      <c r="AM75" s="60">
        <f t="shared" si="228"/>
        <v>0</v>
      </c>
      <c r="AN75" s="60">
        <f t="shared" si="228"/>
        <v>0</v>
      </c>
      <c r="AO75" s="60">
        <f t="shared" si="228"/>
        <v>0</v>
      </c>
      <c r="AP75" s="60">
        <f t="shared" si="228"/>
        <v>0</v>
      </c>
      <c r="AQ75" s="60">
        <f t="shared" si="228"/>
        <v>0</v>
      </c>
      <c r="AR75" s="60">
        <f t="shared" ref="AR75:BW75" si="229">IF(AR$5=$D75,$E75*$F75,IF($D75&lt;AR$5,AQ75*(1+$G75),0))</f>
        <v>0</v>
      </c>
      <c r="AS75" s="60">
        <f t="shared" si="229"/>
        <v>0</v>
      </c>
      <c r="AT75" s="60">
        <f t="shared" si="229"/>
        <v>0</v>
      </c>
      <c r="AU75" s="60">
        <f t="shared" si="229"/>
        <v>0</v>
      </c>
      <c r="AV75" s="60">
        <f t="shared" si="229"/>
        <v>0</v>
      </c>
      <c r="AW75" s="60">
        <f t="shared" si="229"/>
        <v>0</v>
      </c>
      <c r="AX75" s="60">
        <f t="shared" si="229"/>
        <v>0</v>
      </c>
      <c r="AY75" s="60">
        <f t="shared" si="229"/>
        <v>0</v>
      </c>
      <c r="AZ75" s="60">
        <f t="shared" si="229"/>
        <v>0</v>
      </c>
      <c r="BA75" s="60">
        <f t="shared" si="229"/>
        <v>0</v>
      </c>
      <c r="BB75" s="60">
        <f t="shared" si="229"/>
        <v>0</v>
      </c>
      <c r="BC75" s="60">
        <f t="shared" si="229"/>
        <v>0</v>
      </c>
      <c r="BD75" s="60">
        <f t="shared" si="229"/>
        <v>0</v>
      </c>
      <c r="BE75" s="60">
        <f t="shared" si="229"/>
        <v>0</v>
      </c>
      <c r="BF75" s="60">
        <f t="shared" si="229"/>
        <v>0</v>
      </c>
      <c r="BG75" s="60">
        <f t="shared" si="229"/>
        <v>0</v>
      </c>
      <c r="BH75" s="60">
        <f t="shared" si="229"/>
        <v>0</v>
      </c>
      <c r="BI75" s="60">
        <f t="shared" si="229"/>
        <v>4550</v>
      </c>
      <c r="BJ75" s="60">
        <f t="shared" si="229"/>
        <v>4568.958333333333</v>
      </c>
      <c r="BK75" s="60">
        <f t="shared" si="229"/>
        <v>4587.9956597222217</v>
      </c>
      <c r="BL75" s="60">
        <f t="shared" si="229"/>
        <v>4607.1123083043976</v>
      </c>
      <c r="BM75" s="60">
        <f t="shared" si="229"/>
        <v>4626.3086095889994</v>
      </c>
      <c r="BN75" s="60">
        <f t="shared" si="229"/>
        <v>4645.584895462287</v>
      </c>
      <c r="BO75" s="60">
        <f t="shared" si="229"/>
        <v>4664.94149919338</v>
      </c>
      <c r="BP75" s="60">
        <f t="shared" si="229"/>
        <v>4684.3787554400187</v>
      </c>
      <c r="BQ75" s="60">
        <f t="shared" si="229"/>
        <v>4703.897000254352</v>
      </c>
      <c r="BR75" s="60">
        <f t="shared" si="229"/>
        <v>4723.4965710887454</v>
      </c>
      <c r="BS75" s="60">
        <f t="shared" si="229"/>
        <v>4743.1778068016156</v>
      </c>
      <c r="BT75" s="60">
        <f t="shared" si="229"/>
        <v>4762.9410476632893</v>
      </c>
      <c r="BU75" s="60">
        <f t="shared" si="229"/>
        <v>4782.7866353618865</v>
      </c>
      <c r="BV75" s="60">
        <f t="shared" si="229"/>
        <v>4802.7149130092275</v>
      </c>
      <c r="BW75" s="60">
        <f t="shared" si="229"/>
        <v>4822.7262251467655</v>
      </c>
      <c r="BX75" s="60">
        <f t="shared" ref="BX75:DC75" si="230">IF(BX$5=$D75,$E75*$F75,IF($D75&lt;BX$5,BW75*(1+$G75),0))</f>
        <v>4842.8209177515437</v>
      </c>
      <c r="BY75" s="60">
        <f t="shared" si="230"/>
        <v>4862.9993382421753</v>
      </c>
      <c r="BZ75" s="60">
        <f t="shared" si="230"/>
        <v>4883.261835484851</v>
      </c>
      <c r="CA75" s="60">
        <f t="shared" si="230"/>
        <v>4903.608759799371</v>
      </c>
      <c r="CB75" s="60">
        <f t="shared" si="230"/>
        <v>4924.0404629652012</v>
      </c>
      <c r="CC75" s="60">
        <f t="shared" si="230"/>
        <v>4944.5572982275562</v>
      </c>
      <c r="CD75" s="60">
        <f t="shared" si="230"/>
        <v>4965.1596203035042</v>
      </c>
      <c r="CE75" s="60">
        <f t="shared" si="230"/>
        <v>4985.8477853881022</v>
      </c>
      <c r="CF75" s="60">
        <f t="shared" si="230"/>
        <v>5006.6221511605527</v>
      </c>
      <c r="CG75" s="60">
        <f t="shared" si="230"/>
        <v>5027.4830767903886</v>
      </c>
      <c r="CH75" s="60">
        <f t="shared" si="230"/>
        <v>5048.4309229436822</v>
      </c>
      <c r="CI75" s="60">
        <f t="shared" si="230"/>
        <v>5069.4660517892808</v>
      </c>
      <c r="CJ75" s="60">
        <f t="shared" si="230"/>
        <v>5090.5888270050691</v>
      </c>
      <c r="CK75" s="60">
        <f t="shared" si="230"/>
        <v>5111.7996137842565</v>
      </c>
      <c r="CL75" s="60">
        <f t="shared" si="230"/>
        <v>5133.0987788416905</v>
      </c>
      <c r="CM75" s="60">
        <f t="shared" si="230"/>
        <v>5154.4866904201972</v>
      </c>
      <c r="CN75" s="60">
        <f t="shared" si="230"/>
        <v>5175.9637182969482</v>
      </c>
      <c r="CO75" s="60">
        <f t="shared" si="230"/>
        <v>5197.530233789852</v>
      </c>
      <c r="CP75" s="60">
        <f t="shared" si="230"/>
        <v>5219.1866097639759</v>
      </c>
      <c r="CQ75" s="60">
        <f t="shared" si="230"/>
        <v>5240.9332206379922</v>
      </c>
      <c r="CR75" s="60">
        <f t="shared" si="230"/>
        <v>5262.7704423906507</v>
      </c>
      <c r="CS75" s="60">
        <f t="shared" si="230"/>
        <v>5284.6986525672783</v>
      </c>
      <c r="CT75" s="60">
        <f t="shared" si="230"/>
        <v>5306.7182302863084</v>
      </c>
      <c r="CU75" s="60">
        <f t="shared" si="230"/>
        <v>5328.8295562458343</v>
      </c>
      <c r="CV75" s="60">
        <f t="shared" si="230"/>
        <v>5351.0330127301922</v>
      </c>
      <c r="CW75" s="60">
        <f t="shared" si="230"/>
        <v>5373.3289836165677</v>
      </c>
      <c r="CX75" s="60">
        <f t="shared" si="230"/>
        <v>5395.7178543816362</v>
      </c>
      <c r="CY75" s="60">
        <f t="shared" si="230"/>
        <v>5418.2000121082265</v>
      </c>
      <c r="CZ75" s="60">
        <f t="shared" si="230"/>
        <v>5440.7758454920104</v>
      </c>
      <c r="DA75" s="60">
        <f t="shared" si="230"/>
        <v>5463.4457448482272</v>
      </c>
      <c r="DB75" s="60">
        <f t="shared" si="230"/>
        <v>5486.210102118428</v>
      </c>
      <c r="DC75" s="60">
        <f t="shared" si="230"/>
        <v>5509.0693108772548</v>
      </c>
      <c r="DD75" s="60">
        <f t="shared" ref="DD75:EK75" si="231">IF(DD$5=$D75,$E75*$F75,IF($D75&lt;DD$5,DC75*(1+$G75),0))</f>
        <v>5532.0237663392436</v>
      </c>
      <c r="DE75" s="60">
        <f t="shared" si="231"/>
        <v>5555.0738653656572</v>
      </c>
      <c r="DF75" s="60">
        <f t="shared" si="231"/>
        <v>5578.220006471347</v>
      </c>
      <c r="DG75" s="60">
        <f t="shared" si="231"/>
        <v>5601.4625898316444</v>
      </c>
      <c r="DH75" s="60">
        <f t="shared" si="231"/>
        <v>5624.8020172892766</v>
      </c>
      <c r="DI75" s="60">
        <f t="shared" si="231"/>
        <v>5648.2386923613149</v>
      </c>
      <c r="DJ75" s="60">
        <f t="shared" si="231"/>
        <v>5671.7730202461535</v>
      </c>
      <c r="DK75" s="60">
        <f t="shared" si="231"/>
        <v>5695.4054078305126</v>
      </c>
      <c r="DL75" s="60">
        <f t="shared" si="231"/>
        <v>5719.1362636964732</v>
      </c>
      <c r="DM75" s="60">
        <f t="shared" si="231"/>
        <v>5742.9659981285413</v>
      </c>
      <c r="DN75" s="60">
        <f t="shared" si="231"/>
        <v>5766.8950231207436</v>
      </c>
      <c r="DO75" s="60">
        <f t="shared" si="231"/>
        <v>5790.9237523837464</v>
      </c>
      <c r="DP75" s="60">
        <f t="shared" si="231"/>
        <v>5815.0526013520121</v>
      </c>
      <c r="DQ75" s="60">
        <f t="shared" si="231"/>
        <v>5839.2819871909787</v>
      </c>
      <c r="DR75" s="60">
        <f t="shared" si="231"/>
        <v>5863.6123288042745</v>
      </c>
      <c r="DS75" s="60">
        <f t="shared" si="231"/>
        <v>5888.0440468409588</v>
      </c>
      <c r="DT75" s="60">
        <f t="shared" si="231"/>
        <v>5912.5775637027964</v>
      </c>
      <c r="DU75" s="60">
        <f t="shared" si="231"/>
        <v>5937.2133035515581</v>
      </c>
      <c r="DV75" s="60">
        <f t="shared" si="231"/>
        <v>5961.9516923163565</v>
      </c>
      <c r="DW75" s="60">
        <f t="shared" si="231"/>
        <v>5986.7931577010077</v>
      </c>
      <c r="DX75" s="60">
        <f t="shared" si="231"/>
        <v>6011.738129191428</v>
      </c>
      <c r="DY75" s="60">
        <f t="shared" si="231"/>
        <v>6036.7870380630593</v>
      </c>
      <c r="DZ75" s="60">
        <f t="shared" si="231"/>
        <v>6061.940317388322</v>
      </c>
      <c r="EA75" s="60">
        <f t="shared" si="231"/>
        <v>6087.1984020441068</v>
      </c>
      <c r="EB75" s="60">
        <f t="shared" si="231"/>
        <v>6112.5617287192908</v>
      </c>
      <c r="EC75" s="60">
        <f t="shared" si="231"/>
        <v>6138.0307359222879</v>
      </c>
      <c r="ED75" s="60">
        <f t="shared" si="231"/>
        <v>6163.6058639886305</v>
      </c>
      <c r="EE75" s="60">
        <f t="shared" si="231"/>
        <v>6189.2875550885828</v>
      </c>
      <c r="EF75" s="60">
        <f t="shared" si="231"/>
        <v>6215.0762532347853</v>
      </c>
      <c r="EG75" s="60">
        <f t="shared" si="231"/>
        <v>6240.9724042899297</v>
      </c>
      <c r="EH75" s="60">
        <f t="shared" si="231"/>
        <v>6266.9764559744708</v>
      </c>
      <c r="EI75" s="60">
        <f t="shared" si="231"/>
        <v>6293.0888578743643</v>
      </c>
      <c r="EJ75" s="60">
        <f t="shared" si="231"/>
        <v>6319.3100614488403</v>
      </c>
      <c r="EK75" s="60">
        <f t="shared" si="231"/>
        <v>6345.6405200382105</v>
      </c>
      <c r="EL75" s="51" t="s">
        <v>2</v>
      </c>
    </row>
    <row r="76" spans="1:142" x14ac:dyDescent="0.3">
      <c r="B76" s="51" t="s">
        <v>319</v>
      </c>
      <c r="D76" s="56">
        <v>46874</v>
      </c>
      <c r="E76" s="170">
        <v>350</v>
      </c>
      <c r="F76" s="126">
        <v>13</v>
      </c>
      <c r="G76" s="111">
        <f t="shared" si="219"/>
        <v>4.1666666666666666E-3</v>
      </c>
      <c r="H76" s="56"/>
      <c r="I76" s="126"/>
      <c r="J76" s="126"/>
      <c r="L76" s="60">
        <f t="shared" ref="L76:AQ76" si="232">IF(L$5=$D76,$E76*$F76,IF($D76&lt;L$5,K76*(1+$G76),0))</f>
        <v>0</v>
      </c>
      <c r="M76" s="60">
        <f t="shared" si="232"/>
        <v>0</v>
      </c>
      <c r="N76" s="60">
        <f t="shared" si="232"/>
        <v>0</v>
      </c>
      <c r="O76" s="60">
        <f t="shared" si="232"/>
        <v>0</v>
      </c>
      <c r="P76" s="60">
        <f t="shared" si="232"/>
        <v>0</v>
      </c>
      <c r="Q76" s="60">
        <f t="shared" si="232"/>
        <v>0</v>
      </c>
      <c r="R76" s="60">
        <f t="shared" si="232"/>
        <v>0</v>
      </c>
      <c r="S76" s="60">
        <f t="shared" si="232"/>
        <v>0</v>
      </c>
      <c r="T76" s="60">
        <f t="shared" si="232"/>
        <v>0</v>
      </c>
      <c r="U76" s="60">
        <f t="shared" si="232"/>
        <v>0</v>
      </c>
      <c r="V76" s="60">
        <f t="shared" si="232"/>
        <v>0</v>
      </c>
      <c r="W76" s="60">
        <f t="shared" si="232"/>
        <v>0</v>
      </c>
      <c r="X76" s="60">
        <f t="shared" si="232"/>
        <v>0</v>
      </c>
      <c r="Y76" s="60">
        <f t="shared" si="232"/>
        <v>0</v>
      </c>
      <c r="Z76" s="60">
        <f t="shared" si="232"/>
        <v>0</v>
      </c>
      <c r="AA76" s="60">
        <f t="shared" si="232"/>
        <v>0</v>
      </c>
      <c r="AB76" s="60">
        <f t="shared" si="232"/>
        <v>0</v>
      </c>
      <c r="AC76" s="60">
        <f t="shared" si="232"/>
        <v>0</v>
      </c>
      <c r="AD76" s="60">
        <f t="shared" si="232"/>
        <v>0</v>
      </c>
      <c r="AE76" s="60">
        <f t="shared" si="232"/>
        <v>0</v>
      </c>
      <c r="AF76" s="60">
        <f t="shared" si="232"/>
        <v>0</v>
      </c>
      <c r="AG76" s="60">
        <f t="shared" si="232"/>
        <v>0</v>
      </c>
      <c r="AH76" s="60">
        <f t="shared" si="232"/>
        <v>0</v>
      </c>
      <c r="AI76" s="60">
        <f t="shared" si="232"/>
        <v>0</v>
      </c>
      <c r="AJ76" s="60">
        <f t="shared" si="232"/>
        <v>0</v>
      </c>
      <c r="AK76" s="60">
        <f t="shared" si="232"/>
        <v>0</v>
      </c>
      <c r="AL76" s="60">
        <f t="shared" si="232"/>
        <v>0</v>
      </c>
      <c r="AM76" s="60">
        <f t="shared" si="232"/>
        <v>0</v>
      </c>
      <c r="AN76" s="60">
        <f t="shared" si="232"/>
        <v>0</v>
      </c>
      <c r="AO76" s="60">
        <f t="shared" si="232"/>
        <v>0</v>
      </c>
      <c r="AP76" s="60">
        <f t="shared" si="232"/>
        <v>0</v>
      </c>
      <c r="AQ76" s="60">
        <f t="shared" si="232"/>
        <v>0</v>
      </c>
      <c r="AR76" s="60">
        <f t="shared" ref="AR76:BW76" si="233">IF(AR$5=$D76,$E76*$F76,IF($D76&lt;AR$5,AQ76*(1+$G76),0))</f>
        <v>0</v>
      </c>
      <c r="AS76" s="60">
        <f t="shared" si="233"/>
        <v>0</v>
      </c>
      <c r="AT76" s="60">
        <f t="shared" si="233"/>
        <v>0</v>
      </c>
      <c r="AU76" s="60">
        <f t="shared" si="233"/>
        <v>0</v>
      </c>
      <c r="AV76" s="60">
        <f t="shared" si="233"/>
        <v>0</v>
      </c>
      <c r="AW76" s="60">
        <f t="shared" si="233"/>
        <v>0</v>
      </c>
      <c r="AX76" s="60">
        <f t="shared" si="233"/>
        <v>0</v>
      </c>
      <c r="AY76" s="60">
        <f t="shared" si="233"/>
        <v>0</v>
      </c>
      <c r="AZ76" s="60">
        <f t="shared" si="233"/>
        <v>0</v>
      </c>
      <c r="BA76" s="60">
        <f t="shared" si="233"/>
        <v>0</v>
      </c>
      <c r="BB76" s="60">
        <f t="shared" si="233"/>
        <v>0</v>
      </c>
      <c r="BC76" s="60">
        <f t="shared" si="233"/>
        <v>0</v>
      </c>
      <c r="BD76" s="60">
        <f t="shared" si="233"/>
        <v>0</v>
      </c>
      <c r="BE76" s="60">
        <f t="shared" si="233"/>
        <v>0</v>
      </c>
      <c r="BF76" s="60">
        <f t="shared" si="233"/>
        <v>0</v>
      </c>
      <c r="BG76" s="60">
        <f t="shared" si="233"/>
        <v>0</v>
      </c>
      <c r="BH76" s="60">
        <f t="shared" si="233"/>
        <v>0</v>
      </c>
      <c r="BI76" s="60">
        <f t="shared" si="233"/>
        <v>4550</v>
      </c>
      <c r="BJ76" s="60">
        <f t="shared" si="233"/>
        <v>4568.958333333333</v>
      </c>
      <c r="BK76" s="60">
        <f t="shared" si="233"/>
        <v>4587.9956597222217</v>
      </c>
      <c r="BL76" s="60">
        <f t="shared" si="233"/>
        <v>4607.1123083043976</v>
      </c>
      <c r="BM76" s="60">
        <f t="shared" si="233"/>
        <v>4626.3086095889994</v>
      </c>
      <c r="BN76" s="60">
        <f t="shared" si="233"/>
        <v>4645.584895462287</v>
      </c>
      <c r="BO76" s="60">
        <f t="shared" si="233"/>
        <v>4664.94149919338</v>
      </c>
      <c r="BP76" s="60">
        <f t="shared" si="233"/>
        <v>4684.3787554400187</v>
      </c>
      <c r="BQ76" s="60">
        <f t="shared" si="233"/>
        <v>4703.897000254352</v>
      </c>
      <c r="BR76" s="60">
        <f t="shared" si="233"/>
        <v>4723.4965710887454</v>
      </c>
      <c r="BS76" s="60">
        <f t="shared" si="233"/>
        <v>4743.1778068016156</v>
      </c>
      <c r="BT76" s="60">
        <f t="shared" si="233"/>
        <v>4762.9410476632893</v>
      </c>
      <c r="BU76" s="60">
        <f t="shared" si="233"/>
        <v>4782.7866353618865</v>
      </c>
      <c r="BV76" s="60">
        <f t="shared" si="233"/>
        <v>4802.7149130092275</v>
      </c>
      <c r="BW76" s="60">
        <f t="shared" si="233"/>
        <v>4822.7262251467655</v>
      </c>
      <c r="BX76" s="60">
        <f t="shared" ref="BX76:DC76" si="234">IF(BX$5=$D76,$E76*$F76,IF($D76&lt;BX$5,BW76*(1+$G76),0))</f>
        <v>4842.8209177515437</v>
      </c>
      <c r="BY76" s="60">
        <f t="shared" si="234"/>
        <v>4862.9993382421753</v>
      </c>
      <c r="BZ76" s="60">
        <f t="shared" si="234"/>
        <v>4883.261835484851</v>
      </c>
      <c r="CA76" s="60">
        <f t="shared" si="234"/>
        <v>4903.608759799371</v>
      </c>
      <c r="CB76" s="60">
        <f t="shared" si="234"/>
        <v>4924.0404629652012</v>
      </c>
      <c r="CC76" s="60">
        <f t="shared" si="234"/>
        <v>4944.5572982275562</v>
      </c>
      <c r="CD76" s="60">
        <f t="shared" si="234"/>
        <v>4965.1596203035042</v>
      </c>
      <c r="CE76" s="60">
        <f t="shared" si="234"/>
        <v>4985.8477853881022</v>
      </c>
      <c r="CF76" s="60">
        <f t="shared" si="234"/>
        <v>5006.6221511605527</v>
      </c>
      <c r="CG76" s="60">
        <f t="shared" si="234"/>
        <v>5027.4830767903886</v>
      </c>
      <c r="CH76" s="60">
        <f t="shared" si="234"/>
        <v>5048.4309229436822</v>
      </c>
      <c r="CI76" s="60">
        <f t="shared" si="234"/>
        <v>5069.4660517892808</v>
      </c>
      <c r="CJ76" s="60">
        <f t="shared" si="234"/>
        <v>5090.5888270050691</v>
      </c>
      <c r="CK76" s="60">
        <f t="shared" si="234"/>
        <v>5111.7996137842565</v>
      </c>
      <c r="CL76" s="60">
        <f t="shared" si="234"/>
        <v>5133.0987788416905</v>
      </c>
      <c r="CM76" s="60">
        <f t="shared" si="234"/>
        <v>5154.4866904201972</v>
      </c>
      <c r="CN76" s="60">
        <f t="shared" si="234"/>
        <v>5175.9637182969482</v>
      </c>
      <c r="CO76" s="60">
        <f t="shared" si="234"/>
        <v>5197.530233789852</v>
      </c>
      <c r="CP76" s="60">
        <f t="shared" si="234"/>
        <v>5219.1866097639759</v>
      </c>
      <c r="CQ76" s="60">
        <f t="shared" si="234"/>
        <v>5240.9332206379922</v>
      </c>
      <c r="CR76" s="60">
        <f t="shared" si="234"/>
        <v>5262.7704423906507</v>
      </c>
      <c r="CS76" s="60">
        <f t="shared" si="234"/>
        <v>5284.6986525672783</v>
      </c>
      <c r="CT76" s="60">
        <f t="shared" si="234"/>
        <v>5306.7182302863084</v>
      </c>
      <c r="CU76" s="60">
        <f t="shared" si="234"/>
        <v>5328.8295562458343</v>
      </c>
      <c r="CV76" s="60">
        <f t="shared" si="234"/>
        <v>5351.0330127301922</v>
      </c>
      <c r="CW76" s="60">
        <f t="shared" si="234"/>
        <v>5373.3289836165677</v>
      </c>
      <c r="CX76" s="60">
        <f t="shared" si="234"/>
        <v>5395.7178543816362</v>
      </c>
      <c r="CY76" s="60">
        <f t="shared" si="234"/>
        <v>5418.2000121082265</v>
      </c>
      <c r="CZ76" s="60">
        <f t="shared" si="234"/>
        <v>5440.7758454920104</v>
      </c>
      <c r="DA76" s="60">
        <f t="shared" si="234"/>
        <v>5463.4457448482272</v>
      </c>
      <c r="DB76" s="60">
        <f t="shared" si="234"/>
        <v>5486.210102118428</v>
      </c>
      <c r="DC76" s="60">
        <f t="shared" si="234"/>
        <v>5509.0693108772548</v>
      </c>
      <c r="DD76" s="60">
        <f t="shared" ref="DD76:EK76" si="235">IF(DD$5=$D76,$E76*$F76,IF($D76&lt;DD$5,DC76*(1+$G76),0))</f>
        <v>5532.0237663392436</v>
      </c>
      <c r="DE76" s="60">
        <f t="shared" si="235"/>
        <v>5555.0738653656572</v>
      </c>
      <c r="DF76" s="60">
        <f t="shared" si="235"/>
        <v>5578.220006471347</v>
      </c>
      <c r="DG76" s="60">
        <f t="shared" si="235"/>
        <v>5601.4625898316444</v>
      </c>
      <c r="DH76" s="60">
        <f t="shared" si="235"/>
        <v>5624.8020172892766</v>
      </c>
      <c r="DI76" s="60">
        <f t="shared" si="235"/>
        <v>5648.2386923613149</v>
      </c>
      <c r="DJ76" s="60">
        <f t="shared" si="235"/>
        <v>5671.7730202461535</v>
      </c>
      <c r="DK76" s="60">
        <f t="shared" si="235"/>
        <v>5695.4054078305126</v>
      </c>
      <c r="DL76" s="60">
        <f t="shared" si="235"/>
        <v>5719.1362636964732</v>
      </c>
      <c r="DM76" s="60">
        <f t="shared" si="235"/>
        <v>5742.9659981285413</v>
      </c>
      <c r="DN76" s="60">
        <f t="shared" si="235"/>
        <v>5766.8950231207436</v>
      </c>
      <c r="DO76" s="60">
        <f t="shared" si="235"/>
        <v>5790.9237523837464</v>
      </c>
      <c r="DP76" s="60">
        <f t="shared" si="235"/>
        <v>5815.0526013520121</v>
      </c>
      <c r="DQ76" s="60">
        <f t="shared" si="235"/>
        <v>5839.2819871909787</v>
      </c>
      <c r="DR76" s="60">
        <f t="shared" si="235"/>
        <v>5863.6123288042745</v>
      </c>
      <c r="DS76" s="60">
        <f t="shared" si="235"/>
        <v>5888.0440468409588</v>
      </c>
      <c r="DT76" s="60">
        <f t="shared" si="235"/>
        <v>5912.5775637027964</v>
      </c>
      <c r="DU76" s="60">
        <f t="shared" si="235"/>
        <v>5937.2133035515581</v>
      </c>
      <c r="DV76" s="60">
        <f t="shared" si="235"/>
        <v>5961.9516923163565</v>
      </c>
      <c r="DW76" s="60">
        <f t="shared" si="235"/>
        <v>5986.7931577010077</v>
      </c>
      <c r="DX76" s="60">
        <f t="shared" si="235"/>
        <v>6011.738129191428</v>
      </c>
      <c r="DY76" s="60">
        <f t="shared" si="235"/>
        <v>6036.7870380630593</v>
      </c>
      <c r="DZ76" s="60">
        <f t="shared" si="235"/>
        <v>6061.940317388322</v>
      </c>
      <c r="EA76" s="60">
        <f t="shared" si="235"/>
        <v>6087.1984020441068</v>
      </c>
      <c r="EB76" s="60">
        <f t="shared" si="235"/>
        <v>6112.5617287192908</v>
      </c>
      <c r="EC76" s="60">
        <f t="shared" si="235"/>
        <v>6138.0307359222879</v>
      </c>
      <c r="ED76" s="60">
        <f t="shared" si="235"/>
        <v>6163.6058639886305</v>
      </c>
      <c r="EE76" s="60">
        <f t="shared" si="235"/>
        <v>6189.2875550885828</v>
      </c>
      <c r="EF76" s="60">
        <f t="shared" si="235"/>
        <v>6215.0762532347853</v>
      </c>
      <c r="EG76" s="60">
        <f t="shared" si="235"/>
        <v>6240.9724042899297</v>
      </c>
      <c r="EH76" s="60">
        <f t="shared" si="235"/>
        <v>6266.9764559744708</v>
      </c>
      <c r="EI76" s="60">
        <f t="shared" si="235"/>
        <v>6293.0888578743643</v>
      </c>
      <c r="EJ76" s="60">
        <f t="shared" si="235"/>
        <v>6319.3100614488403</v>
      </c>
      <c r="EK76" s="60">
        <f t="shared" si="235"/>
        <v>6345.6405200382105</v>
      </c>
      <c r="EL76" s="51" t="s">
        <v>2</v>
      </c>
    </row>
    <row r="77" spans="1:142" x14ac:dyDescent="0.3">
      <c r="B77" s="51" t="s">
        <v>320</v>
      </c>
      <c r="D77" s="56">
        <v>46874</v>
      </c>
      <c r="E77" s="170">
        <v>350</v>
      </c>
      <c r="F77" s="126">
        <v>13</v>
      </c>
      <c r="G77" s="111">
        <f t="shared" si="219"/>
        <v>4.1666666666666666E-3</v>
      </c>
      <c r="H77" s="56"/>
      <c r="I77" s="126"/>
      <c r="J77" s="126"/>
      <c r="L77" s="60">
        <f t="shared" ref="L77:AQ77" si="236">IF(L$5=$D77,$E77*$F77,IF($D77&lt;L$5,K77*(1+$G77),0))</f>
        <v>0</v>
      </c>
      <c r="M77" s="60">
        <f t="shared" si="236"/>
        <v>0</v>
      </c>
      <c r="N77" s="60">
        <f t="shared" si="236"/>
        <v>0</v>
      </c>
      <c r="O77" s="60">
        <f t="shared" si="236"/>
        <v>0</v>
      </c>
      <c r="P77" s="60">
        <f t="shared" si="236"/>
        <v>0</v>
      </c>
      <c r="Q77" s="60">
        <f t="shared" si="236"/>
        <v>0</v>
      </c>
      <c r="R77" s="60">
        <f t="shared" si="236"/>
        <v>0</v>
      </c>
      <c r="S77" s="60">
        <f t="shared" si="236"/>
        <v>0</v>
      </c>
      <c r="T77" s="60">
        <f t="shared" si="236"/>
        <v>0</v>
      </c>
      <c r="U77" s="60">
        <f t="shared" si="236"/>
        <v>0</v>
      </c>
      <c r="V77" s="60">
        <f t="shared" si="236"/>
        <v>0</v>
      </c>
      <c r="W77" s="60">
        <f t="shared" si="236"/>
        <v>0</v>
      </c>
      <c r="X77" s="60">
        <f t="shared" si="236"/>
        <v>0</v>
      </c>
      <c r="Y77" s="60">
        <f t="shared" si="236"/>
        <v>0</v>
      </c>
      <c r="Z77" s="60">
        <f t="shared" si="236"/>
        <v>0</v>
      </c>
      <c r="AA77" s="60">
        <f t="shared" si="236"/>
        <v>0</v>
      </c>
      <c r="AB77" s="60">
        <f t="shared" si="236"/>
        <v>0</v>
      </c>
      <c r="AC77" s="60">
        <f t="shared" si="236"/>
        <v>0</v>
      </c>
      <c r="AD77" s="60">
        <f t="shared" si="236"/>
        <v>0</v>
      </c>
      <c r="AE77" s="60">
        <f t="shared" si="236"/>
        <v>0</v>
      </c>
      <c r="AF77" s="60">
        <f t="shared" si="236"/>
        <v>0</v>
      </c>
      <c r="AG77" s="60">
        <f t="shared" si="236"/>
        <v>0</v>
      </c>
      <c r="AH77" s="60">
        <f t="shared" si="236"/>
        <v>0</v>
      </c>
      <c r="AI77" s="60">
        <f t="shared" si="236"/>
        <v>0</v>
      </c>
      <c r="AJ77" s="60">
        <f t="shared" si="236"/>
        <v>0</v>
      </c>
      <c r="AK77" s="60">
        <f t="shared" si="236"/>
        <v>0</v>
      </c>
      <c r="AL77" s="60">
        <f t="shared" si="236"/>
        <v>0</v>
      </c>
      <c r="AM77" s="60">
        <f t="shared" si="236"/>
        <v>0</v>
      </c>
      <c r="AN77" s="60">
        <f t="shared" si="236"/>
        <v>0</v>
      </c>
      <c r="AO77" s="60">
        <f t="shared" si="236"/>
        <v>0</v>
      </c>
      <c r="AP77" s="60">
        <f t="shared" si="236"/>
        <v>0</v>
      </c>
      <c r="AQ77" s="60">
        <f t="shared" si="236"/>
        <v>0</v>
      </c>
      <c r="AR77" s="60">
        <f t="shared" ref="AR77:BW77" si="237">IF(AR$5=$D77,$E77*$F77,IF($D77&lt;AR$5,AQ77*(1+$G77),0))</f>
        <v>0</v>
      </c>
      <c r="AS77" s="60">
        <f t="shared" si="237"/>
        <v>0</v>
      </c>
      <c r="AT77" s="60">
        <f t="shared" si="237"/>
        <v>0</v>
      </c>
      <c r="AU77" s="60">
        <f t="shared" si="237"/>
        <v>0</v>
      </c>
      <c r="AV77" s="60">
        <f t="shared" si="237"/>
        <v>0</v>
      </c>
      <c r="AW77" s="60">
        <f t="shared" si="237"/>
        <v>0</v>
      </c>
      <c r="AX77" s="60">
        <f t="shared" si="237"/>
        <v>0</v>
      </c>
      <c r="AY77" s="60">
        <f t="shared" si="237"/>
        <v>0</v>
      </c>
      <c r="AZ77" s="60">
        <f t="shared" si="237"/>
        <v>0</v>
      </c>
      <c r="BA77" s="60">
        <f t="shared" si="237"/>
        <v>0</v>
      </c>
      <c r="BB77" s="60">
        <f t="shared" si="237"/>
        <v>0</v>
      </c>
      <c r="BC77" s="60">
        <f t="shared" si="237"/>
        <v>0</v>
      </c>
      <c r="BD77" s="60">
        <f t="shared" si="237"/>
        <v>0</v>
      </c>
      <c r="BE77" s="60">
        <f t="shared" si="237"/>
        <v>0</v>
      </c>
      <c r="BF77" s="60">
        <f t="shared" si="237"/>
        <v>0</v>
      </c>
      <c r="BG77" s="60">
        <f t="shared" si="237"/>
        <v>0</v>
      </c>
      <c r="BH77" s="60">
        <f t="shared" si="237"/>
        <v>0</v>
      </c>
      <c r="BI77" s="60">
        <f t="shared" si="237"/>
        <v>4550</v>
      </c>
      <c r="BJ77" s="60">
        <f t="shared" si="237"/>
        <v>4568.958333333333</v>
      </c>
      <c r="BK77" s="60">
        <f t="shared" si="237"/>
        <v>4587.9956597222217</v>
      </c>
      <c r="BL77" s="60">
        <f t="shared" si="237"/>
        <v>4607.1123083043976</v>
      </c>
      <c r="BM77" s="60">
        <f t="shared" si="237"/>
        <v>4626.3086095889994</v>
      </c>
      <c r="BN77" s="60">
        <f t="shared" si="237"/>
        <v>4645.584895462287</v>
      </c>
      <c r="BO77" s="60">
        <f t="shared" si="237"/>
        <v>4664.94149919338</v>
      </c>
      <c r="BP77" s="60">
        <f t="shared" si="237"/>
        <v>4684.3787554400187</v>
      </c>
      <c r="BQ77" s="60">
        <f t="shared" si="237"/>
        <v>4703.897000254352</v>
      </c>
      <c r="BR77" s="60">
        <f t="shared" si="237"/>
        <v>4723.4965710887454</v>
      </c>
      <c r="BS77" s="60">
        <f t="shared" si="237"/>
        <v>4743.1778068016156</v>
      </c>
      <c r="BT77" s="60">
        <f t="shared" si="237"/>
        <v>4762.9410476632893</v>
      </c>
      <c r="BU77" s="60">
        <f t="shared" si="237"/>
        <v>4782.7866353618865</v>
      </c>
      <c r="BV77" s="60">
        <f t="shared" si="237"/>
        <v>4802.7149130092275</v>
      </c>
      <c r="BW77" s="60">
        <f t="shared" si="237"/>
        <v>4822.7262251467655</v>
      </c>
      <c r="BX77" s="60">
        <f t="shared" ref="BX77:DC77" si="238">IF(BX$5=$D77,$E77*$F77,IF($D77&lt;BX$5,BW77*(1+$G77),0))</f>
        <v>4842.8209177515437</v>
      </c>
      <c r="BY77" s="60">
        <f t="shared" si="238"/>
        <v>4862.9993382421753</v>
      </c>
      <c r="BZ77" s="60">
        <f t="shared" si="238"/>
        <v>4883.261835484851</v>
      </c>
      <c r="CA77" s="60">
        <f t="shared" si="238"/>
        <v>4903.608759799371</v>
      </c>
      <c r="CB77" s="60">
        <f t="shared" si="238"/>
        <v>4924.0404629652012</v>
      </c>
      <c r="CC77" s="60">
        <f t="shared" si="238"/>
        <v>4944.5572982275562</v>
      </c>
      <c r="CD77" s="60">
        <f t="shared" si="238"/>
        <v>4965.1596203035042</v>
      </c>
      <c r="CE77" s="60">
        <f t="shared" si="238"/>
        <v>4985.8477853881022</v>
      </c>
      <c r="CF77" s="60">
        <f t="shared" si="238"/>
        <v>5006.6221511605527</v>
      </c>
      <c r="CG77" s="60">
        <f t="shared" si="238"/>
        <v>5027.4830767903886</v>
      </c>
      <c r="CH77" s="60">
        <f t="shared" si="238"/>
        <v>5048.4309229436822</v>
      </c>
      <c r="CI77" s="60">
        <f t="shared" si="238"/>
        <v>5069.4660517892808</v>
      </c>
      <c r="CJ77" s="60">
        <f t="shared" si="238"/>
        <v>5090.5888270050691</v>
      </c>
      <c r="CK77" s="60">
        <f t="shared" si="238"/>
        <v>5111.7996137842565</v>
      </c>
      <c r="CL77" s="60">
        <f t="shared" si="238"/>
        <v>5133.0987788416905</v>
      </c>
      <c r="CM77" s="60">
        <f t="shared" si="238"/>
        <v>5154.4866904201972</v>
      </c>
      <c r="CN77" s="60">
        <f t="shared" si="238"/>
        <v>5175.9637182969482</v>
      </c>
      <c r="CO77" s="60">
        <f t="shared" si="238"/>
        <v>5197.530233789852</v>
      </c>
      <c r="CP77" s="60">
        <f t="shared" si="238"/>
        <v>5219.1866097639759</v>
      </c>
      <c r="CQ77" s="60">
        <f t="shared" si="238"/>
        <v>5240.9332206379922</v>
      </c>
      <c r="CR77" s="60">
        <f t="shared" si="238"/>
        <v>5262.7704423906507</v>
      </c>
      <c r="CS77" s="60">
        <f t="shared" si="238"/>
        <v>5284.6986525672783</v>
      </c>
      <c r="CT77" s="60">
        <f t="shared" si="238"/>
        <v>5306.7182302863084</v>
      </c>
      <c r="CU77" s="60">
        <f t="shared" si="238"/>
        <v>5328.8295562458343</v>
      </c>
      <c r="CV77" s="60">
        <f t="shared" si="238"/>
        <v>5351.0330127301922</v>
      </c>
      <c r="CW77" s="60">
        <f t="shared" si="238"/>
        <v>5373.3289836165677</v>
      </c>
      <c r="CX77" s="60">
        <f t="shared" si="238"/>
        <v>5395.7178543816362</v>
      </c>
      <c r="CY77" s="60">
        <f t="shared" si="238"/>
        <v>5418.2000121082265</v>
      </c>
      <c r="CZ77" s="60">
        <f t="shared" si="238"/>
        <v>5440.7758454920104</v>
      </c>
      <c r="DA77" s="60">
        <f t="shared" si="238"/>
        <v>5463.4457448482272</v>
      </c>
      <c r="DB77" s="60">
        <f t="shared" si="238"/>
        <v>5486.210102118428</v>
      </c>
      <c r="DC77" s="60">
        <f t="shared" si="238"/>
        <v>5509.0693108772548</v>
      </c>
      <c r="DD77" s="60">
        <f t="shared" ref="DD77:EK77" si="239">IF(DD$5=$D77,$E77*$F77,IF($D77&lt;DD$5,DC77*(1+$G77),0))</f>
        <v>5532.0237663392436</v>
      </c>
      <c r="DE77" s="60">
        <f t="shared" si="239"/>
        <v>5555.0738653656572</v>
      </c>
      <c r="DF77" s="60">
        <f t="shared" si="239"/>
        <v>5578.220006471347</v>
      </c>
      <c r="DG77" s="60">
        <f t="shared" si="239"/>
        <v>5601.4625898316444</v>
      </c>
      <c r="DH77" s="60">
        <f t="shared" si="239"/>
        <v>5624.8020172892766</v>
      </c>
      <c r="DI77" s="60">
        <f t="shared" si="239"/>
        <v>5648.2386923613149</v>
      </c>
      <c r="DJ77" s="60">
        <f t="shared" si="239"/>
        <v>5671.7730202461535</v>
      </c>
      <c r="DK77" s="60">
        <f t="shared" si="239"/>
        <v>5695.4054078305126</v>
      </c>
      <c r="DL77" s="60">
        <f t="shared" si="239"/>
        <v>5719.1362636964732</v>
      </c>
      <c r="DM77" s="60">
        <f t="shared" si="239"/>
        <v>5742.9659981285413</v>
      </c>
      <c r="DN77" s="60">
        <f t="shared" si="239"/>
        <v>5766.8950231207436</v>
      </c>
      <c r="DO77" s="60">
        <f t="shared" si="239"/>
        <v>5790.9237523837464</v>
      </c>
      <c r="DP77" s="60">
        <f t="shared" si="239"/>
        <v>5815.0526013520121</v>
      </c>
      <c r="DQ77" s="60">
        <f t="shared" si="239"/>
        <v>5839.2819871909787</v>
      </c>
      <c r="DR77" s="60">
        <f t="shared" si="239"/>
        <v>5863.6123288042745</v>
      </c>
      <c r="DS77" s="60">
        <f t="shared" si="239"/>
        <v>5888.0440468409588</v>
      </c>
      <c r="DT77" s="60">
        <f t="shared" si="239"/>
        <v>5912.5775637027964</v>
      </c>
      <c r="DU77" s="60">
        <f t="shared" si="239"/>
        <v>5937.2133035515581</v>
      </c>
      <c r="DV77" s="60">
        <f t="shared" si="239"/>
        <v>5961.9516923163565</v>
      </c>
      <c r="DW77" s="60">
        <f t="shared" si="239"/>
        <v>5986.7931577010077</v>
      </c>
      <c r="DX77" s="60">
        <f t="shared" si="239"/>
        <v>6011.738129191428</v>
      </c>
      <c r="DY77" s="60">
        <f t="shared" si="239"/>
        <v>6036.7870380630593</v>
      </c>
      <c r="DZ77" s="60">
        <f t="shared" si="239"/>
        <v>6061.940317388322</v>
      </c>
      <c r="EA77" s="60">
        <f t="shared" si="239"/>
        <v>6087.1984020441068</v>
      </c>
      <c r="EB77" s="60">
        <f t="shared" si="239"/>
        <v>6112.5617287192908</v>
      </c>
      <c r="EC77" s="60">
        <f t="shared" si="239"/>
        <v>6138.0307359222879</v>
      </c>
      <c r="ED77" s="60">
        <f t="shared" si="239"/>
        <v>6163.6058639886305</v>
      </c>
      <c r="EE77" s="60">
        <f t="shared" si="239"/>
        <v>6189.2875550885828</v>
      </c>
      <c r="EF77" s="60">
        <f t="shared" si="239"/>
        <v>6215.0762532347853</v>
      </c>
      <c r="EG77" s="60">
        <f t="shared" si="239"/>
        <v>6240.9724042899297</v>
      </c>
      <c r="EH77" s="60">
        <f t="shared" si="239"/>
        <v>6266.9764559744708</v>
      </c>
      <c r="EI77" s="60">
        <f t="shared" si="239"/>
        <v>6293.0888578743643</v>
      </c>
      <c r="EJ77" s="60">
        <f t="shared" si="239"/>
        <v>6319.3100614488403</v>
      </c>
      <c r="EK77" s="60">
        <f t="shared" si="239"/>
        <v>6345.6405200382105</v>
      </c>
      <c r="EL77" s="51" t="s">
        <v>2</v>
      </c>
    </row>
    <row r="78" spans="1:142" x14ac:dyDescent="0.3">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51" t="s">
        <v>2</v>
      </c>
    </row>
    <row r="79" spans="1:142" ht="17.25" x14ac:dyDescent="0.35">
      <c r="A79" s="97" t="s">
        <v>321</v>
      </c>
      <c r="B79" s="97"/>
      <c r="C79" s="97"/>
      <c r="D79" s="132">
        <f>MIN(D73:D77)</f>
        <v>46874</v>
      </c>
      <c r="E79" s="163"/>
      <c r="F79" s="164"/>
      <c r="G79" s="97"/>
      <c r="H79" s="97"/>
      <c r="I79" s="97"/>
      <c r="J79" s="97"/>
      <c r="K79" s="97"/>
      <c r="L79" s="98">
        <f t="shared" ref="L79:AQ79" si="240">SUM(L73:L78)</f>
        <v>0</v>
      </c>
      <c r="M79" s="98">
        <f t="shared" si="240"/>
        <v>0</v>
      </c>
      <c r="N79" s="98">
        <f t="shared" si="240"/>
        <v>0</v>
      </c>
      <c r="O79" s="98">
        <f t="shared" si="240"/>
        <v>0</v>
      </c>
      <c r="P79" s="98">
        <f t="shared" si="240"/>
        <v>0</v>
      </c>
      <c r="Q79" s="98">
        <f t="shared" si="240"/>
        <v>0</v>
      </c>
      <c r="R79" s="98">
        <f t="shared" si="240"/>
        <v>0</v>
      </c>
      <c r="S79" s="98">
        <f t="shared" si="240"/>
        <v>0</v>
      </c>
      <c r="T79" s="98">
        <f t="shared" si="240"/>
        <v>0</v>
      </c>
      <c r="U79" s="98">
        <f t="shared" si="240"/>
        <v>0</v>
      </c>
      <c r="V79" s="98">
        <f t="shared" si="240"/>
        <v>0</v>
      </c>
      <c r="W79" s="98">
        <f t="shared" si="240"/>
        <v>0</v>
      </c>
      <c r="X79" s="98">
        <f t="shared" si="240"/>
        <v>0</v>
      </c>
      <c r="Y79" s="98">
        <f t="shared" si="240"/>
        <v>0</v>
      </c>
      <c r="Z79" s="98">
        <f t="shared" si="240"/>
        <v>0</v>
      </c>
      <c r="AA79" s="98">
        <f t="shared" si="240"/>
        <v>0</v>
      </c>
      <c r="AB79" s="98">
        <f t="shared" si="240"/>
        <v>0</v>
      </c>
      <c r="AC79" s="98">
        <f t="shared" si="240"/>
        <v>0</v>
      </c>
      <c r="AD79" s="98">
        <f t="shared" si="240"/>
        <v>0</v>
      </c>
      <c r="AE79" s="98">
        <f t="shared" si="240"/>
        <v>0</v>
      </c>
      <c r="AF79" s="98">
        <f t="shared" si="240"/>
        <v>0</v>
      </c>
      <c r="AG79" s="98">
        <f t="shared" si="240"/>
        <v>0</v>
      </c>
      <c r="AH79" s="98">
        <f t="shared" si="240"/>
        <v>0</v>
      </c>
      <c r="AI79" s="98">
        <f t="shared" si="240"/>
        <v>0</v>
      </c>
      <c r="AJ79" s="98">
        <f t="shared" si="240"/>
        <v>0</v>
      </c>
      <c r="AK79" s="98">
        <f t="shared" si="240"/>
        <v>0</v>
      </c>
      <c r="AL79" s="98">
        <f t="shared" si="240"/>
        <v>0</v>
      </c>
      <c r="AM79" s="98">
        <f t="shared" si="240"/>
        <v>0</v>
      </c>
      <c r="AN79" s="98">
        <f t="shared" si="240"/>
        <v>0</v>
      </c>
      <c r="AO79" s="98">
        <f t="shared" si="240"/>
        <v>0</v>
      </c>
      <c r="AP79" s="98">
        <f t="shared" si="240"/>
        <v>0</v>
      </c>
      <c r="AQ79" s="98">
        <f t="shared" si="240"/>
        <v>0</v>
      </c>
      <c r="AR79" s="98">
        <f t="shared" ref="AR79:BS79" si="241">SUM(AR73:AR78)</f>
        <v>0</v>
      </c>
      <c r="AS79" s="98">
        <f t="shared" si="241"/>
        <v>0</v>
      </c>
      <c r="AT79" s="98">
        <f t="shared" si="241"/>
        <v>0</v>
      </c>
      <c r="AU79" s="98">
        <f t="shared" si="241"/>
        <v>0</v>
      </c>
      <c r="AV79" s="98">
        <f t="shared" si="241"/>
        <v>0</v>
      </c>
      <c r="AW79" s="98">
        <f t="shared" si="241"/>
        <v>0</v>
      </c>
      <c r="AX79" s="98">
        <f t="shared" si="241"/>
        <v>0</v>
      </c>
      <c r="AY79" s="98">
        <f t="shared" si="241"/>
        <v>0</v>
      </c>
      <c r="AZ79" s="98">
        <f t="shared" si="241"/>
        <v>0</v>
      </c>
      <c r="BA79" s="98">
        <f t="shared" si="241"/>
        <v>0</v>
      </c>
      <c r="BB79" s="98">
        <f t="shared" si="241"/>
        <v>0</v>
      </c>
      <c r="BC79" s="98">
        <f t="shared" si="241"/>
        <v>0</v>
      </c>
      <c r="BD79" s="98">
        <f t="shared" si="241"/>
        <v>0</v>
      </c>
      <c r="BE79" s="98">
        <f t="shared" si="241"/>
        <v>0</v>
      </c>
      <c r="BF79" s="98">
        <f t="shared" si="241"/>
        <v>0</v>
      </c>
      <c r="BG79" s="98">
        <f t="shared" si="241"/>
        <v>0</v>
      </c>
      <c r="BH79" s="98">
        <f t="shared" si="241"/>
        <v>0</v>
      </c>
      <c r="BI79" s="98">
        <f t="shared" si="241"/>
        <v>107640</v>
      </c>
      <c r="BJ79" s="98">
        <f t="shared" si="241"/>
        <v>108088.49999999999</v>
      </c>
      <c r="BK79" s="98">
        <f t="shared" si="241"/>
        <v>108538.86874999999</v>
      </c>
      <c r="BL79" s="98">
        <f t="shared" si="241"/>
        <v>108991.11403645831</v>
      </c>
      <c r="BM79" s="98">
        <f t="shared" si="241"/>
        <v>109445.24367827692</v>
      </c>
      <c r="BN79" s="98">
        <f t="shared" si="241"/>
        <v>109901.2655269364</v>
      </c>
      <c r="BO79" s="98">
        <f t="shared" si="241"/>
        <v>110359.18746663193</v>
      </c>
      <c r="BP79" s="98">
        <f t="shared" si="241"/>
        <v>110819.01741440958</v>
      </c>
      <c r="BQ79" s="98">
        <f t="shared" si="241"/>
        <v>111280.76332030295</v>
      </c>
      <c r="BR79" s="98">
        <f t="shared" si="241"/>
        <v>111744.4331674709</v>
      </c>
      <c r="BS79" s="98">
        <f t="shared" si="241"/>
        <v>112210.03497233534</v>
      </c>
      <c r="BT79" s="98">
        <f t="shared" ref="BT79:EA79" si="242">SUM(BT73:BT78)</f>
        <v>112677.57678472008</v>
      </c>
      <c r="BU79" s="98">
        <f t="shared" si="242"/>
        <v>113147.06668798973</v>
      </c>
      <c r="BV79" s="98">
        <f t="shared" si="242"/>
        <v>113618.51279918969</v>
      </c>
      <c r="BW79" s="98">
        <f t="shared" si="242"/>
        <v>114091.9232691863</v>
      </c>
      <c r="BX79" s="98">
        <f t="shared" si="242"/>
        <v>114567.3062828079</v>
      </c>
      <c r="BY79" s="98">
        <f t="shared" si="242"/>
        <v>115044.6700589863</v>
      </c>
      <c r="BZ79" s="98">
        <f t="shared" si="242"/>
        <v>115524.02285089873</v>
      </c>
      <c r="CA79" s="98">
        <f t="shared" si="242"/>
        <v>116005.37294611082</v>
      </c>
      <c r="CB79" s="98">
        <f t="shared" si="242"/>
        <v>116488.7286667196</v>
      </c>
      <c r="CC79" s="98">
        <f t="shared" si="242"/>
        <v>116974.0983694976</v>
      </c>
      <c r="CD79" s="98">
        <f t="shared" si="242"/>
        <v>117461.49044603715</v>
      </c>
      <c r="CE79" s="98">
        <f t="shared" si="242"/>
        <v>117950.91332289565</v>
      </c>
      <c r="CF79" s="98">
        <f t="shared" si="242"/>
        <v>118442.37546174103</v>
      </c>
      <c r="CG79" s="98">
        <f t="shared" si="242"/>
        <v>118935.88535949829</v>
      </c>
      <c r="CH79" s="98">
        <f t="shared" si="242"/>
        <v>119431.45154849619</v>
      </c>
      <c r="CI79" s="98">
        <f t="shared" si="242"/>
        <v>119929.08259661491</v>
      </c>
      <c r="CJ79" s="98">
        <f t="shared" si="242"/>
        <v>120428.78710743415</v>
      </c>
      <c r="CK79" s="98">
        <f t="shared" si="242"/>
        <v>120930.57372038181</v>
      </c>
      <c r="CL79" s="98">
        <f t="shared" si="242"/>
        <v>121434.45111088341</v>
      </c>
      <c r="CM79" s="98">
        <f t="shared" si="242"/>
        <v>121940.42799051206</v>
      </c>
      <c r="CN79" s="98">
        <f t="shared" si="242"/>
        <v>122448.5131071392</v>
      </c>
      <c r="CO79" s="98">
        <f t="shared" si="242"/>
        <v>122958.71524508561</v>
      </c>
      <c r="CP79" s="98">
        <f t="shared" si="242"/>
        <v>123471.04322527346</v>
      </c>
      <c r="CQ79" s="98">
        <f t="shared" si="242"/>
        <v>123985.50590537878</v>
      </c>
      <c r="CR79" s="98">
        <f t="shared" si="242"/>
        <v>124502.11217998453</v>
      </c>
      <c r="CS79" s="98">
        <f t="shared" si="242"/>
        <v>125020.87098073447</v>
      </c>
      <c r="CT79" s="98">
        <f t="shared" si="242"/>
        <v>125541.79127648751</v>
      </c>
      <c r="CU79" s="98">
        <f t="shared" si="242"/>
        <v>126064.88207347288</v>
      </c>
      <c r="CV79" s="98">
        <f t="shared" si="242"/>
        <v>126590.15241544566</v>
      </c>
      <c r="CW79" s="98">
        <f t="shared" si="242"/>
        <v>127117.61138384335</v>
      </c>
      <c r="CX79" s="98">
        <f t="shared" si="242"/>
        <v>127647.26809794272</v>
      </c>
      <c r="CY79" s="98">
        <f t="shared" si="242"/>
        <v>128179.13171501746</v>
      </c>
      <c r="CZ79" s="98">
        <f t="shared" si="242"/>
        <v>128713.2114304967</v>
      </c>
      <c r="DA79" s="98">
        <f t="shared" si="242"/>
        <v>129249.51647812378</v>
      </c>
      <c r="DB79" s="98">
        <f t="shared" si="242"/>
        <v>129788.05613011596</v>
      </c>
      <c r="DC79" s="98">
        <f t="shared" si="242"/>
        <v>130328.83969732477</v>
      </c>
      <c r="DD79" s="98">
        <f t="shared" si="242"/>
        <v>130871.87652939696</v>
      </c>
      <c r="DE79" s="98">
        <f t="shared" si="242"/>
        <v>131417.17601493609</v>
      </c>
      <c r="DF79" s="98">
        <f t="shared" si="242"/>
        <v>131964.74758166503</v>
      </c>
      <c r="DG79" s="98">
        <f t="shared" si="242"/>
        <v>132514.6006965886</v>
      </c>
      <c r="DH79" s="98">
        <f t="shared" si="242"/>
        <v>133066.74486615771</v>
      </c>
      <c r="DI79" s="98">
        <f t="shared" si="242"/>
        <v>133621.18963643335</v>
      </c>
      <c r="DJ79" s="98">
        <f t="shared" si="242"/>
        <v>134177.94459325186</v>
      </c>
      <c r="DK79" s="98">
        <f t="shared" si="242"/>
        <v>134737.01936239042</v>
      </c>
      <c r="DL79" s="98">
        <f t="shared" si="242"/>
        <v>135298.4236097337</v>
      </c>
      <c r="DM79" s="98">
        <f t="shared" si="242"/>
        <v>135862.1670414409</v>
      </c>
      <c r="DN79" s="98">
        <f t="shared" si="242"/>
        <v>136428.25940411357</v>
      </c>
      <c r="DO79" s="98">
        <f t="shared" si="242"/>
        <v>136996.71048496405</v>
      </c>
      <c r="DP79" s="98">
        <f t="shared" si="242"/>
        <v>137567.53011198473</v>
      </c>
      <c r="DQ79" s="98">
        <f t="shared" si="242"/>
        <v>138140.728154118</v>
      </c>
      <c r="DR79" s="98">
        <f t="shared" si="242"/>
        <v>138716.31452142683</v>
      </c>
      <c r="DS79" s="98">
        <f t="shared" si="242"/>
        <v>139294.29916526613</v>
      </c>
      <c r="DT79" s="98">
        <f t="shared" si="242"/>
        <v>139874.69207845474</v>
      </c>
      <c r="DU79" s="98">
        <f t="shared" si="242"/>
        <v>140457.50329544832</v>
      </c>
      <c r="DV79" s="98">
        <f t="shared" si="242"/>
        <v>141042.74289251267</v>
      </c>
      <c r="DW79" s="98">
        <f t="shared" si="242"/>
        <v>141630.42098789811</v>
      </c>
      <c r="DX79" s="98">
        <f t="shared" si="242"/>
        <v>142220.54774201434</v>
      </c>
      <c r="DY79" s="98">
        <f t="shared" si="242"/>
        <v>142813.1333576061</v>
      </c>
      <c r="DZ79" s="98">
        <f t="shared" si="242"/>
        <v>143408.18807992947</v>
      </c>
      <c r="EA79" s="98">
        <f t="shared" si="242"/>
        <v>144005.72219692916</v>
      </c>
      <c r="EB79" s="98">
        <f t="shared" ref="EB79:EK79" si="243">SUM(EB73:EB78)</f>
        <v>144605.74603941638</v>
      </c>
      <c r="EC79" s="98">
        <f t="shared" si="243"/>
        <v>145208.26998124723</v>
      </c>
      <c r="ED79" s="98">
        <f t="shared" si="243"/>
        <v>145813.30443950248</v>
      </c>
      <c r="EE79" s="98">
        <f t="shared" si="243"/>
        <v>146420.85987466705</v>
      </c>
      <c r="EF79" s="98">
        <f t="shared" si="243"/>
        <v>147030.94679081152</v>
      </c>
      <c r="EG79" s="98">
        <f t="shared" si="243"/>
        <v>147643.57573577322</v>
      </c>
      <c r="EH79" s="98">
        <f t="shared" si="243"/>
        <v>148258.75730133898</v>
      </c>
      <c r="EI79" s="98">
        <f t="shared" si="243"/>
        <v>148876.50212342787</v>
      </c>
      <c r="EJ79" s="98">
        <f t="shared" si="243"/>
        <v>149496.82088227547</v>
      </c>
      <c r="EK79" s="98">
        <f t="shared" si="243"/>
        <v>150119.72430261824</v>
      </c>
      <c r="EL79" s="51" t="s">
        <v>2</v>
      </c>
    </row>
    <row r="80" spans="1:142" x14ac:dyDescent="0.3">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c r="DZ80" s="60"/>
      <c r="EA80" s="60"/>
      <c r="EB80" s="60"/>
      <c r="EC80" s="60"/>
      <c r="ED80" s="60"/>
      <c r="EE80" s="60"/>
      <c r="EF80" s="60"/>
      <c r="EG80" s="60"/>
      <c r="EH80" s="60"/>
      <c r="EI80" s="60"/>
      <c r="EJ80" s="60"/>
      <c r="EK80" s="60"/>
      <c r="EL80" s="51" t="s">
        <v>2</v>
      </c>
    </row>
    <row r="81" spans="1:142" ht="17.25" x14ac:dyDescent="0.35">
      <c r="A81" s="102" t="s">
        <v>13</v>
      </c>
      <c r="B81" s="103"/>
      <c r="C81" s="103"/>
      <c r="D81" s="103" t="s">
        <v>271</v>
      </c>
      <c r="E81" s="158" t="s">
        <v>272</v>
      </c>
      <c r="F81" s="159" t="s">
        <v>316</v>
      </c>
      <c r="G81" s="103" t="s">
        <v>261</v>
      </c>
      <c r="H81" s="103"/>
      <c r="I81" s="103"/>
      <c r="J81" s="103"/>
      <c r="K81" s="103"/>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c r="DL81" s="160"/>
      <c r="DM81" s="160"/>
      <c r="DN81" s="160"/>
      <c r="DO81" s="160"/>
      <c r="DP81" s="160"/>
      <c r="DQ81" s="160"/>
      <c r="DR81" s="160"/>
      <c r="DS81" s="160"/>
      <c r="DT81" s="160"/>
      <c r="DU81" s="160"/>
      <c r="DV81" s="160"/>
      <c r="DW81" s="160"/>
      <c r="DX81" s="160"/>
      <c r="DY81" s="160"/>
      <c r="DZ81" s="160"/>
      <c r="EA81" s="160"/>
      <c r="EB81" s="160"/>
      <c r="EC81" s="160"/>
      <c r="ED81" s="160"/>
      <c r="EE81" s="160"/>
      <c r="EF81" s="160"/>
      <c r="EG81" s="160"/>
      <c r="EH81" s="160"/>
      <c r="EI81" s="160"/>
      <c r="EJ81" s="160"/>
      <c r="EK81" s="160"/>
      <c r="EL81" s="51" t="s">
        <v>2</v>
      </c>
    </row>
    <row r="82" spans="1:142" x14ac:dyDescent="0.3">
      <c r="B82" s="51" t="s">
        <v>322</v>
      </c>
      <c r="D82" s="56">
        <v>46905</v>
      </c>
      <c r="E82" s="157">
        <f>SUM('Building Breakdown Scratch'!G67:G68)</f>
        <v>4680</v>
      </c>
      <c r="F82" s="126">
        <v>10</v>
      </c>
      <c r="G82" s="111">
        <f>$H$5/12</f>
        <v>4.1666666666666666E-3</v>
      </c>
      <c r="H82" s="56"/>
      <c r="I82" s="126"/>
      <c r="J82" s="126"/>
      <c r="L82" s="60">
        <f t="shared" ref="L82:AQ82" si="244">IF(L$5=$D82,$E82*$F82,IF($D82&lt;L$5,K82*(1+$G82),0))</f>
        <v>0</v>
      </c>
      <c r="M82" s="60">
        <f t="shared" si="244"/>
        <v>0</v>
      </c>
      <c r="N82" s="60">
        <f t="shared" si="244"/>
        <v>0</v>
      </c>
      <c r="O82" s="60">
        <f t="shared" si="244"/>
        <v>0</v>
      </c>
      <c r="P82" s="60">
        <f t="shared" si="244"/>
        <v>0</v>
      </c>
      <c r="Q82" s="60">
        <f t="shared" si="244"/>
        <v>0</v>
      </c>
      <c r="R82" s="60">
        <f t="shared" si="244"/>
        <v>0</v>
      </c>
      <c r="S82" s="60">
        <f t="shared" si="244"/>
        <v>0</v>
      </c>
      <c r="T82" s="60">
        <f t="shared" si="244"/>
        <v>0</v>
      </c>
      <c r="U82" s="60">
        <f t="shared" si="244"/>
        <v>0</v>
      </c>
      <c r="V82" s="60">
        <f t="shared" si="244"/>
        <v>0</v>
      </c>
      <c r="W82" s="60">
        <f t="shared" si="244"/>
        <v>0</v>
      </c>
      <c r="X82" s="60">
        <f t="shared" si="244"/>
        <v>0</v>
      </c>
      <c r="Y82" s="60">
        <f t="shared" si="244"/>
        <v>0</v>
      </c>
      <c r="Z82" s="60">
        <f t="shared" si="244"/>
        <v>0</v>
      </c>
      <c r="AA82" s="60">
        <f t="shared" si="244"/>
        <v>0</v>
      </c>
      <c r="AB82" s="60">
        <f t="shared" si="244"/>
        <v>0</v>
      </c>
      <c r="AC82" s="60">
        <f t="shared" si="244"/>
        <v>0</v>
      </c>
      <c r="AD82" s="60">
        <f t="shared" si="244"/>
        <v>0</v>
      </c>
      <c r="AE82" s="60">
        <f t="shared" si="244"/>
        <v>0</v>
      </c>
      <c r="AF82" s="60">
        <f t="shared" si="244"/>
        <v>0</v>
      </c>
      <c r="AG82" s="60">
        <f t="shared" si="244"/>
        <v>0</v>
      </c>
      <c r="AH82" s="60">
        <f t="shared" si="244"/>
        <v>0</v>
      </c>
      <c r="AI82" s="60">
        <f t="shared" si="244"/>
        <v>0</v>
      </c>
      <c r="AJ82" s="60">
        <f t="shared" si="244"/>
        <v>0</v>
      </c>
      <c r="AK82" s="60">
        <f t="shared" si="244"/>
        <v>0</v>
      </c>
      <c r="AL82" s="60">
        <f t="shared" si="244"/>
        <v>0</v>
      </c>
      <c r="AM82" s="60">
        <f t="shared" si="244"/>
        <v>0</v>
      </c>
      <c r="AN82" s="60">
        <f t="shared" si="244"/>
        <v>0</v>
      </c>
      <c r="AO82" s="60">
        <f t="shared" si="244"/>
        <v>0</v>
      </c>
      <c r="AP82" s="60">
        <f t="shared" si="244"/>
        <v>0</v>
      </c>
      <c r="AQ82" s="60">
        <f t="shared" si="244"/>
        <v>0</v>
      </c>
      <c r="AR82" s="60">
        <f t="shared" ref="AR82:BW82" si="245">IF(AR$5=$D82,$E82*$F82,IF($D82&lt;AR$5,AQ82*(1+$G82),0))</f>
        <v>0</v>
      </c>
      <c r="AS82" s="60">
        <f t="shared" si="245"/>
        <v>0</v>
      </c>
      <c r="AT82" s="60">
        <f t="shared" si="245"/>
        <v>0</v>
      </c>
      <c r="AU82" s="60">
        <f t="shared" si="245"/>
        <v>0</v>
      </c>
      <c r="AV82" s="60">
        <f t="shared" si="245"/>
        <v>0</v>
      </c>
      <c r="AW82" s="60">
        <f t="shared" si="245"/>
        <v>0</v>
      </c>
      <c r="AX82" s="60">
        <f t="shared" si="245"/>
        <v>0</v>
      </c>
      <c r="AY82" s="60">
        <f t="shared" si="245"/>
        <v>0</v>
      </c>
      <c r="AZ82" s="60">
        <f t="shared" si="245"/>
        <v>0</v>
      </c>
      <c r="BA82" s="60">
        <f t="shared" si="245"/>
        <v>0</v>
      </c>
      <c r="BB82" s="60">
        <f t="shared" si="245"/>
        <v>0</v>
      </c>
      <c r="BC82" s="60">
        <f t="shared" si="245"/>
        <v>0</v>
      </c>
      <c r="BD82" s="60">
        <f t="shared" si="245"/>
        <v>0</v>
      </c>
      <c r="BE82" s="60">
        <f t="shared" si="245"/>
        <v>0</v>
      </c>
      <c r="BF82" s="60">
        <f t="shared" si="245"/>
        <v>0</v>
      </c>
      <c r="BG82" s="60">
        <f t="shared" si="245"/>
        <v>0</v>
      </c>
      <c r="BH82" s="60">
        <f t="shared" si="245"/>
        <v>0</v>
      </c>
      <c r="BI82" s="60">
        <f t="shared" si="245"/>
        <v>0</v>
      </c>
      <c r="BJ82" s="60">
        <f t="shared" si="245"/>
        <v>46800</v>
      </c>
      <c r="BK82" s="60">
        <f t="shared" si="245"/>
        <v>46995</v>
      </c>
      <c r="BL82" s="60">
        <f t="shared" si="245"/>
        <v>47190.8125</v>
      </c>
      <c r="BM82" s="60">
        <f t="shared" si="245"/>
        <v>47387.440885416669</v>
      </c>
      <c r="BN82" s="60">
        <f t="shared" si="245"/>
        <v>47584.888555772573</v>
      </c>
      <c r="BO82" s="60">
        <f t="shared" si="245"/>
        <v>47783.158924754956</v>
      </c>
      <c r="BP82" s="60">
        <f t="shared" si="245"/>
        <v>47982.255420274771</v>
      </c>
      <c r="BQ82" s="60">
        <f t="shared" si="245"/>
        <v>48182.181484525914</v>
      </c>
      <c r="BR82" s="60">
        <f t="shared" si="245"/>
        <v>48382.940574044769</v>
      </c>
      <c r="BS82" s="60">
        <f t="shared" si="245"/>
        <v>48584.536159769952</v>
      </c>
      <c r="BT82" s="60">
        <f t="shared" si="245"/>
        <v>48786.971727102326</v>
      </c>
      <c r="BU82" s="60">
        <f t="shared" si="245"/>
        <v>48990.250775965251</v>
      </c>
      <c r="BV82" s="60">
        <f t="shared" si="245"/>
        <v>49194.376820865102</v>
      </c>
      <c r="BW82" s="60">
        <f t="shared" si="245"/>
        <v>49399.353390952041</v>
      </c>
      <c r="BX82" s="60">
        <f t="shared" ref="BX82:DC82" si="246">IF(BX$5=$D82,$E82*$F82,IF($D82&lt;BX$5,BW82*(1+$G82),0))</f>
        <v>49605.184030081007</v>
      </c>
      <c r="BY82" s="60">
        <f t="shared" si="246"/>
        <v>49811.872296873007</v>
      </c>
      <c r="BZ82" s="60">
        <f t="shared" si="246"/>
        <v>50019.421764776642</v>
      </c>
      <c r="CA82" s="60">
        <f t="shared" si="246"/>
        <v>50227.836022129879</v>
      </c>
      <c r="CB82" s="60">
        <f t="shared" si="246"/>
        <v>50437.118672222088</v>
      </c>
      <c r="CC82" s="60">
        <f t="shared" si="246"/>
        <v>50647.273333356345</v>
      </c>
      <c r="CD82" s="60">
        <f t="shared" si="246"/>
        <v>50858.303638911995</v>
      </c>
      <c r="CE82" s="60">
        <f t="shared" si="246"/>
        <v>51070.213237407464</v>
      </c>
      <c r="CF82" s="60">
        <f t="shared" si="246"/>
        <v>51283.00579256333</v>
      </c>
      <c r="CG82" s="60">
        <f t="shared" si="246"/>
        <v>51496.684983365674</v>
      </c>
      <c r="CH82" s="60">
        <f t="shared" si="246"/>
        <v>51711.254504129698</v>
      </c>
      <c r="CI82" s="60">
        <f t="shared" si="246"/>
        <v>51926.718064563574</v>
      </c>
      <c r="CJ82" s="60">
        <f t="shared" si="246"/>
        <v>52143.079389832586</v>
      </c>
      <c r="CK82" s="60">
        <f t="shared" si="246"/>
        <v>52360.342220623555</v>
      </c>
      <c r="CL82" s="60">
        <f t="shared" si="246"/>
        <v>52578.510313209488</v>
      </c>
      <c r="CM82" s="60">
        <f t="shared" si="246"/>
        <v>52797.587439514529</v>
      </c>
      <c r="CN82" s="60">
        <f t="shared" si="246"/>
        <v>53017.577387179175</v>
      </c>
      <c r="CO82" s="60">
        <f t="shared" si="246"/>
        <v>53238.483959625752</v>
      </c>
      <c r="CP82" s="60">
        <f t="shared" si="246"/>
        <v>53460.310976124194</v>
      </c>
      <c r="CQ82" s="60">
        <f t="shared" si="246"/>
        <v>53683.062271858042</v>
      </c>
      <c r="CR82" s="60">
        <f t="shared" si="246"/>
        <v>53906.741697990779</v>
      </c>
      <c r="CS82" s="60">
        <f t="shared" si="246"/>
        <v>54131.353121732405</v>
      </c>
      <c r="CT82" s="60">
        <f t="shared" si="246"/>
        <v>54356.90042640629</v>
      </c>
      <c r="CU82" s="60">
        <f t="shared" si="246"/>
        <v>54583.387511516317</v>
      </c>
      <c r="CV82" s="60">
        <f t="shared" si="246"/>
        <v>54810.8182928143</v>
      </c>
      <c r="CW82" s="60">
        <f t="shared" si="246"/>
        <v>55039.196702367692</v>
      </c>
      <c r="CX82" s="60">
        <f t="shared" si="246"/>
        <v>55268.526688627557</v>
      </c>
      <c r="CY82" s="60">
        <f t="shared" si="246"/>
        <v>55498.812216496837</v>
      </c>
      <c r="CZ82" s="60">
        <f t="shared" si="246"/>
        <v>55730.057267398908</v>
      </c>
      <c r="DA82" s="60">
        <f t="shared" si="246"/>
        <v>55962.265839346401</v>
      </c>
      <c r="DB82" s="60">
        <f t="shared" si="246"/>
        <v>56195.441947010346</v>
      </c>
      <c r="DC82" s="60">
        <f t="shared" si="246"/>
        <v>56429.589621789557</v>
      </c>
      <c r="DD82" s="60">
        <f t="shared" ref="DD82:EK82" si="247">IF(DD$5=$D82,$E82*$F82,IF($D82&lt;DD$5,DC82*(1+$G82),0))</f>
        <v>56664.71291188035</v>
      </c>
      <c r="DE82" s="60">
        <f t="shared" si="247"/>
        <v>56900.81588234652</v>
      </c>
      <c r="DF82" s="60">
        <f t="shared" si="247"/>
        <v>57137.902615189632</v>
      </c>
      <c r="DG82" s="60">
        <f t="shared" si="247"/>
        <v>57375.977209419587</v>
      </c>
      <c r="DH82" s="60">
        <f t="shared" si="247"/>
        <v>57615.043781125503</v>
      </c>
      <c r="DI82" s="60">
        <f t="shared" si="247"/>
        <v>57855.106463546857</v>
      </c>
      <c r="DJ82" s="60">
        <f t="shared" si="247"/>
        <v>58096.169407144967</v>
      </c>
      <c r="DK82" s="60">
        <f t="shared" si="247"/>
        <v>58338.236779674735</v>
      </c>
      <c r="DL82" s="60">
        <f t="shared" si="247"/>
        <v>58581.312766256713</v>
      </c>
      <c r="DM82" s="60">
        <f t="shared" si="247"/>
        <v>58825.401569449452</v>
      </c>
      <c r="DN82" s="60">
        <f t="shared" si="247"/>
        <v>59070.507409322156</v>
      </c>
      <c r="DO82" s="60">
        <f t="shared" si="247"/>
        <v>59316.63452352766</v>
      </c>
      <c r="DP82" s="60">
        <f t="shared" si="247"/>
        <v>59563.787167375689</v>
      </c>
      <c r="DQ82" s="60">
        <f t="shared" si="247"/>
        <v>59811.969613906418</v>
      </c>
      <c r="DR82" s="60">
        <f t="shared" si="247"/>
        <v>60061.186153964358</v>
      </c>
      <c r="DS82" s="60">
        <f t="shared" si="247"/>
        <v>60311.441096272545</v>
      </c>
      <c r="DT82" s="60">
        <f t="shared" si="247"/>
        <v>60562.738767507013</v>
      </c>
      <c r="DU82" s="60">
        <f t="shared" si="247"/>
        <v>60815.083512371624</v>
      </c>
      <c r="DV82" s="60">
        <f t="shared" si="247"/>
        <v>61068.479693673173</v>
      </c>
      <c r="DW82" s="60">
        <f t="shared" si="247"/>
        <v>61322.931692396807</v>
      </c>
      <c r="DX82" s="60">
        <f t="shared" si="247"/>
        <v>61578.443907781795</v>
      </c>
      <c r="DY82" s="60">
        <f t="shared" si="247"/>
        <v>61835.020757397549</v>
      </c>
      <c r="DZ82" s="60">
        <f t="shared" si="247"/>
        <v>62092.666677220041</v>
      </c>
      <c r="EA82" s="60">
        <f t="shared" si="247"/>
        <v>62351.386121708456</v>
      </c>
      <c r="EB82" s="60">
        <f t="shared" si="247"/>
        <v>62611.183563882238</v>
      </c>
      <c r="EC82" s="60">
        <f t="shared" si="247"/>
        <v>62872.063495398412</v>
      </c>
      <c r="ED82" s="60">
        <f t="shared" si="247"/>
        <v>63134.030426629237</v>
      </c>
      <c r="EE82" s="60">
        <f t="shared" si="247"/>
        <v>63397.088886740188</v>
      </c>
      <c r="EF82" s="60">
        <f t="shared" si="247"/>
        <v>63661.243423768268</v>
      </c>
      <c r="EG82" s="60">
        <f t="shared" si="247"/>
        <v>63926.498604700639</v>
      </c>
      <c r="EH82" s="60">
        <f t="shared" si="247"/>
        <v>64192.859015553557</v>
      </c>
      <c r="EI82" s="60">
        <f t="shared" si="247"/>
        <v>64460.329261451698</v>
      </c>
      <c r="EJ82" s="60">
        <f t="shared" si="247"/>
        <v>64728.913966707747</v>
      </c>
      <c r="EK82" s="60">
        <f t="shared" si="247"/>
        <v>64998.617774902363</v>
      </c>
      <c r="EL82" s="51" t="s">
        <v>2</v>
      </c>
    </row>
    <row r="83" spans="1:142" x14ac:dyDescent="0.3">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0"/>
      <c r="EI83" s="60"/>
      <c r="EJ83" s="60"/>
      <c r="EK83" s="60"/>
      <c r="EL83" s="51" t="s">
        <v>2</v>
      </c>
    </row>
    <row r="84" spans="1:142" ht="17.25" x14ac:dyDescent="0.35">
      <c r="A84" s="97" t="s">
        <v>323</v>
      </c>
      <c r="B84" s="97"/>
      <c r="C84" s="97"/>
      <c r="D84" s="132">
        <f>MIN(D82)</f>
        <v>46905</v>
      </c>
      <c r="E84" s="163"/>
      <c r="F84" s="164"/>
      <c r="G84" s="97"/>
      <c r="H84" s="97"/>
      <c r="I84" s="97"/>
      <c r="J84" s="97"/>
      <c r="K84" s="97"/>
      <c r="L84" s="98">
        <f t="shared" ref="L84:AQ84" si="248">SUM(L82:L83)</f>
        <v>0</v>
      </c>
      <c r="M84" s="98">
        <f t="shared" si="248"/>
        <v>0</v>
      </c>
      <c r="N84" s="98">
        <f t="shared" si="248"/>
        <v>0</v>
      </c>
      <c r="O84" s="98">
        <f t="shared" si="248"/>
        <v>0</v>
      </c>
      <c r="P84" s="98">
        <f t="shared" si="248"/>
        <v>0</v>
      </c>
      <c r="Q84" s="98">
        <f t="shared" si="248"/>
        <v>0</v>
      </c>
      <c r="R84" s="98">
        <f t="shared" si="248"/>
        <v>0</v>
      </c>
      <c r="S84" s="98">
        <f t="shared" si="248"/>
        <v>0</v>
      </c>
      <c r="T84" s="98">
        <f t="shared" si="248"/>
        <v>0</v>
      </c>
      <c r="U84" s="98">
        <f t="shared" si="248"/>
        <v>0</v>
      </c>
      <c r="V84" s="98">
        <f t="shared" si="248"/>
        <v>0</v>
      </c>
      <c r="W84" s="98">
        <f t="shared" si="248"/>
        <v>0</v>
      </c>
      <c r="X84" s="98">
        <f t="shared" si="248"/>
        <v>0</v>
      </c>
      <c r="Y84" s="98">
        <f t="shared" si="248"/>
        <v>0</v>
      </c>
      <c r="Z84" s="98">
        <f t="shared" si="248"/>
        <v>0</v>
      </c>
      <c r="AA84" s="98">
        <f t="shared" si="248"/>
        <v>0</v>
      </c>
      <c r="AB84" s="98">
        <f t="shared" si="248"/>
        <v>0</v>
      </c>
      <c r="AC84" s="98">
        <f t="shared" si="248"/>
        <v>0</v>
      </c>
      <c r="AD84" s="98">
        <f t="shared" si="248"/>
        <v>0</v>
      </c>
      <c r="AE84" s="98">
        <f t="shared" si="248"/>
        <v>0</v>
      </c>
      <c r="AF84" s="98">
        <f t="shared" si="248"/>
        <v>0</v>
      </c>
      <c r="AG84" s="98">
        <f t="shared" si="248"/>
        <v>0</v>
      </c>
      <c r="AH84" s="98">
        <f t="shared" si="248"/>
        <v>0</v>
      </c>
      <c r="AI84" s="98">
        <f t="shared" si="248"/>
        <v>0</v>
      </c>
      <c r="AJ84" s="98">
        <f t="shared" si="248"/>
        <v>0</v>
      </c>
      <c r="AK84" s="98">
        <f t="shared" si="248"/>
        <v>0</v>
      </c>
      <c r="AL84" s="98">
        <f t="shared" si="248"/>
        <v>0</v>
      </c>
      <c r="AM84" s="98">
        <f t="shared" si="248"/>
        <v>0</v>
      </c>
      <c r="AN84" s="98">
        <f t="shared" si="248"/>
        <v>0</v>
      </c>
      <c r="AO84" s="98">
        <f t="shared" si="248"/>
        <v>0</v>
      </c>
      <c r="AP84" s="98">
        <f t="shared" si="248"/>
        <v>0</v>
      </c>
      <c r="AQ84" s="98">
        <f t="shared" si="248"/>
        <v>0</v>
      </c>
      <c r="AR84" s="98">
        <f t="shared" ref="AR84:BS84" si="249">SUM(AR82:AR83)</f>
        <v>0</v>
      </c>
      <c r="AS84" s="98">
        <f t="shared" si="249"/>
        <v>0</v>
      </c>
      <c r="AT84" s="98">
        <f t="shared" si="249"/>
        <v>0</v>
      </c>
      <c r="AU84" s="98">
        <f t="shared" si="249"/>
        <v>0</v>
      </c>
      <c r="AV84" s="98">
        <f t="shared" si="249"/>
        <v>0</v>
      </c>
      <c r="AW84" s="98">
        <f t="shared" si="249"/>
        <v>0</v>
      </c>
      <c r="AX84" s="98">
        <f t="shared" si="249"/>
        <v>0</v>
      </c>
      <c r="AY84" s="98">
        <f t="shared" si="249"/>
        <v>0</v>
      </c>
      <c r="AZ84" s="98">
        <f t="shared" si="249"/>
        <v>0</v>
      </c>
      <c r="BA84" s="98">
        <f t="shared" si="249"/>
        <v>0</v>
      </c>
      <c r="BB84" s="98">
        <f t="shared" si="249"/>
        <v>0</v>
      </c>
      <c r="BC84" s="98">
        <f t="shared" si="249"/>
        <v>0</v>
      </c>
      <c r="BD84" s="98">
        <f t="shared" si="249"/>
        <v>0</v>
      </c>
      <c r="BE84" s="98">
        <f t="shared" si="249"/>
        <v>0</v>
      </c>
      <c r="BF84" s="98">
        <f t="shared" si="249"/>
        <v>0</v>
      </c>
      <c r="BG84" s="98">
        <f t="shared" si="249"/>
        <v>0</v>
      </c>
      <c r="BH84" s="98">
        <f t="shared" si="249"/>
        <v>0</v>
      </c>
      <c r="BI84" s="98">
        <f t="shared" si="249"/>
        <v>0</v>
      </c>
      <c r="BJ84" s="98">
        <f t="shared" si="249"/>
        <v>46800</v>
      </c>
      <c r="BK84" s="98">
        <f t="shared" si="249"/>
        <v>46995</v>
      </c>
      <c r="BL84" s="98">
        <f t="shared" si="249"/>
        <v>47190.8125</v>
      </c>
      <c r="BM84" s="98">
        <f t="shared" si="249"/>
        <v>47387.440885416669</v>
      </c>
      <c r="BN84" s="98">
        <f t="shared" si="249"/>
        <v>47584.888555772573</v>
      </c>
      <c r="BO84" s="98">
        <f t="shared" si="249"/>
        <v>47783.158924754956</v>
      </c>
      <c r="BP84" s="98">
        <f t="shared" si="249"/>
        <v>47982.255420274771</v>
      </c>
      <c r="BQ84" s="98">
        <f t="shared" si="249"/>
        <v>48182.181484525914</v>
      </c>
      <c r="BR84" s="98">
        <f t="shared" si="249"/>
        <v>48382.940574044769</v>
      </c>
      <c r="BS84" s="98">
        <f t="shared" si="249"/>
        <v>48584.536159769952</v>
      </c>
      <c r="BT84" s="98">
        <f t="shared" ref="BT84:EA84" si="250">SUM(BT82:BT83)</f>
        <v>48786.971727102326</v>
      </c>
      <c r="BU84" s="98">
        <f t="shared" si="250"/>
        <v>48990.250775965251</v>
      </c>
      <c r="BV84" s="98">
        <f t="shared" si="250"/>
        <v>49194.376820865102</v>
      </c>
      <c r="BW84" s="98">
        <f t="shared" si="250"/>
        <v>49399.353390952041</v>
      </c>
      <c r="BX84" s="98">
        <f t="shared" si="250"/>
        <v>49605.184030081007</v>
      </c>
      <c r="BY84" s="98">
        <f t="shared" si="250"/>
        <v>49811.872296873007</v>
      </c>
      <c r="BZ84" s="98">
        <f t="shared" si="250"/>
        <v>50019.421764776642</v>
      </c>
      <c r="CA84" s="98">
        <f t="shared" si="250"/>
        <v>50227.836022129879</v>
      </c>
      <c r="CB84" s="98">
        <f t="shared" si="250"/>
        <v>50437.118672222088</v>
      </c>
      <c r="CC84" s="98">
        <f t="shared" si="250"/>
        <v>50647.273333356345</v>
      </c>
      <c r="CD84" s="98">
        <f t="shared" si="250"/>
        <v>50858.303638911995</v>
      </c>
      <c r="CE84" s="98">
        <f t="shared" si="250"/>
        <v>51070.213237407464</v>
      </c>
      <c r="CF84" s="98">
        <f t="shared" si="250"/>
        <v>51283.00579256333</v>
      </c>
      <c r="CG84" s="98">
        <f t="shared" si="250"/>
        <v>51496.684983365674</v>
      </c>
      <c r="CH84" s="98">
        <f t="shared" si="250"/>
        <v>51711.254504129698</v>
      </c>
      <c r="CI84" s="98">
        <f t="shared" si="250"/>
        <v>51926.718064563574</v>
      </c>
      <c r="CJ84" s="98">
        <f t="shared" si="250"/>
        <v>52143.079389832586</v>
      </c>
      <c r="CK84" s="98">
        <f t="shared" si="250"/>
        <v>52360.342220623555</v>
      </c>
      <c r="CL84" s="98">
        <f t="shared" si="250"/>
        <v>52578.510313209488</v>
      </c>
      <c r="CM84" s="98">
        <f t="shared" si="250"/>
        <v>52797.587439514529</v>
      </c>
      <c r="CN84" s="98">
        <f t="shared" si="250"/>
        <v>53017.577387179175</v>
      </c>
      <c r="CO84" s="98">
        <f t="shared" si="250"/>
        <v>53238.483959625752</v>
      </c>
      <c r="CP84" s="98">
        <f t="shared" si="250"/>
        <v>53460.310976124194</v>
      </c>
      <c r="CQ84" s="98">
        <f t="shared" si="250"/>
        <v>53683.062271858042</v>
      </c>
      <c r="CR84" s="98">
        <f t="shared" si="250"/>
        <v>53906.741697990779</v>
      </c>
      <c r="CS84" s="98">
        <f t="shared" si="250"/>
        <v>54131.353121732405</v>
      </c>
      <c r="CT84" s="98">
        <f t="shared" si="250"/>
        <v>54356.90042640629</v>
      </c>
      <c r="CU84" s="98">
        <f t="shared" si="250"/>
        <v>54583.387511516317</v>
      </c>
      <c r="CV84" s="98">
        <f t="shared" si="250"/>
        <v>54810.8182928143</v>
      </c>
      <c r="CW84" s="98">
        <f t="shared" si="250"/>
        <v>55039.196702367692</v>
      </c>
      <c r="CX84" s="98">
        <f t="shared" si="250"/>
        <v>55268.526688627557</v>
      </c>
      <c r="CY84" s="98">
        <f t="shared" si="250"/>
        <v>55498.812216496837</v>
      </c>
      <c r="CZ84" s="98">
        <f t="shared" si="250"/>
        <v>55730.057267398908</v>
      </c>
      <c r="DA84" s="98">
        <f t="shared" si="250"/>
        <v>55962.265839346401</v>
      </c>
      <c r="DB84" s="98">
        <f t="shared" si="250"/>
        <v>56195.441947010346</v>
      </c>
      <c r="DC84" s="98">
        <f t="shared" si="250"/>
        <v>56429.589621789557</v>
      </c>
      <c r="DD84" s="98">
        <f t="shared" si="250"/>
        <v>56664.71291188035</v>
      </c>
      <c r="DE84" s="98">
        <f t="shared" si="250"/>
        <v>56900.81588234652</v>
      </c>
      <c r="DF84" s="98">
        <f t="shared" si="250"/>
        <v>57137.902615189632</v>
      </c>
      <c r="DG84" s="98">
        <f t="shared" si="250"/>
        <v>57375.977209419587</v>
      </c>
      <c r="DH84" s="98">
        <f t="shared" si="250"/>
        <v>57615.043781125503</v>
      </c>
      <c r="DI84" s="98">
        <f t="shared" si="250"/>
        <v>57855.106463546857</v>
      </c>
      <c r="DJ84" s="98">
        <f t="shared" si="250"/>
        <v>58096.169407144967</v>
      </c>
      <c r="DK84" s="98">
        <f t="shared" si="250"/>
        <v>58338.236779674735</v>
      </c>
      <c r="DL84" s="98">
        <f t="shared" si="250"/>
        <v>58581.312766256713</v>
      </c>
      <c r="DM84" s="98">
        <f t="shared" si="250"/>
        <v>58825.401569449452</v>
      </c>
      <c r="DN84" s="98">
        <f t="shared" si="250"/>
        <v>59070.507409322156</v>
      </c>
      <c r="DO84" s="98">
        <f t="shared" si="250"/>
        <v>59316.63452352766</v>
      </c>
      <c r="DP84" s="98">
        <f t="shared" si="250"/>
        <v>59563.787167375689</v>
      </c>
      <c r="DQ84" s="98">
        <f t="shared" si="250"/>
        <v>59811.969613906418</v>
      </c>
      <c r="DR84" s="98">
        <f t="shared" si="250"/>
        <v>60061.186153964358</v>
      </c>
      <c r="DS84" s="98">
        <f t="shared" si="250"/>
        <v>60311.441096272545</v>
      </c>
      <c r="DT84" s="98">
        <f t="shared" si="250"/>
        <v>60562.738767507013</v>
      </c>
      <c r="DU84" s="98">
        <f t="shared" si="250"/>
        <v>60815.083512371624</v>
      </c>
      <c r="DV84" s="98">
        <f t="shared" si="250"/>
        <v>61068.479693673173</v>
      </c>
      <c r="DW84" s="98">
        <f t="shared" si="250"/>
        <v>61322.931692396807</v>
      </c>
      <c r="DX84" s="98">
        <f t="shared" si="250"/>
        <v>61578.443907781795</v>
      </c>
      <c r="DY84" s="98">
        <f t="shared" si="250"/>
        <v>61835.020757397549</v>
      </c>
      <c r="DZ84" s="98">
        <f t="shared" si="250"/>
        <v>62092.666677220041</v>
      </c>
      <c r="EA84" s="98">
        <f t="shared" si="250"/>
        <v>62351.386121708456</v>
      </c>
      <c r="EB84" s="98">
        <f t="shared" ref="EB84:EK84" si="251">SUM(EB82:EB83)</f>
        <v>62611.183563882238</v>
      </c>
      <c r="EC84" s="98">
        <f t="shared" si="251"/>
        <v>62872.063495398412</v>
      </c>
      <c r="ED84" s="98">
        <f t="shared" si="251"/>
        <v>63134.030426629237</v>
      </c>
      <c r="EE84" s="98">
        <f t="shared" si="251"/>
        <v>63397.088886740188</v>
      </c>
      <c r="EF84" s="98">
        <f t="shared" si="251"/>
        <v>63661.243423768268</v>
      </c>
      <c r="EG84" s="98">
        <f t="shared" si="251"/>
        <v>63926.498604700639</v>
      </c>
      <c r="EH84" s="98">
        <f t="shared" si="251"/>
        <v>64192.859015553557</v>
      </c>
      <c r="EI84" s="98">
        <f t="shared" si="251"/>
        <v>64460.329261451698</v>
      </c>
      <c r="EJ84" s="98">
        <f t="shared" si="251"/>
        <v>64728.913966707747</v>
      </c>
      <c r="EK84" s="98">
        <f t="shared" si="251"/>
        <v>64998.617774902363</v>
      </c>
      <c r="EL84" s="51" t="s">
        <v>2</v>
      </c>
    </row>
    <row r="85" spans="1:142" x14ac:dyDescent="0.3">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DQ85" s="60"/>
      <c r="DR85" s="60"/>
      <c r="DS85" s="60"/>
      <c r="DT85" s="60"/>
      <c r="DU85" s="60"/>
      <c r="DV85" s="60"/>
      <c r="DW85" s="60"/>
      <c r="DX85" s="60"/>
      <c r="DY85" s="60"/>
      <c r="DZ85" s="60"/>
      <c r="EA85" s="60"/>
      <c r="EB85" s="60"/>
      <c r="EC85" s="60"/>
      <c r="ED85" s="60"/>
      <c r="EE85" s="60"/>
      <c r="EF85" s="60"/>
      <c r="EG85" s="60"/>
      <c r="EH85" s="60"/>
      <c r="EI85" s="60"/>
      <c r="EJ85" s="60"/>
      <c r="EK85" s="60"/>
      <c r="EL85" s="51" t="s">
        <v>2</v>
      </c>
    </row>
    <row r="86" spans="1:142" ht="17.25" x14ac:dyDescent="0.35">
      <c r="A86" s="102" t="s">
        <v>324</v>
      </c>
      <c r="B86" s="103"/>
      <c r="C86" s="103"/>
      <c r="D86" s="103" t="s">
        <v>271</v>
      </c>
      <c r="E86" s="158" t="s">
        <v>325</v>
      </c>
      <c r="F86" s="159" t="s">
        <v>326</v>
      </c>
      <c r="G86" s="103" t="s">
        <v>261</v>
      </c>
      <c r="H86" s="103"/>
      <c r="I86" s="103"/>
      <c r="J86" s="103"/>
      <c r="K86" s="103"/>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c r="DL86" s="160"/>
      <c r="DM86" s="160"/>
      <c r="DN86" s="160"/>
      <c r="DO86" s="160"/>
      <c r="DP86" s="160"/>
      <c r="DQ86" s="160"/>
      <c r="DR86" s="160"/>
      <c r="DS86" s="160"/>
      <c r="DT86" s="160"/>
      <c r="DU86" s="160"/>
      <c r="DV86" s="160"/>
      <c r="DW86" s="160"/>
      <c r="DX86" s="160"/>
      <c r="DY86" s="160"/>
      <c r="DZ86" s="160"/>
      <c r="EA86" s="160"/>
      <c r="EB86" s="160"/>
      <c r="EC86" s="160"/>
      <c r="ED86" s="160"/>
      <c r="EE86" s="160"/>
      <c r="EF86" s="160"/>
      <c r="EG86" s="160"/>
      <c r="EH86" s="160"/>
      <c r="EI86" s="160"/>
      <c r="EJ86" s="160"/>
      <c r="EK86" s="160"/>
      <c r="EL86" s="51" t="s">
        <v>2</v>
      </c>
    </row>
    <row r="87" spans="1:142" x14ac:dyDescent="0.3">
      <c r="B87" s="51" t="s">
        <v>14</v>
      </c>
      <c r="D87" s="56">
        <v>46905</v>
      </c>
      <c r="E87" s="157">
        <v>1</v>
      </c>
      <c r="F87" s="60">
        <v>44460</v>
      </c>
      <c r="G87" s="111">
        <f>$H$5/12</f>
        <v>4.1666666666666666E-3</v>
      </c>
      <c r="H87" s="56"/>
      <c r="I87" s="60"/>
      <c r="J87" s="60"/>
      <c r="L87" s="60">
        <f t="shared" ref="L87:AQ87" si="252">IF(L$5=$D87,$E87*$F87,IF($D87&lt;L$5,K87*(1+$G87),0))</f>
        <v>0</v>
      </c>
      <c r="M87" s="60">
        <f t="shared" si="252"/>
        <v>0</v>
      </c>
      <c r="N87" s="60">
        <f t="shared" si="252"/>
        <v>0</v>
      </c>
      <c r="O87" s="60">
        <f t="shared" si="252"/>
        <v>0</v>
      </c>
      <c r="P87" s="60">
        <f t="shared" si="252"/>
        <v>0</v>
      </c>
      <c r="Q87" s="60">
        <f t="shared" si="252"/>
        <v>0</v>
      </c>
      <c r="R87" s="60">
        <f t="shared" si="252"/>
        <v>0</v>
      </c>
      <c r="S87" s="60">
        <f t="shared" si="252"/>
        <v>0</v>
      </c>
      <c r="T87" s="60">
        <f t="shared" si="252"/>
        <v>0</v>
      </c>
      <c r="U87" s="60">
        <f t="shared" si="252"/>
        <v>0</v>
      </c>
      <c r="V87" s="60">
        <f t="shared" si="252"/>
        <v>0</v>
      </c>
      <c r="W87" s="60">
        <f t="shared" si="252"/>
        <v>0</v>
      </c>
      <c r="X87" s="60">
        <f t="shared" si="252"/>
        <v>0</v>
      </c>
      <c r="Y87" s="60">
        <f t="shared" si="252"/>
        <v>0</v>
      </c>
      <c r="Z87" s="60">
        <f t="shared" si="252"/>
        <v>0</v>
      </c>
      <c r="AA87" s="60">
        <f t="shared" si="252"/>
        <v>0</v>
      </c>
      <c r="AB87" s="60">
        <f t="shared" si="252"/>
        <v>0</v>
      </c>
      <c r="AC87" s="60">
        <f t="shared" si="252"/>
        <v>0</v>
      </c>
      <c r="AD87" s="60">
        <f t="shared" si="252"/>
        <v>0</v>
      </c>
      <c r="AE87" s="60">
        <f t="shared" si="252"/>
        <v>0</v>
      </c>
      <c r="AF87" s="60">
        <f t="shared" si="252"/>
        <v>0</v>
      </c>
      <c r="AG87" s="60">
        <f t="shared" si="252"/>
        <v>0</v>
      </c>
      <c r="AH87" s="60">
        <f t="shared" si="252"/>
        <v>0</v>
      </c>
      <c r="AI87" s="60">
        <f t="shared" si="252"/>
        <v>0</v>
      </c>
      <c r="AJ87" s="60">
        <f t="shared" si="252"/>
        <v>0</v>
      </c>
      <c r="AK87" s="60">
        <f t="shared" si="252"/>
        <v>0</v>
      </c>
      <c r="AL87" s="60">
        <f t="shared" si="252"/>
        <v>0</v>
      </c>
      <c r="AM87" s="60">
        <f t="shared" si="252"/>
        <v>0</v>
      </c>
      <c r="AN87" s="60">
        <f t="shared" si="252"/>
        <v>0</v>
      </c>
      <c r="AO87" s="60">
        <f t="shared" si="252"/>
        <v>0</v>
      </c>
      <c r="AP87" s="60">
        <f t="shared" si="252"/>
        <v>0</v>
      </c>
      <c r="AQ87" s="60">
        <f t="shared" si="252"/>
        <v>0</v>
      </c>
      <c r="AR87" s="60">
        <f t="shared" ref="AR87:BW87" si="253">IF(AR$5=$D87,$E87*$F87,IF($D87&lt;AR$5,AQ87*(1+$G87),0))</f>
        <v>0</v>
      </c>
      <c r="AS87" s="60">
        <f t="shared" si="253"/>
        <v>0</v>
      </c>
      <c r="AT87" s="60">
        <f t="shared" si="253"/>
        <v>0</v>
      </c>
      <c r="AU87" s="60">
        <f t="shared" si="253"/>
        <v>0</v>
      </c>
      <c r="AV87" s="60">
        <f t="shared" si="253"/>
        <v>0</v>
      </c>
      <c r="AW87" s="60">
        <f t="shared" si="253"/>
        <v>0</v>
      </c>
      <c r="AX87" s="60">
        <f t="shared" si="253"/>
        <v>0</v>
      </c>
      <c r="AY87" s="60">
        <f t="shared" si="253"/>
        <v>0</v>
      </c>
      <c r="AZ87" s="60">
        <f t="shared" si="253"/>
        <v>0</v>
      </c>
      <c r="BA87" s="60">
        <f t="shared" si="253"/>
        <v>0</v>
      </c>
      <c r="BB87" s="60">
        <f t="shared" si="253"/>
        <v>0</v>
      </c>
      <c r="BC87" s="60">
        <f t="shared" si="253"/>
        <v>0</v>
      </c>
      <c r="BD87" s="60">
        <f t="shared" si="253"/>
        <v>0</v>
      </c>
      <c r="BE87" s="60">
        <f t="shared" si="253"/>
        <v>0</v>
      </c>
      <c r="BF87" s="60">
        <f t="shared" si="253"/>
        <v>0</v>
      </c>
      <c r="BG87" s="60">
        <f t="shared" si="253"/>
        <v>0</v>
      </c>
      <c r="BH87" s="60">
        <f t="shared" si="253"/>
        <v>0</v>
      </c>
      <c r="BI87" s="60">
        <f t="shared" si="253"/>
        <v>0</v>
      </c>
      <c r="BJ87" s="60">
        <f t="shared" si="253"/>
        <v>44460</v>
      </c>
      <c r="BK87" s="60">
        <f t="shared" si="253"/>
        <v>44645.25</v>
      </c>
      <c r="BL87" s="60">
        <f t="shared" si="253"/>
        <v>44831.271874999999</v>
      </c>
      <c r="BM87" s="60">
        <f t="shared" si="253"/>
        <v>45018.068841145832</v>
      </c>
      <c r="BN87" s="60">
        <f t="shared" si="253"/>
        <v>45205.644127983942</v>
      </c>
      <c r="BO87" s="60">
        <f t="shared" si="253"/>
        <v>45394.000978517208</v>
      </c>
      <c r="BP87" s="60">
        <f t="shared" si="253"/>
        <v>45583.142649261026</v>
      </c>
      <c r="BQ87" s="60">
        <f t="shared" si="253"/>
        <v>45773.07241029961</v>
      </c>
      <c r="BR87" s="60">
        <f t="shared" si="253"/>
        <v>45963.793545342523</v>
      </c>
      <c r="BS87" s="60">
        <f t="shared" si="253"/>
        <v>46155.309351781449</v>
      </c>
      <c r="BT87" s="60">
        <f t="shared" si="253"/>
        <v>46347.623140747201</v>
      </c>
      <c r="BU87" s="60">
        <f t="shared" si="253"/>
        <v>46540.738237166981</v>
      </c>
      <c r="BV87" s="60">
        <f t="shared" si="253"/>
        <v>46734.657979821844</v>
      </c>
      <c r="BW87" s="60">
        <f t="shared" si="253"/>
        <v>46929.385721404433</v>
      </c>
      <c r="BX87" s="60">
        <f t="shared" ref="BX87:DC87" si="254">IF(BX$5=$D87,$E87*$F87,IF($D87&lt;BX$5,BW87*(1+$G87),0))</f>
        <v>47124.92482857695</v>
      </c>
      <c r="BY87" s="60">
        <f t="shared" si="254"/>
        <v>47321.278682029355</v>
      </c>
      <c r="BZ87" s="60">
        <f t="shared" si="254"/>
        <v>47518.45067653781</v>
      </c>
      <c r="CA87" s="60">
        <f t="shared" si="254"/>
        <v>47716.444221023383</v>
      </c>
      <c r="CB87" s="60">
        <f t="shared" si="254"/>
        <v>47915.262738610982</v>
      </c>
      <c r="CC87" s="60">
        <f t="shared" si="254"/>
        <v>48114.909666688523</v>
      </c>
      <c r="CD87" s="60">
        <f t="shared" si="254"/>
        <v>48315.388456966393</v>
      </c>
      <c r="CE87" s="60">
        <f t="shared" si="254"/>
        <v>48516.702575537085</v>
      </c>
      <c r="CF87" s="60">
        <f t="shared" si="254"/>
        <v>48718.855502935156</v>
      </c>
      <c r="CG87" s="60">
        <f t="shared" si="254"/>
        <v>48921.850734197382</v>
      </c>
      <c r="CH87" s="60">
        <f t="shared" si="254"/>
        <v>49125.691778923203</v>
      </c>
      <c r="CI87" s="60">
        <f t="shared" si="254"/>
        <v>49330.382161335379</v>
      </c>
      <c r="CJ87" s="60">
        <f t="shared" si="254"/>
        <v>49535.925420340944</v>
      </c>
      <c r="CK87" s="60">
        <f t="shared" si="254"/>
        <v>49742.325109592362</v>
      </c>
      <c r="CL87" s="60">
        <f t="shared" si="254"/>
        <v>49949.584797548996</v>
      </c>
      <c r="CM87" s="60">
        <f t="shared" si="254"/>
        <v>50157.708067538784</v>
      </c>
      <c r="CN87" s="60">
        <f t="shared" si="254"/>
        <v>50366.698517820194</v>
      </c>
      <c r="CO87" s="60">
        <f t="shared" si="254"/>
        <v>50576.559761644443</v>
      </c>
      <c r="CP87" s="60">
        <f t="shared" si="254"/>
        <v>50787.295427317964</v>
      </c>
      <c r="CQ87" s="60">
        <f t="shared" si="254"/>
        <v>50998.909158265124</v>
      </c>
      <c r="CR87" s="60">
        <f t="shared" si="254"/>
        <v>51211.404613091225</v>
      </c>
      <c r="CS87" s="60">
        <f t="shared" si="254"/>
        <v>51424.785465645771</v>
      </c>
      <c r="CT87" s="60">
        <f t="shared" si="254"/>
        <v>51639.055405085965</v>
      </c>
      <c r="CU87" s="60">
        <f t="shared" si="254"/>
        <v>51854.218135940486</v>
      </c>
      <c r="CV87" s="60">
        <f t="shared" si="254"/>
        <v>52070.277378173567</v>
      </c>
      <c r="CW87" s="60">
        <f t="shared" si="254"/>
        <v>52287.236867249288</v>
      </c>
      <c r="CX87" s="60">
        <f t="shared" si="254"/>
        <v>52505.100354196162</v>
      </c>
      <c r="CY87" s="60">
        <f t="shared" si="254"/>
        <v>52723.871605671979</v>
      </c>
      <c r="CZ87" s="60">
        <f t="shared" si="254"/>
        <v>52943.554404028946</v>
      </c>
      <c r="DA87" s="60">
        <f t="shared" si="254"/>
        <v>53164.152547379068</v>
      </c>
      <c r="DB87" s="60">
        <f t="shared" si="254"/>
        <v>53385.669849659811</v>
      </c>
      <c r="DC87" s="60">
        <f t="shared" si="254"/>
        <v>53608.110140700061</v>
      </c>
      <c r="DD87" s="60">
        <f t="shared" ref="DD87:EK87" si="255">IF(DD$5=$D87,$E87*$F87,IF($D87&lt;DD$5,DC87*(1+$G87),0))</f>
        <v>53831.477266286311</v>
      </c>
      <c r="DE87" s="60">
        <f t="shared" si="255"/>
        <v>54055.775088229173</v>
      </c>
      <c r="DF87" s="60">
        <f t="shared" si="255"/>
        <v>54281.007484430127</v>
      </c>
      <c r="DG87" s="60">
        <f t="shared" si="255"/>
        <v>54507.178348948582</v>
      </c>
      <c r="DH87" s="60">
        <f t="shared" si="255"/>
        <v>54734.291592069203</v>
      </c>
      <c r="DI87" s="60">
        <f t="shared" si="255"/>
        <v>54962.351140369494</v>
      </c>
      <c r="DJ87" s="60">
        <f t="shared" si="255"/>
        <v>55191.3609367877</v>
      </c>
      <c r="DK87" s="60">
        <f t="shared" si="255"/>
        <v>55421.324940690982</v>
      </c>
      <c r="DL87" s="60">
        <f t="shared" si="255"/>
        <v>55652.247127943861</v>
      </c>
      <c r="DM87" s="60">
        <f t="shared" si="255"/>
        <v>55884.131490976957</v>
      </c>
      <c r="DN87" s="60">
        <f t="shared" si="255"/>
        <v>56116.982038856026</v>
      </c>
      <c r="DO87" s="60">
        <f t="shared" si="255"/>
        <v>56350.802797351258</v>
      </c>
      <c r="DP87" s="60">
        <f t="shared" si="255"/>
        <v>56585.597809006889</v>
      </c>
      <c r="DQ87" s="60">
        <f t="shared" si="255"/>
        <v>56821.371133211083</v>
      </c>
      <c r="DR87" s="60">
        <f t="shared" si="255"/>
        <v>57058.126846266132</v>
      </c>
      <c r="DS87" s="60">
        <f t="shared" si="255"/>
        <v>57295.869041458907</v>
      </c>
      <c r="DT87" s="60">
        <f t="shared" si="255"/>
        <v>57534.60182913165</v>
      </c>
      <c r="DU87" s="60">
        <f t="shared" si="255"/>
        <v>57774.329336753035</v>
      </c>
      <c r="DV87" s="60">
        <f t="shared" si="255"/>
        <v>58015.055708989508</v>
      </c>
      <c r="DW87" s="60">
        <f t="shared" si="255"/>
        <v>58256.785107776966</v>
      </c>
      <c r="DX87" s="60">
        <f t="shared" si="255"/>
        <v>58499.5217123927</v>
      </c>
      <c r="DY87" s="60">
        <f t="shared" si="255"/>
        <v>58743.269719527671</v>
      </c>
      <c r="DZ87" s="60">
        <f t="shared" si="255"/>
        <v>58988.033343359035</v>
      </c>
      <c r="EA87" s="60">
        <f t="shared" si="255"/>
        <v>59233.816815623031</v>
      </c>
      <c r="EB87" s="60">
        <f t="shared" si="255"/>
        <v>59480.624385688126</v>
      </c>
      <c r="EC87" s="60">
        <f t="shared" si="255"/>
        <v>59728.460320628496</v>
      </c>
      <c r="ED87" s="60">
        <f t="shared" si="255"/>
        <v>59977.328905297778</v>
      </c>
      <c r="EE87" s="60">
        <f t="shared" si="255"/>
        <v>60227.234442403183</v>
      </c>
      <c r="EF87" s="60">
        <f t="shared" si="255"/>
        <v>60478.18125257986</v>
      </c>
      <c r="EG87" s="60">
        <f t="shared" si="255"/>
        <v>60730.173674465608</v>
      </c>
      <c r="EH87" s="60">
        <f t="shared" si="255"/>
        <v>60983.216064775879</v>
      </c>
      <c r="EI87" s="60">
        <f t="shared" si="255"/>
        <v>61237.312798379113</v>
      </c>
      <c r="EJ87" s="60">
        <f t="shared" si="255"/>
        <v>61492.468268372359</v>
      </c>
      <c r="EK87" s="60">
        <f t="shared" si="255"/>
        <v>61748.686886157244</v>
      </c>
      <c r="EL87" s="51" t="s">
        <v>2</v>
      </c>
    </row>
    <row r="88" spans="1:142" x14ac:dyDescent="0.3">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DQ88" s="60"/>
      <c r="DR88" s="60"/>
      <c r="DS88" s="60"/>
      <c r="DT88" s="60"/>
      <c r="DU88" s="60"/>
      <c r="DV88" s="60"/>
      <c r="DW88" s="60"/>
      <c r="DX88" s="60"/>
      <c r="DY88" s="60"/>
      <c r="DZ88" s="60"/>
      <c r="EA88" s="60"/>
      <c r="EB88" s="60"/>
      <c r="EC88" s="60"/>
      <c r="ED88" s="60"/>
      <c r="EE88" s="60"/>
      <c r="EF88" s="60"/>
      <c r="EG88" s="60"/>
      <c r="EH88" s="60"/>
      <c r="EI88" s="60"/>
      <c r="EJ88" s="60"/>
      <c r="EK88" s="60"/>
      <c r="EL88" s="51" t="s">
        <v>2</v>
      </c>
    </row>
    <row r="89" spans="1:142" ht="17.25" x14ac:dyDescent="0.35">
      <c r="A89" s="97" t="s">
        <v>327</v>
      </c>
      <c r="B89" s="97"/>
      <c r="C89" s="97"/>
      <c r="D89" s="132">
        <f>MIN(D87)</f>
        <v>46905</v>
      </c>
      <c r="E89" s="163"/>
      <c r="F89" s="164"/>
      <c r="G89" s="97"/>
      <c r="H89" s="97"/>
      <c r="I89" s="97"/>
      <c r="J89" s="97"/>
      <c r="K89" s="97"/>
      <c r="L89" s="98">
        <f t="shared" ref="L89:AQ89" si="256">SUM(L87:L88)</f>
        <v>0</v>
      </c>
      <c r="M89" s="98">
        <f t="shared" si="256"/>
        <v>0</v>
      </c>
      <c r="N89" s="98">
        <f t="shared" si="256"/>
        <v>0</v>
      </c>
      <c r="O89" s="98">
        <f t="shared" si="256"/>
        <v>0</v>
      </c>
      <c r="P89" s="98">
        <f t="shared" si="256"/>
        <v>0</v>
      </c>
      <c r="Q89" s="98">
        <f t="shared" si="256"/>
        <v>0</v>
      </c>
      <c r="R89" s="98">
        <f t="shared" si="256"/>
        <v>0</v>
      </c>
      <c r="S89" s="98">
        <f t="shared" si="256"/>
        <v>0</v>
      </c>
      <c r="T89" s="98">
        <f t="shared" si="256"/>
        <v>0</v>
      </c>
      <c r="U89" s="98">
        <f t="shared" si="256"/>
        <v>0</v>
      </c>
      <c r="V89" s="98">
        <f t="shared" si="256"/>
        <v>0</v>
      </c>
      <c r="W89" s="98">
        <f t="shared" si="256"/>
        <v>0</v>
      </c>
      <c r="X89" s="98">
        <f t="shared" si="256"/>
        <v>0</v>
      </c>
      <c r="Y89" s="98">
        <f t="shared" si="256"/>
        <v>0</v>
      </c>
      <c r="Z89" s="98">
        <f t="shared" si="256"/>
        <v>0</v>
      </c>
      <c r="AA89" s="98">
        <f t="shared" si="256"/>
        <v>0</v>
      </c>
      <c r="AB89" s="98">
        <f t="shared" si="256"/>
        <v>0</v>
      </c>
      <c r="AC89" s="98">
        <f t="shared" si="256"/>
        <v>0</v>
      </c>
      <c r="AD89" s="98">
        <f t="shared" si="256"/>
        <v>0</v>
      </c>
      <c r="AE89" s="98">
        <f t="shared" si="256"/>
        <v>0</v>
      </c>
      <c r="AF89" s="98">
        <f t="shared" si="256"/>
        <v>0</v>
      </c>
      <c r="AG89" s="98">
        <f t="shared" si="256"/>
        <v>0</v>
      </c>
      <c r="AH89" s="98">
        <f t="shared" si="256"/>
        <v>0</v>
      </c>
      <c r="AI89" s="98">
        <f t="shared" si="256"/>
        <v>0</v>
      </c>
      <c r="AJ89" s="98">
        <f t="shared" si="256"/>
        <v>0</v>
      </c>
      <c r="AK89" s="98">
        <f t="shared" si="256"/>
        <v>0</v>
      </c>
      <c r="AL89" s="98">
        <f t="shared" si="256"/>
        <v>0</v>
      </c>
      <c r="AM89" s="98">
        <f t="shared" si="256"/>
        <v>0</v>
      </c>
      <c r="AN89" s="98">
        <f t="shared" si="256"/>
        <v>0</v>
      </c>
      <c r="AO89" s="98">
        <f t="shared" si="256"/>
        <v>0</v>
      </c>
      <c r="AP89" s="98">
        <f t="shared" si="256"/>
        <v>0</v>
      </c>
      <c r="AQ89" s="98">
        <f t="shared" si="256"/>
        <v>0</v>
      </c>
      <c r="AR89" s="98">
        <f t="shared" ref="AR89:BS89" si="257">SUM(AR87:AR88)</f>
        <v>0</v>
      </c>
      <c r="AS89" s="98">
        <f t="shared" si="257"/>
        <v>0</v>
      </c>
      <c r="AT89" s="98">
        <f t="shared" si="257"/>
        <v>0</v>
      </c>
      <c r="AU89" s="98">
        <f t="shared" si="257"/>
        <v>0</v>
      </c>
      <c r="AV89" s="98">
        <f t="shared" si="257"/>
        <v>0</v>
      </c>
      <c r="AW89" s="98">
        <f t="shared" si="257"/>
        <v>0</v>
      </c>
      <c r="AX89" s="98">
        <f t="shared" si="257"/>
        <v>0</v>
      </c>
      <c r="AY89" s="98">
        <f t="shared" si="257"/>
        <v>0</v>
      </c>
      <c r="AZ89" s="98">
        <f t="shared" si="257"/>
        <v>0</v>
      </c>
      <c r="BA89" s="98">
        <f t="shared" si="257"/>
        <v>0</v>
      </c>
      <c r="BB89" s="98">
        <f t="shared" si="257"/>
        <v>0</v>
      </c>
      <c r="BC89" s="98">
        <f t="shared" si="257"/>
        <v>0</v>
      </c>
      <c r="BD89" s="98">
        <f t="shared" si="257"/>
        <v>0</v>
      </c>
      <c r="BE89" s="98">
        <f t="shared" si="257"/>
        <v>0</v>
      </c>
      <c r="BF89" s="98">
        <f t="shared" si="257"/>
        <v>0</v>
      </c>
      <c r="BG89" s="98">
        <f t="shared" si="257"/>
        <v>0</v>
      </c>
      <c r="BH89" s="98">
        <f t="shared" si="257"/>
        <v>0</v>
      </c>
      <c r="BI89" s="98">
        <f t="shared" si="257"/>
        <v>0</v>
      </c>
      <c r="BJ89" s="98">
        <f t="shared" si="257"/>
        <v>44460</v>
      </c>
      <c r="BK89" s="98">
        <f t="shared" si="257"/>
        <v>44645.25</v>
      </c>
      <c r="BL89" s="98">
        <f t="shared" si="257"/>
        <v>44831.271874999999</v>
      </c>
      <c r="BM89" s="98">
        <f t="shared" si="257"/>
        <v>45018.068841145832</v>
      </c>
      <c r="BN89" s="98">
        <f t="shared" si="257"/>
        <v>45205.644127983942</v>
      </c>
      <c r="BO89" s="98">
        <f t="shared" si="257"/>
        <v>45394.000978517208</v>
      </c>
      <c r="BP89" s="98">
        <f t="shared" si="257"/>
        <v>45583.142649261026</v>
      </c>
      <c r="BQ89" s="98">
        <f t="shared" si="257"/>
        <v>45773.07241029961</v>
      </c>
      <c r="BR89" s="98">
        <f t="shared" si="257"/>
        <v>45963.793545342523</v>
      </c>
      <c r="BS89" s="98">
        <f t="shared" si="257"/>
        <v>46155.309351781449</v>
      </c>
      <c r="BT89" s="98">
        <f t="shared" ref="BT89" si="258">SUM(BT87:BT88)</f>
        <v>46347.623140747201</v>
      </c>
      <c r="BU89" s="98">
        <f t="shared" ref="BU89" si="259">SUM(BU87:BU88)</f>
        <v>46540.738237166981</v>
      </c>
      <c r="BV89" s="98">
        <f t="shared" ref="BV89" si="260">SUM(BV87:BV88)</f>
        <v>46734.657979821844</v>
      </c>
      <c r="BW89" s="98">
        <f t="shared" ref="BW89" si="261">SUM(BW87:BW88)</f>
        <v>46929.385721404433</v>
      </c>
      <c r="BX89" s="98">
        <f t="shared" ref="BX89" si="262">SUM(BX87:BX88)</f>
        <v>47124.92482857695</v>
      </c>
      <c r="BY89" s="98">
        <f t="shared" ref="BY89" si="263">SUM(BY87:BY88)</f>
        <v>47321.278682029355</v>
      </c>
      <c r="BZ89" s="98">
        <f t="shared" ref="BZ89" si="264">SUM(BZ87:BZ88)</f>
        <v>47518.45067653781</v>
      </c>
      <c r="CA89" s="98">
        <f t="shared" ref="CA89" si="265">SUM(CA87:CA88)</f>
        <v>47716.444221023383</v>
      </c>
      <c r="CB89" s="98">
        <f t="shared" ref="CB89" si="266">SUM(CB87:CB88)</f>
        <v>47915.262738610982</v>
      </c>
      <c r="CC89" s="98">
        <f t="shared" ref="CC89" si="267">SUM(CC87:CC88)</f>
        <v>48114.909666688523</v>
      </c>
      <c r="CD89" s="98">
        <f t="shared" ref="CD89" si="268">SUM(CD87:CD88)</f>
        <v>48315.388456966393</v>
      </c>
      <c r="CE89" s="98">
        <f t="shared" ref="CE89" si="269">SUM(CE87:CE88)</f>
        <v>48516.702575537085</v>
      </c>
      <c r="CF89" s="98">
        <f t="shared" ref="CF89" si="270">SUM(CF87:CF88)</f>
        <v>48718.855502935156</v>
      </c>
      <c r="CG89" s="98">
        <f t="shared" ref="CG89" si="271">SUM(CG87:CG88)</f>
        <v>48921.850734197382</v>
      </c>
      <c r="CH89" s="98">
        <f t="shared" ref="CH89" si="272">SUM(CH87:CH88)</f>
        <v>49125.691778923203</v>
      </c>
      <c r="CI89" s="98">
        <f t="shared" ref="CI89" si="273">SUM(CI87:CI88)</f>
        <v>49330.382161335379</v>
      </c>
      <c r="CJ89" s="98">
        <f t="shared" ref="CJ89" si="274">SUM(CJ87:CJ88)</f>
        <v>49535.925420340944</v>
      </c>
      <c r="CK89" s="98">
        <f t="shared" ref="CK89" si="275">SUM(CK87:CK88)</f>
        <v>49742.325109592362</v>
      </c>
      <c r="CL89" s="98">
        <f t="shared" ref="CL89" si="276">SUM(CL87:CL88)</f>
        <v>49949.584797548996</v>
      </c>
      <c r="CM89" s="98">
        <f t="shared" ref="CM89" si="277">SUM(CM87:CM88)</f>
        <v>50157.708067538784</v>
      </c>
      <c r="CN89" s="98">
        <f t="shared" ref="CN89" si="278">SUM(CN87:CN88)</f>
        <v>50366.698517820194</v>
      </c>
      <c r="CO89" s="98">
        <f t="shared" ref="CO89" si="279">SUM(CO87:CO88)</f>
        <v>50576.559761644443</v>
      </c>
      <c r="CP89" s="98">
        <f t="shared" ref="CP89" si="280">SUM(CP87:CP88)</f>
        <v>50787.295427317964</v>
      </c>
      <c r="CQ89" s="98">
        <f t="shared" ref="CQ89" si="281">SUM(CQ87:CQ88)</f>
        <v>50998.909158265124</v>
      </c>
      <c r="CR89" s="98">
        <f t="shared" ref="CR89" si="282">SUM(CR87:CR88)</f>
        <v>51211.404613091225</v>
      </c>
      <c r="CS89" s="98">
        <f t="shared" ref="CS89" si="283">SUM(CS87:CS88)</f>
        <v>51424.785465645771</v>
      </c>
      <c r="CT89" s="98">
        <f t="shared" ref="CT89" si="284">SUM(CT87:CT88)</f>
        <v>51639.055405085965</v>
      </c>
      <c r="CU89" s="98">
        <f t="shared" ref="CU89" si="285">SUM(CU87:CU88)</f>
        <v>51854.218135940486</v>
      </c>
      <c r="CV89" s="98">
        <f t="shared" ref="CV89" si="286">SUM(CV87:CV88)</f>
        <v>52070.277378173567</v>
      </c>
      <c r="CW89" s="98">
        <f t="shared" ref="CW89" si="287">SUM(CW87:CW88)</f>
        <v>52287.236867249288</v>
      </c>
      <c r="CX89" s="98">
        <f t="shared" ref="CX89" si="288">SUM(CX87:CX88)</f>
        <v>52505.100354196162</v>
      </c>
      <c r="CY89" s="98">
        <f t="shared" ref="CY89" si="289">SUM(CY87:CY88)</f>
        <v>52723.871605671979</v>
      </c>
      <c r="CZ89" s="98">
        <f t="shared" ref="CZ89" si="290">SUM(CZ87:CZ88)</f>
        <v>52943.554404028946</v>
      </c>
      <c r="DA89" s="98">
        <f t="shared" ref="DA89" si="291">SUM(DA87:DA88)</f>
        <v>53164.152547379068</v>
      </c>
      <c r="DB89" s="98">
        <f t="shared" ref="DB89" si="292">SUM(DB87:DB88)</f>
        <v>53385.669849659811</v>
      </c>
      <c r="DC89" s="98">
        <f t="shared" ref="DC89" si="293">SUM(DC87:DC88)</f>
        <v>53608.110140700061</v>
      </c>
      <c r="DD89" s="98">
        <f t="shared" ref="DD89" si="294">SUM(DD87:DD88)</f>
        <v>53831.477266286311</v>
      </c>
      <c r="DE89" s="98">
        <f t="shared" ref="DE89" si="295">SUM(DE87:DE88)</f>
        <v>54055.775088229173</v>
      </c>
      <c r="DF89" s="98">
        <f t="shared" ref="DF89" si="296">SUM(DF87:DF88)</f>
        <v>54281.007484430127</v>
      </c>
      <c r="DG89" s="98">
        <f t="shared" ref="DG89" si="297">SUM(DG87:DG88)</f>
        <v>54507.178348948582</v>
      </c>
      <c r="DH89" s="98">
        <f t="shared" ref="DH89" si="298">SUM(DH87:DH88)</f>
        <v>54734.291592069203</v>
      </c>
      <c r="DI89" s="98">
        <f t="shared" ref="DI89" si="299">SUM(DI87:DI88)</f>
        <v>54962.351140369494</v>
      </c>
      <c r="DJ89" s="98">
        <f t="shared" ref="DJ89" si="300">SUM(DJ87:DJ88)</f>
        <v>55191.3609367877</v>
      </c>
      <c r="DK89" s="98">
        <f t="shared" ref="DK89" si="301">SUM(DK87:DK88)</f>
        <v>55421.324940690982</v>
      </c>
      <c r="DL89" s="98">
        <f t="shared" ref="DL89" si="302">SUM(DL87:DL88)</f>
        <v>55652.247127943861</v>
      </c>
      <c r="DM89" s="98">
        <f t="shared" ref="DM89" si="303">SUM(DM87:DM88)</f>
        <v>55884.131490976957</v>
      </c>
      <c r="DN89" s="98">
        <f t="shared" ref="DN89" si="304">SUM(DN87:DN88)</f>
        <v>56116.982038856026</v>
      </c>
      <c r="DO89" s="98">
        <f t="shared" ref="DO89" si="305">SUM(DO87:DO88)</f>
        <v>56350.802797351258</v>
      </c>
      <c r="DP89" s="98">
        <f t="shared" ref="DP89" si="306">SUM(DP87:DP88)</f>
        <v>56585.597809006889</v>
      </c>
      <c r="DQ89" s="98">
        <f t="shared" ref="DQ89" si="307">SUM(DQ87:DQ88)</f>
        <v>56821.371133211083</v>
      </c>
      <c r="DR89" s="98">
        <f t="shared" ref="DR89" si="308">SUM(DR87:DR88)</f>
        <v>57058.126846266132</v>
      </c>
      <c r="DS89" s="98">
        <f t="shared" ref="DS89" si="309">SUM(DS87:DS88)</f>
        <v>57295.869041458907</v>
      </c>
      <c r="DT89" s="98">
        <f t="shared" ref="DT89" si="310">SUM(DT87:DT88)</f>
        <v>57534.60182913165</v>
      </c>
      <c r="DU89" s="98">
        <f t="shared" ref="DU89" si="311">SUM(DU87:DU88)</f>
        <v>57774.329336753035</v>
      </c>
      <c r="DV89" s="98">
        <f t="shared" ref="DV89" si="312">SUM(DV87:DV88)</f>
        <v>58015.055708989508</v>
      </c>
      <c r="DW89" s="98">
        <f t="shared" ref="DW89" si="313">SUM(DW87:DW88)</f>
        <v>58256.785107776966</v>
      </c>
      <c r="DX89" s="98">
        <f t="shared" ref="DX89" si="314">SUM(DX87:DX88)</f>
        <v>58499.5217123927</v>
      </c>
      <c r="DY89" s="98">
        <f t="shared" ref="DY89" si="315">SUM(DY87:DY88)</f>
        <v>58743.269719527671</v>
      </c>
      <c r="DZ89" s="98">
        <f t="shared" ref="DZ89" si="316">SUM(DZ87:DZ88)</f>
        <v>58988.033343359035</v>
      </c>
      <c r="EA89" s="98">
        <f t="shared" ref="EA89:EK89" si="317">SUM(EA87:EA88)</f>
        <v>59233.816815623031</v>
      </c>
      <c r="EB89" s="98">
        <f t="shared" si="317"/>
        <v>59480.624385688126</v>
      </c>
      <c r="EC89" s="98">
        <f t="shared" si="317"/>
        <v>59728.460320628496</v>
      </c>
      <c r="ED89" s="98">
        <f t="shared" si="317"/>
        <v>59977.328905297778</v>
      </c>
      <c r="EE89" s="98">
        <f t="shared" si="317"/>
        <v>60227.234442403183</v>
      </c>
      <c r="EF89" s="98">
        <f t="shared" si="317"/>
        <v>60478.18125257986</v>
      </c>
      <c r="EG89" s="98">
        <f t="shared" si="317"/>
        <v>60730.173674465608</v>
      </c>
      <c r="EH89" s="98">
        <f t="shared" si="317"/>
        <v>60983.216064775879</v>
      </c>
      <c r="EI89" s="98">
        <f t="shared" si="317"/>
        <v>61237.312798379113</v>
      </c>
      <c r="EJ89" s="98">
        <f t="shared" si="317"/>
        <v>61492.468268372359</v>
      </c>
      <c r="EK89" s="98">
        <f t="shared" si="317"/>
        <v>61748.686886157244</v>
      </c>
      <c r="EL89" s="51" t="s">
        <v>2</v>
      </c>
    </row>
    <row r="90" spans="1:142" x14ac:dyDescent="0.3">
      <c r="E90" s="51"/>
      <c r="F90" s="51"/>
      <c r="EL90" s="51" t="s">
        <v>2</v>
      </c>
    </row>
    <row r="91" spans="1:142" ht="17.25" x14ac:dyDescent="0.35">
      <c r="A91" s="102" t="s">
        <v>68</v>
      </c>
      <c r="B91" s="103"/>
      <c r="C91" s="103"/>
      <c r="D91" s="103" t="s">
        <v>271</v>
      </c>
      <c r="E91" s="158" t="s">
        <v>272</v>
      </c>
      <c r="F91" s="171" t="s">
        <v>316</v>
      </c>
      <c r="G91" s="103" t="s">
        <v>261</v>
      </c>
      <c r="H91" s="103"/>
      <c r="I91" s="103"/>
      <c r="J91" s="103"/>
      <c r="K91" s="103"/>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0"/>
      <c r="DM91" s="160"/>
      <c r="DN91" s="160"/>
      <c r="DO91" s="160"/>
      <c r="DP91" s="160"/>
      <c r="DQ91" s="160"/>
      <c r="DR91" s="160"/>
      <c r="DS91" s="160"/>
      <c r="DT91" s="160"/>
      <c r="DU91" s="160"/>
      <c r="DV91" s="160"/>
      <c r="DW91" s="160"/>
      <c r="DX91" s="160"/>
      <c r="DY91" s="160"/>
      <c r="DZ91" s="160"/>
      <c r="EA91" s="160"/>
      <c r="EB91" s="160"/>
      <c r="EC91" s="160"/>
      <c r="ED91" s="160"/>
      <c r="EE91" s="160"/>
      <c r="EF91" s="160"/>
      <c r="EG91" s="160"/>
      <c r="EH91" s="160"/>
      <c r="EI91" s="160"/>
      <c r="EJ91" s="160"/>
      <c r="EK91" s="160"/>
      <c r="EL91" s="51" t="s">
        <v>2</v>
      </c>
    </row>
    <row r="92" spans="1:142" x14ac:dyDescent="0.3">
      <c r="B92" s="51" t="s">
        <v>328</v>
      </c>
      <c r="D92" s="56">
        <v>46905</v>
      </c>
      <c r="E92" s="110">
        <f>SUM('Building Breakdown Scratch'!$G$8:$G$10)</f>
        <v>2238</v>
      </c>
      <c r="F92" s="92">
        <v>850</v>
      </c>
      <c r="G92" s="111">
        <f>$H$5/12</f>
        <v>4.1666666666666666E-3</v>
      </c>
      <c r="H92" s="56"/>
      <c r="I92" s="126"/>
      <c r="J92" s="126"/>
      <c r="L92" s="60">
        <f t="shared" ref="L92:AQ92" si="318">IF(L$5=$D92,$E92*$F92,IF($D92&lt;L$5,K92*(1+$G92),0))</f>
        <v>0</v>
      </c>
      <c r="M92" s="60">
        <f t="shared" si="318"/>
        <v>0</v>
      </c>
      <c r="N92" s="60">
        <f t="shared" si="318"/>
        <v>0</v>
      </c>
      <c r="O92" s="60">
        <f t="shared" si="318"/>
        <v>0</v>
      </c>
      <c r="P92" s="60">
        <f t="shared" si="318"/>
        <v>0</v>
      </c>
      <c r="Q92" s="60">
        <f t="shared" si="318"/>
        <v>0</v>
      </c>
      <c r="R92" s="60">
        <f t="shared" si="318"/>
        <v>0</v>
      </c>
      <c r="S92" s="60">
        <f t="shared" si="318"/>
        <v>0</v>
      </c>
      <c r="T92" s="60">
        <f t="shared" si="318"/>
        <v>0</v>
      </c>
      <c r="U92" s="60">
        <f t="shared" si="318"/>
        <v>0</v>
      </c>
      <c r="V92" s="60">
        <f t="shared" si="318"/>
        <v>0</v>
      </c>
      <c r="W92" s="60">
        <f t="shared" si="318"/>
        <v>0</v>
      </c>
      <c r="X92" s="60">
        <f t="shared" si="318"/>
        <v>0</v>
      </c>
      <c r="Y92" s="60">
        <f t="shared" si="318"/>
        <v>0</v>
      </c>
      <c r="Z92" s="60">
        <f t="shared" si="318"/>
        <v>0</v>
      </c>
      <c r="AA92" s="60">
        <f t="shared" si="318"/>
        <v>0</v>
      </c>
      <c r="AB92" s="60">
        <f t="shared" si="318"/>
        <v>0</v>
      </c>
      <c r="AC92" s="60">
        <f t="shared" si="318"/>
        <v>0</v>
      </c>
      <c r="AD92" s="60">
        <f t="shared" si="318"/>
        <v>0</v>
      </c>
      <c r="AE92" s="60">
        <f t="shared" si="318"/>
        <v>0</v>
      </c>
      <c r="AF92" s="60">
        <f t="shared" si="318"/>
        <v>0</v>
      </c>
      <c r="AG92" s="60">
        <f t="shared" si="318"/>
        <v>0</v>
      </c>
      <c r="AH92" s="60">
        <f t="shared" si="318"/>
        <v>0</v>
      </c>
      <c r="AI92" s="60">
        <f t="shared" si="318"/>
        <v>0</v>
      </c>
      <c r="AJ92" s="60">
        <f t="shared" si="318"/>
        <v>0</v>
      </c>
      <c r="AK92" s="60">
        <f t="shared" si="318"/>
        <v>0</v>
      </c>
      <c r="AL92" s="60">
        <f t="shared" si="318"/>
        <v>0</v>
      </c>
      <c r="AM92" s="60">
        <f t="shared" si="318"/>
        <v>0</v>
      </c>
      <c r="AN92" s="60">
        <f t="shared" si="318"/>
        <v>0</v>
      </c>
      <c r="AO92" s="60">
        <f t="shared" si="318"/>
        <v>0</v>
      </c>
      <c r="AP92" s="60">
        <f t="shared" si="318"/>
        <v>0</v>
      </c>
      <c r="AQ92" s="60">
        <f t="shared" si="318"/>
        <v>0</v>
      </c>
      <c r="AR92" s="60">
        <f t="shared" ref="AR92:BW92" si="319">IF(AR$5=$D92,$E92*$F92,IF($D92&lt;AR$5,AQ92*(1+$G92),0))</f>
        <v>0</v>
      </c>
      <c r="AS92" s="60">
        <f t="shared" si="319"/>
        <v>0</v>
      </c>
      <c r="AT92" s="60">
        <f t="shared" si="319"/>
        <v>0</v>
      </c>
      <c r="AU92" s="60">
        <f t="shared" si="319"/>
        <v>0</v>
      </c>
      <c r="AV92" s="60">
        <f t="shared" si="319"/>
        <v>0</v>
      </c>
      <c r="AW92" s="60">
        <f t="shared" si="319"/>
        <v>0</v>
      </c>
      <c r="AX92" s="60">
        <f t="shared" si="319"/>
        <v>0</v>
      </c>
      <c r="AY92" s="60">
        <f t="shared" si="319"/>
        <v>0</v>
      </c>
      <c r="AZ92" s="60">
        <f t="shared" si="319"/>
        <v>0</v>
      </c>
      <c r="BA92" s="60">
        <f t="shared" si="319"/>
        <v>0</v>
      </c>
      <c r="BB92" s="60">
        <f t="shared" si="319"/>
        <v>0</v>
      </c>
      <c r="BC92" s="60">
        <f t="shared" si="319"/>
        <v>0</v>
      </c>
      <c r="BD92" s="60">
        <f t="shared" si="319"/>
        <v>0</v>
      </c>
      <c r="BE92" s="60">
        <f t="shared" si="319"/>
        <v>0</v>
      </c>
      <c r="BF92" s="60">
        <f t="shared" si="319"/>
        <v>0</v>
      </c>
      <c r="BG92" s="60">
        <f t="shared" si="319"/>
        <v>0</v>
      </c>
      <c r="BH92" s="60">
        <f t="shared" si="319"/>
        <v>0</v>
      </c>
      <c r="BI92" s="60">
        <f t="shared" si="319"/>
        <v>0</v>
      </c>
      <c r="BJ92" s="60">
        <f t="shared" si="319"/>
        <v>1902300</v>
      </c>
      <c r="BK92" s="60">
        <f t="shared" si="319"/>
        <v>1910226.25</v>
      </c>
      <c r="BL92" s="60">
        <f t="shared" si="319"/>
        <v>1918185.5260416667</v>
      </c>
      <c r="BM92" s="60">
        <f t="shared" si="319"/>
        <v>1926177.9657335069</v>
      </c>
      <c r="BN92" s="60">
        <f t="shared" si="319"/>
        <v>1934203.7072573965</v>
      </c>
      <c r="BO92" s="60">
        <f t="shared" si="319"/>
        <v>1942262.889370969</v>
      </c>
      <c r="BP92" s="60">
        <f t="shared" si="319"/>
        <v>1950355.6514100146</v>
      </c>
      <c r="BQ92" s="60">
        <f t="shared" si="319"/>
        <v>1958482.1332908897</v>
      </c>
      <c r="BR92" s="60">
        <f t="shared" si="319"/>
        <v>1966642.4755129351</v>
      </c>
      <c r="BS92" s="60">
        <f t="shared" si="319"/>
        <v>1974836.8191609057</v>
      </c>
      <c r="BT92" s="60">
        <f t="shared" si="319"/>
        <v>1983065.3059074094</v>
      </c>
      <c r="BU92" s="60">
        <f t="shared" si="319"/>
        <v>1991328.078015357</v>
      </c>
      <c r="BV92" s="60">
        <f t="shared" si="319"/>
        <v>1999625.2783404209</v>
      </c>
      <c r="BW92" s="60">
        <f t="shared" si="319"/>
        <v>2007957.050333506</v>
      </c>
      <c r="BX92" s="60">
        <f t="shared" ref="BX92:DC92" si="320">IF(BX$5=$D92,$E92*$F92,IF($D92&lt;BX$5,BW92*(1+$G92),0))</f>
        <v>2016323.5380432289</v>
      </c>
      <c r="BY92" s="60">
        <f t="shared" si="320"/>
        <v>2024724.886118409</v>
      </c>
      <c r="BZ92" s="60">
        <f t="shared" si="320"/>
        <v>2033161.239810569</v>
      </c>
      <c r="CA92" s="60">
        <f t="shared" si="320"/>
        <v>2041632.7449764463</v>
      </c>
      <c r="CB92" s="60">
        <f t="shared" si="320"/>
        <v>2050139.5480805147</v>
      </c>
      <c r="CC92" s="60">
        <f t="shared" si="320"/>
        <v>2058681.7961975168</v>
      </c>
      <c r="CD92" s="60">
        <f t="shared" si="320"/>
        <v>2067259.6370150065</v>
      </c>
      <c r="CE92" s="60">
        <f t="shared" si="320"/>
        <v>2075873.2188359024</v>
      </c>
      <c r="CF92" s="60">
        <f t="shared" si="320"/>
        <v>2084522.6905810519</v>
      </c>
      <c r="CG92" s="60">
        <f t="shared" si="320"/>
        <v>2093208.2017918061</v>
      </c>
      <c r="CH92" s="60">
        <f t="shared" si="320"/>
        <v>2101929.9026326053</v>
      </c>
      <c r="CI92" s="60">
        <f t="shared" si="320"/>
        <v>2110687.9438935746</v>
      </c>
      <c r="CJ92" s="60">
        <f t="shared" si="320"/>
        <v>2119482.476993131</v>
      </c>
      <c r="CK92" s="60">
        <f t="shared" si="320"/>
        <v>2128313.6539806025</v>
      </c>
      <c r="CL92" s="60">
        <f t="shared" si="320"/>
        <v>2137181.6275388552</v>
      </c>
      <c r="CM92" s="60">
        <f t="shared" si="320"/>
        <v>2146086.5509869335</v>
      </c>
      <c r="CN92" s="60">
        <f t="shared" si="320"/>
        <v>2155028.5782827125</v>
      </c>
      <c r="CO92" s="60">
        <f t="shared" si="320"/>
        <v>2164007.8640255569</v>
      </c>
      <c r="CP92" s="60">
        <f t="shared" si="320"/>
        <v>2173024.5634589968</v>
      </c>
      <c r="CQ92" s="60">
        <f t="shared" si="320"/>
        <v>2182078.8324734094</v>
      </c>
      <c r="CR92" s="60">
        <f t="shared" si="320"/>
        <v>2191170.8276087153</v>
      </c>
      <c r="CS92" s="60">
        <f t="shared" si="320"/>
        <v>2200300.7060570847</v>
      </c>
      <c r="CT92" s="60">
        <f t="shared" si="320"/>
        <v>2209468.6256656558</v>
      </c>
      <c r="CU92" s="60">
        <f t="shared" si="320"/>
        <v>2218674.7449392625</v>
      </c>
      <c r="CV92" s="60">
        <f t="shared" si="320"/>
        <v>2227919.2230431759</v>
      </c>
      <c r="CW92" s="60">
        <f t="shared" si="320"/>
        <v>2237202.2198058558</v>
      </c>
      <c r="CX92" s="60">
        <f t="shared" si="320"/>
        <v>2246523.8957217135</v>
      </c>
      <c r="CY92" s="60">
        <f t="shared" si="320"/>
        <v>2255884.4119538874</v>
      </c>
      <c r="CZ92" s="60">
        <f t="shared" si="320"/>
        <v>2265283.9303370286</v>
      </c>
      <c r="DA92" s="60">
        <f t="shared" si="320"/>
        <v>2274722.6133800996</v>
      </c>
      <c r="DB92" s="60">
        <f t="shared" si="320"/>
        <v>2284200.6242691833</v>
      </c>
      <c r="DC92" s="60">
        <f t="shared" si="320"/>
        <v>2293718.1268703048</v>
      </c>
      <c r="DD92" s="60">
        <f t="shared" ref="DD92:EK92" si="321">IF(DD$5=$D92,$E92*$F92,IF($D92&lt;DD$5,DC92*(1+$G92),0))</f>
        <v>2303275.2857322642</v>
      </c>
      <c r="DE92" s="60">
        <f t="shared" si="321"/>
        <v>2312872.2660894818</v>
      </c>
      <c r="DF92" s="60">
        <f t="shared" si="321"/>
        <v>2322509.2338648546</v>
      </c>
      <c r="DG92" s="60">
        <f t="shared" si="321"/>
        <v>2332186.3556726249</v>
      </c>
      <c r="DH92" s="60">
        <f t="shared" si="321"/>
        <v>2341903.7988212607</v>
      </c>
      <c r="DI92" s="60">
        <f t="shared" si="321"/>
        <v>2351661.7313163495</v>
      </c>
      <c r="DJ92" s="60">
        <f t="shared" si="321"/>
        <v>2361460.3218635009</v>
      </c>
      <c r="DK92" s="60">
        <f t="shared" si="321"/>
        <v>2371299.7398712654</v>
      </c>
      <c r="DL92" s="60">
        <f t="shared" si="321"/>
        <v>2381180.1554540624</v>
      </c>
      <c r="DM92" s="60">
        <f t="shared" si="321"/>
        <v>2391101.739435121</v>
      </c>
      <c r="DN92" s="60">
        <f t="shared" si="321"/>
        <v>2401064.6633494338</v>
      </c>
      <c r="DO92" s="60">
        <f t="shared" si="321"/>
        <v>2411069.0994467232</v>
      </c>
      <c r="DP92" s="60">
        <f t="shared" si="321"/>
        <v>2421115.2206944181</v>
      </c>
      <c r="DQ92" s="60">
        <f t="shared" si="321"/>
        <v>2431203.2007806445</v>
      </c>
      <c r="DR92" s="60">
        <f t="shared" si="321"/>
        <v>2441333.2141172304</v>
      </c>
      <c r="DS92" s="60">
        <f t="shared" si="321"/>
        <v>2451505.4358427189</v>
      </c>
      <c r="DT92" s="60">
        <f t="shared" si="321"/>
        <v>2461720.0418253969</v>
      </c>
      <c r="DU92" s="60">
        <f t="shared" si="321"/>
        <v>2471977.2086663363</v>
      </c>
      <c r="DV92" s="60">
        <f t="shared" si="321"/>
        <v>2482277.1137024458</v>
      </c>
      <c r="DW92" s="60">
        <f t="shared" si="321"/>
        <v>2492619.9350095391</v>
      </c>
      <c r="DX92" s="60">
        <f t="shared" si="321"/>
        <v>2503005.851405412</v>
      </c>
      <c r="DY92" s="60">
        <f t="shared" si="321"/>
        <v>2513435.0424529347</v>
      </c>
      <c r="DZ92" s="60">
        <f t="shared" si="321"/>
        <v>2523907.6884631552</v>
      </c>
      <c r="EA92" s="60">
        <f t="shared" si="321"/>
        <v>2534423.9704984184</v>
      </c>
      <c r="EB92" s="60">
        <f t="shared" si="321"/>
        <v>2544984.0703754951</v>
      </c>
      <c r="EC92" s="60">
        <f t="shared" si="321"/>
        <v>2555588.1706687263</v>
      </c>
      <c r="ED92" s="60">
        <f t="shared" si="321"/>
        <v>2566236.4547131793</v>
      </c>
      <c r="EE92" s="60">
        <f t="shared" si="321"/>
        <v>2576929.1066078176</v>
      </c>
      <c r="EF92" s="60">
        <f t="shared" si="321"/>
        <v>2587666.3112186836</v>
      </c>
      <c r="EG92" s="60">
        <f t="shared" si="321"/>
        <v>2598448.2541820947</v>
      </c>
      <c r="EH92" s="60">
        <f t="shared" si="321"/>
        <v>2609275.1219078535</v>
      </c>
      <c r="EI92" s="60">
        <f t="shared" si="321"/>
        <v>2620147.1015824694</v>
      </c>
      <c r="EJ92" s="60">
        <f t="shared" si="321"/>
        <v>2631064.3811723962</v>
      </c>
      <c r="EK92" s="60">
        <f t="shared" si="321"/>
        <v>2642027.1494272812</v>
      </c>
      <c r="EL92" s="51" t="s">
        <v>2</v>
      </c>
    </row>
    <row r="93" spans="1:142" x14ac:dyDescent="0.3">
      <c r="B93" s="51" t="s">
        <v>329</v>
      </c>
      <c r="D93" s="56">
        <v>46935</v>
      </c>
      <c r="E93" s="156">
        <v>0</v>
      </c>
      <c r="F93" s="92">
        <v>150</v>
      </c>
      <c r="G93" s="111">
        <f>$H$5/12</f>
        <v>4.1666666666666666E-3</v>
      </c>
      <c r="H93" s="56"/>
      <c r="I93" s="126"/>
      <c r="J93" s="126"/>
      <c r="L93" s="60">
        <f t="shared" ref="L93:AQ93" si="322">IF(L$5=$D93,$E93*$F93,IF($D93&lt;L$5,K93*(1+$G93),0))</f>
        <v>0</v>
      </c>
      <c r="M93" s="60">
        <f t="shared" si="322"/>
        <v>0</v>
      </c>
      <c r="N93" s="60">
        <f t="shared" si="322"/>
        <v>0</v>
      </c>
      <c r="O93" s="60">
        <f t="shared" si="322"/>
        <v>0</v>
      </c>
      <c r="P93" s="60">
        <f t="shared" si="322"/>
        <v>0</v>
      </c>
      <c r="Q93" s="60">
        <f t="shared" si="322"/>
        <v>0</v>
      </c>
      <c r="R93" s="60">
        <f t="shared" si="322"/>
        <v>0</v>
      </c>
      <c r="S93" s="60">
        <f t="shared" si="322"/>
        <v>0</v>
      </c>
      <c r="T93" s="60">
        <f t="shared" si="322"/>
        <v>0</v>
      </c>
      <c r="U93" s="60">
        <f t="shared" si="322"/>
        <v>0</v>
      </c>
      <c r="V93" s="60">
        <f t="shared" si="322"/>
        <v>0</v>
      </c>
      <c r="W93" s="60">
        <f t="shared" si="322"/>
        <v>0</v>
      </c>
      <c r="X93" s="60">
        <f t="shared" si="322"/>
        <v>0</v>
      </c>
      <c r="Y93" s="60">
        <f t="shared" si="322"/>
        <v>0</v>
      </c>
      <c r="Z93" s="60">
        <f t="shared" si="322"/>
        <v>0</v>
      </c>
      <c r="AA93" s="60">
        <f t="shared" si="322"/>
        <v>0</v>
      </c>
      <c r="AB93" s="60">
        <f t="shared" si="322"/>
        <v>0</v>
      </c>
      <c r="AC93" s="60">
        <f t="shared" si="322"/>
        <v>0</v>
      </c>
      <c r="AD93" s="60">
        <f t="shared" si="322"/>
        <v>0</v>
      </c>
      <c r="AE93" s="60">
        <f t="shared" si="322"/>
        <v>0</v>
      </c>
      <c r="AF93" s="60">
        <f t="shared" si="322"/>
        <v>0</v>
      </c>
      <c r="AG93" s="60">
        <f t="shared" si="322"/>
        <v>0</v>
      </c>
      <c r="AH93" s="60">
        <f t="shared" si="322"/>
        <v>0</v>
      </c>
      <c r="AI93" s="60">
        <f t="shared" si="322"/>
        <v>0</v>
      </c>
      <c r="AJ93" s="60">
        <f t="shared" si="322"/>
        <v>0</v>
      </c>
      <c r="AK93" s="60">
        <f t="shared" si="322"/>
        <v>0</v>
      </c>
      <c r="AL93" s="60">
        <f t="shared" si="322"/>
        <v>0</v>
      </c>
      <c r="AM93" s="60">
        <f t="shared" si="322"/>
        <v>0</v>
      </c>
      <c r="AN93" s="60">
        <f t="shared" si="322"/>
        <v>0</v>
      </c>
      <c r="AO93" s="60">
        <f t="shared" si="322"/>
        <v>0</v>
      </c>
      <c r="AP93" s="60">
        <f t="shared" si="322"/>
        <v>0</v>
      </c>
      <c r="AQ93" s="60">
        <f t="shared" si="322"/>
        <v>0</v>
      </c>
      <c r="AR93" s="60">
        <f t="shared" ref="AR93:BW93" si="323">IF(AR$5=$D93,$E93*$F93,IF($D93&lt;AR$5,AQ93*(1+$G93),0))</f>
        <v>0</v>
      </c>
      <c r="AS93" s="60">
        <f t="shared" si="323"/>
        <v>0</v>
      </c>
      <c r="AT93" s="60">
        <f t="shared" si="323"/>
        <v>0</v>
      </c>
      <c r="AU93" s="60">
        <f t="shared" si="323"/>
        <v>0</v>
      </c>
      <c r="AV93" s="60">
        <f t="shared" si="323"/>
        <v>0</v>
      </c>
      <c r="AW93" s="60">
        <f t="shared" si="323"/>
        <v>0</v>
      </c>
      <c r="AX93" s="60">
        <f t="shared" si="323"/>
        <v>0</v>
      </c>
      <c r="AY93" s="60">
        <f t="shared" si="323"/>
        <v>0</v>
      </c>
      <c r="AZ93" s="60">
        <f t="shared" si="323"/>
        <v>0</v>
      </c>
      <c r="BA93" s="60">
        <f t="shared" si="323"/>
        <v>0</v>
      </c>
      <c r="BB93" s="60">
        <f t="shared" si="323"/>
        <v>0</v>
      </c>
      <c r="BC93" s="60">
        <f t="shared" si="323"/>
        <v>0</v>
      </c>
      <c r="BD93" s="60">
        <f t="shared" si="323"/>
        <v>0</v>
      </c>
      <c r="BE93" s="60">
        <f t="shared" si="323"/>
        <v>0</v>
      </c>
      <c r="BF93" s="60">
        <f t="shared" si="323"/>
        <v>0</v>
      </c>
      <c r="BG93" s="60">
        <f t="shared" si="323"/>
        <v>0</v>
      </c>
      <c r="BH93" s="60">
        <f t="shared" si="323"/>
        <v>0</v>
      </c>
      <c r="BI93" s="60">
        <f t="shared" si="323"/>
        <v>0</v>
      </c>
      <c r="BJ93" s="60">
        <f t="shared" si="323"/>
        <v>0</v>
      </c>
      <c r="BK93" s="60">
        <f t="shared" si="323"/>
        <v>0</v>
      </c>
      <c r="BL93" s="60">
        <f t="shared" si="323"/>
        <v>0</v>
      </c>
      <c r="BM93" s="60">
        <f t="shared" si="323"/>
        <v>0</v>
      </c>
      <c r="BN93" s="60">
        <f t="shared" si="323"/>
        <v>0</v>
      </c>
      <c r="BO93" s="60">
        <f t="shared" si="323"/>
        <v>0</v>
      </c>
      <c r="BP93" s="60">
        <f t="shared" si="323"/>
        <v>0</v>
      </c>
      <c r="BQ93" s="60">
        <f t="shared" si="323"/>
        <v>0</v>
      </c>
      <c r="BR93" s="60">
        <f t="shared" si="323"/>
        <v>0</v>
      </c>
      <c r="BS93" s="60">
        <f t="shared" si="323"/>
        <v>0</v>
      </c>
      <c r="BT93" s="60">
        <f t="shared" si="323"/>
        <v>0</v>
      </c>
      <c r="BU93" s="60">
        <f t="shared" si="323"/>
        <v>0</v>
      </c>
      <c r="BV93" s="60">
        <f t="shared" si="323"/>
        <v>0</v>
      </c>
      <c r="BW93" s="60">
        <f t="shared" si="323"/>
        <v>0</v>
      </c>
      <c r="BX93" s="60">
        <f t="shared" ref="BX93:DC93" si="324">IF(BX$5=$D93,$E93*$F93,IF($D93&lt;BX$5,BW93*(1+$G93),0))</f>
        <v>0</v>
      </c>
      <c r="BY93" s="60">
        <f t="shared" si="324"/>
        <v>0</v>
      </c>
      <c r="BZ93" s="60">
        <f t="shared" si="324"/>
        <v>0</v>
      </c>
      <c r="CA93" s="60">
        <f t="shared" si="324"/>
        <v>0</v>
      </c>
      <c r="CB93" s="60">
        <f t="shared" si="324"/>
        <v>0</v>
      </c>
      <c r="CC93" s="60">
        <f t="shared" si="324"/>
        <v>0</v>
      </c>
      <c r="CD93" s="60">
        <f t="shared" si="324"/>
        <v>0</v>
      </c>
      <c r="CE93" s="60">
        <f t="shared" si="324"/>
        <v>0</v>
      </c>
      <c r="CF93" s="60">
        <f t="shared" si="324"/>
        <v>0</v>
      </c>
      <c r="CG93" s="60">
        <f t="shared" si="324"/>
        <v>0</v>
      </c>
      <c r="CH93" s="60">
        <f t="shared" si="324"/>
        <v>0</v>
      </c>
      <c r="CI93" s="60">
        <f t="shared" si="324"/>
        <v>0</v>
      </c>
      <c r="CJ93" s="60">
        <f t="shared" si="324"/>
        <v>0</v>
      </c>
      <c r="CK93" s="60">
        <f t="shared" si="324"/>
        <v>0</v>
      </c>
      <c r="CL93" s="60">
        <f t="shared" si="324"/>
        <v>0</v>
      </c>
      <c r="CM93" s="60">
        <f t="shared" si="324"/>
        <v>0</v>
      </c>
      <c r="CN93" s="60">
        <f t="shared" si="324"/>
        <v>0</v>
      </c>
      <c r="CO93" s="60">
        <f t="shared" si="324"/>
        <v>0</v>
      </c>
      <c r="CP93" s="60">
        <f t="shared" si="324"/>
        <v>0</v>
      </c>
      <c r="CQ93" s="60">
        <f t="shared" si="324"/>
        <v>0</v>
      </c>
      <c r="CR93" s="60">
        <f t="shared" si="324"/>
        <v>0</v>
      </c>
      <c r="CS93" s="60">
        <f t="shared" si="324"/>
        <v>0</v>
      </c>
      <c r="CT93" s="60">
        <f t="shared" si="324"/>
        <v>0</v>
      </c>
      <c r="CU93" s="60">
        <f t="shared" si="324"/>
        <v>0</v>
      </c>
      <c r="CV93" s="60">
        <f t="shared" si="324"/>
        <v>0</v>
      </c>
      <c r="CW93" s="60">
        <f t="shared" si="324"/>
        <v>0</v>
      </c>
      <c r="CX93" s="60">
        <f t="shared" si="324"/>
        <v>0</v>
      </c>
      <c r="CY93" s="60">
        <f t="shared" si="324"/>
        <v>0</v>
      </c>
      <c r="CZ93" s="60">
        <f t="shared" si="324"/>
        <v>0</v>
      </c>
      <c r="DA93" s="60">
        <f t="shared" si="324"/>
        <v>0</v>
      </c>
      <c r="DB93" s="60">
        <f t="shared" si="324"/>
        <v>0</v>
      </c>
      <c r="DC93" s="60">
        <f t="shared" si="324"/>
        <v>0</v>
      </c>
      <c r="DD93" s="60">
        <f t="shared" ref="DD93:EK93" si="325">IF(DD$5=$D93,$E93*$F93,IF($D93&lt;DD$5,DC93*(1+$G93),0))</f>
        <v>0</v>
      </c>
      <c r="DE93" s="60">
        <f t="shared" si="325"/>
        <v>0</v>
      </c>
      <c r="DF93" s="60">
        <f t="shared" si="325"/>
        <v>0</v>
      </c>
      <c r="DG93" s="60">
        <f t="shared" si="325"/>
        <v>0</v>
      </c>
      <c r="DH93" s="60">
        <f t="shared" si="325"/>
        <v>0</v>
      </c>
      <c r="DI93" s="60">
        <f t="shared" si="325"/>
        <v>0</v>
      </c>
      <c r="DJ93" s="60">
        <f t="shared" si="325"/>
        <v>0</v>
      </c>
      <c r="DK93" s="60">
        <f t="shared" si="325"/>
        <v>0</v>
      </c>
      <c r="DL93" s="60">
        <f t="shared" si="325"/>
        <v>0</v>
      </c>
      <c r="DM93" s="60">
        <f t="shared" si="325"/>
        <v>0</v>
      </c>
      <c r="DN93" s="60">
        <f t="shared" si="325"/>
        <v>0</v>
      </c>
      <c r="DO93" s="60">
        <f t="shared" si="325"/>
        <v>0</v>
      </c>
      <c r="DP93" s="60">
        <f t="shared" si="325"/>
        <v>0</v>
      </c>
      <c r="DQ93" s="60">
        <f t="shared" si="325"/>
        <v>0</v>
      </c>
      <c r="DR93" s="60">
        <f t="shared" si="325"/>
        <v>0</v>
      </c>
      <c r="DS93" s="60">
        <f t="shared" si="325"/>
        <v>0</v>
      </c>
      <c r="DT93" s="60">
        <f t="shared" si="325"/>
        <v>0</v>
      </c>
      <c r="DU93" s="60">
        <f t="shared" si="325"/>
        <v>0</v>
      </c>
      <c r="DV93" s="60">
        <f t="shared" si="325"/>
        <v>0</v>
      </c>
      <c r="DW93" s="60">
        <f t="shared" si="325"/>
        <v>0</v>
      </c>
      <c r="DX93" s="60">
        <f t="shared" si="325"/>
        <v>0</v>
      </c>
      <c r="DY93" s="60">
        <f t="shared" si="325"/>
        <v>0</v>
      </c>
      <c r="DZ93" s="60">
        <f t="shared" si="325"/>
        <v>0</v>
      </c>
      <c r="EA93" s="60">
        <f t="shared" si="325"/>
        <v>0</v>
      </c>
      <c r="EB93" s="60">
        <f t="shared" si="325"/>
        <v>0</v>
      </c>
      <c r="EC93" s="60">
        <f t="shared" si="325"/>
        <v>0</v>
      </c>
      <c r="ED93" s="60">
        <f t="shared" si="325"/>
        <v>0</v>
      </c>
      <c r="EE93" s="60">
        <f t="shared" si="325"/>
        <v>0</v>
      </c>
      <c r="EF93" s="60">
        <f t="shared" si="325"/>
        <v>0</v>
      </c>
      <c r="EG93" s="60">
        <f t="shared" si="325"/>
        <v>0</v>
      </c>
      <c r="EH93" s="60">
        <f t="shared" si="325"/>
        <v>0</v>
      </c>
      <c r="EI93" s="60">
        <f t="shared" si="325"/>
        <v>0</v>
      </c>
      <c r="EJ93" s="60">
        <f t="shared" si="325"/>
        <v>0</v>
      </c>
      <c r="EK93" s="60">
        <f t="shared" si="325"/>
        <v>0</v>
      </c>
      <c r="EL93" s="51" t="s">
        <v>2</v>
      </c>
    </row>
    <row r="94" spans="1:142" x14ac:dyDescent="0.3">
      <c r="E94" s="51"/>
      <c r="F94" s="92"/>
      <c r="EL94" s="51" t="s">
        <v>2</v>
      </c>
    </row>
    <row r="95" spans="1:142" ht="17.25" x14ac:dyDescent="0.35">
      <c r="A95" s="97" t="s">
        <v>330</v>
      </c>
      <c r="B95" s="97"/>
      <c r="C95" s="97"/>
      <c r="D95" s="132">
        <f>MIN(D92:D93)</f>
        <v>46905</v>
      </c>
      <c r="E95" s="97"/>
      <c r="F95" s="109"/>
      <c r="G95" s="97"/>
      <c r="H95" s="97"/>
      <c r="I95" s="97"/>
      <c r="J95" s="97"/>
      <c r="K95" s="97"/>
      <c r="L95" s="98">
        <f>SUM(L92:L94)</f>
        <v>0</v>
      </c>
      <c r="M95" s="98">
        <f t="shared" ref="M95:BX95" si="326">SUM(M92:M94)</f>
        <v>0</v>
      </c>
      <c r="N95" s="98">
        <f t="shared" si="326"/>
        <v>0</v>
      </c>
      <c r="O95" s="98">
        <f t="shared" si="326"/>
        <v>0</v>
      </c>
      <c r="P95" s="98">
        <f t="shared" si="326"/>
        <v>0</v>
      </c>
      <c r="Q95" s="98">
        <f t="shared" si="326"/>
        <v>0</v>
      </c>
      <c r="R95" s="98">
        <f t="shared" si="326"/>
        <v>0</v>
      </c>
      <c r="S95" s="98">
        <f t="shared" si="326"/>
        <v>0</v>
      </c>
      <c r="T95" s="98">
        <f t="shared" si="326"/>
        <v>0</v>
      </c>
      <c r="U95" s="98">
        <f t="shared" si="326"/>
        <v>0</v>
      </c>
      <c r="V95" s="98">
        <f t="shared" si="326"/>
        <v>0</v>
      </c>
      <c r="W95" s="98">
        <f t="shared" si="326"/>
        <v>0</v>
      </c>
      <c r="X95" s="98">
        <f t="shared" si="326"/>
        <v>0</v>
      </c>
      <c r="Y95" s="98">
        <f t="shared" si="326"/>
        <v>0</v>
      </c>
      <c r="Z95" s="98">
        <f t="shared" si="326"/>
        <v>0</v>
      </c>
      <c r="AA95" s="98">
        <f t="shared" si="326"/>
        <v>0</v>
      </c>
      <c r="AB95" s="98">
        <f t="shared" si="326"/>
        <v>0</v>
      </c>
      <c r="AC95" s="98">
        <f t="shared" si="326"/>
        <v>0</v>
      </c>
      <c r="AD95" s="98">
        <f t="shared" si="326"/>
        <v>0</v>
      </c>
      <c r="AE95" s="98">
        <f t="shared" si="326"/>
        <v>0</v>
      </c>
      <c r="AF95" s="98">
        <f t="shared" si="326"/>
        <v>0</v>
      </c>
      <c r="AG95" s="98">
        <f t="shared" si="326"/>
        <v>0</v>
      </c>
      <c r="AH95" s="98">
        <f t="shared" si="326"/>
        <v>0</v>
      </c>
      <c r="AI95" s="98">
        <f t="shared" si="326"/>
        <v>0</v>
      </c>
      <c r="AJ95" s="98">
        <f t="shared" si="326"/>
        <v>0</v>
      </c>
      <c r="AK95" s="98">
        <f t="shared" si="326"/>
        <v>0</v>
      </c>
      <c r="AL95" s="98">
        <f t="shared" si="326"/>
        <v>0</v>
      </c>
      <c r="AM95" s="98">
        <f t="shared" si="326"/>
        <v>0</v>
      </c>
      <c r="AN95" s="98">
        <f t="shared" si="326"/>
        <v>0</v>
      </c>
      <c r="AO95" s="98">
        <f t="shared" si="326"/>
        <v>0</v>
      </c>
      <c r="AP95" s="98">
        <f t="shared" si="326"/>
        <v>0</v>
      </c>
      <c r="AQ95" s="98">
        <f t="shared" si="326"/>
        <v>0</v>
      </c>
      <c r="AR95" s="98">
        <f t="shared" si="326"/>
        <v>0</v>
      </c>
      <c r="AS95" s="98">
        <f t="shared" si="326"/>
        <v>0</v>
      </c>
      <c r="AT95" s="98">
        <f t="shared" si="326"/>
        <v>0</v>
      </c>
      <c r="AU95" s="98">
        <f t="shared" si="326"/>
        <v>0</v>
      </c>
      <c r="AV95" s="98">
        <f t="shared" si="326"/>
        <v>0</v>
      </c>
      <c r="AW95" s="98">
        <f t="shared" si="326"/>
        <v>0</v>
      </c>
      <c r="AX95" s="98">
        <f t="shared" si="326"/>
        <v>0</v>
      </c>
      <c r="AY95" s="98">
        <f t="shared" si="326"/>
        <v>0</v>
      </c>
      <c r="AZ95" s="98">
        <f t="shared" si="326"/>
        <v>0</v>
      </c>
      <c r="BA95" s="98">
        <f t="shared" si="326"/>
        <v>0</v>
      </c>
      <c r="BB95" s="98">
        <f t="shared" si="326"/>
        <v>0</v>
      </c>
      <c r="BC95" s="98">
        <f t="shared" si="326"/>
        <v>0</v>
      </c>
      <c r="BD95" s="98">
        <f t="shared" si="326"/>
        <v>0</v>
      </c>
      <c r="BE95" s="98">
        <f t="shared" si="326"/>
        <v>0</v>
      </c>
      <c r="BF95" s="98">
        <f t="shared" si="326"/>
        <v>0</v>
      </c>
      <c r="BG95" s="98">
        <f t="shared" si="326"/>
        <v>0</v>
      </c>
      <c r="BH95" s="98">
        <f t="shared" si="326"/>
        <v>0</v>
      </c>
      <c r="BI95" s="98">
        <f t="shared" si="326"/>
        <v>0</v>
      </c>
      <c r="BJ95" s="98">
        <f t="shared" si="326"/>
        <v>1902300</v>
      </c>
      <c r="BK95" s="98">
        <f t="shared" si="326"/>
        <v>1910226.25</v>
      </c>
      <c r="BL95" s="98">
        <f t="shared" si="326"/>
        <v>1918185.5260416667</v>
      </c>
      <c r="BM95" s="98">
        <f t="shared" si="326"/>
        <v>1926177.9657335069</v>
      </c>
      <c r="BN95" s="98">
        <f t="shared" si="326"/>
        <v>1934203.7072573965</v>
      </c>
      <c r="BO95" s="98">
        <f t="shared" si="326"/>
        <v>1942262.889370969</v>
      </c>
      <c r="BP95" s="98">
        <f t="shared" si="326"/>
        <v>1950355.6514100146</v>
      </c>
      <c r="BQ95" s="98">
        <f t="shared" si="326"/>
        <v>1958482.1332908897</v>
      </c>
      <c r="BR95" s="98">
        <f t="shared" si="326"/>
        <v>1966642.4755129351</v>
      </c>
      <c r="BS95" s="98">
        <f t="shared" si="326"/>
        <v>1974836.8191609057</v>
      </c>
      <c r="BT95" s="98">
        <f t="shared" si="326"/>
        <v>1983065.3059074094</v>
      </c>
      <c r="BU95" s="98">
        <f t="shared" si="326"/>
        <v>1991328.078015357</v>
      </c>
      <c r="BV95" s="98">
        <f t="shared" si="326"/>
        <v>1999625.2783404209</v>
      </c>
      <c r="BW95" s="98">
        <f t="shared" si="326"/>
        <v>2007957.050333506</v>
      </c>
      <c r="BX95" s="98">
        <f t="shared" si="326"/>
        <v>2016323.5380432289</v>
      </c>
      <c r="BY95" s="98">
        <f t="shared" ref="BY95:EA95" si="327">SUM(BY92:BY94)</f>
        <v>2024724.886118409</v>
      </c>
      <c r="BZ95" s="98">
        <f t="shared" si="327"/>
        <v>2033161.239810569</v>
      </c>
      <c r="CA95" s="98">
        <f t="shared" si="327"/>
        <v>2041632.7449764463</v>
      </c>
      <c r="CB95" s="98">
        <f t="shared" si="327"/>
        <v>2050139.5480805147</v>
      </c>
      <c r="CC95" s="98">
        <f t="shared" si="327"/>
        <v>2058681.7961975168</v>
      </c>
      <c r="CD95" s="98">
        <f t="shared" si="327"/>
        <v>2067259.6370150065</v>
      </c>
      <c r="CE95" s="98">
        <f t="shared" si="327"/>
        <v>2075873.2188359024</v>
      </c>
      <c r="CF95" s="98">
        <f t="shared" si="327"/>
        <v>2084522.6905810519</v>
      </c>
      <c r="CG95" s="98">
        <f t="shared" si="327"/>
        <v>2093208.2017918061</v>
      </c>
      <c r="CH95" s="98">
        <f t="shared" si="327"/>
        <v>2101929.9026326053</v>
      </c>
      <c r="CI95" s="98">
        <f t="shared" si="327"/>
        <v>2110687.9438935746</v>
      </c>
      <c r="CJ95" s="98">
        <f t="shared" si="327"/>
        <v>2119482.476993131</v>
      </c>
      <c r="CK95" s="98">
        <f t="shared" si="327"/>
        <v>2128313.6539806025</v>
      </c>
      <c r="CL95" s="98">
        <f t="shared" si="327"/>
        <v>2137181.6275388552</v>
      </c>
      <c r="CM95" s="98">
        <f t="shared" si="327"/>
        <v>2146086.5509869335</v>
      </c>
      <c r="CN95" s="98">
        <f t="shared" si="327"/>
        <v>2155028.5782827125</v>
      </c>
      <c r="CO95" s="98">
        <f t="shared" si="327"/>
        <v>2164007.8640255569</v>
      </c>
      <c r="CP95" s="98">
        <f t="shared" si="327"/>
        <v>2173024.5634589968</v>
      </c>
      <c r="CQ95" s="98">
        <f t="shared" si="327"/>
        <v>2182078.8324734094</v>
      </c>
      <c r="CR95" s="98">
        <f t="shared" si="327"/>
        <v>2191170.8276087153</v>
      </c>
      <c r="CS95" s="98">
        <f t="shared" si="327"/>
        <v>2200300.7060570847</v>
      </c>
      <c r="CT95" s="98">
        <f t="shared" si="327"/>
        <v>2209468.6256656558</v>
      </c>
      <c r="CU95" s="98">
        <f t="shared" si="327"/>
        <v>2218674.7449392625</v>
      </c>
      <c r="CV95" s="98">
        <f t="shared" si="327"/>
        <v>2227919.2230431759</v>
      </c>
      <c r="CW95" s="98">
        <f t="shared" si="327"/>
        <v>2237202.2198058558</v>
      </c>
      <c r="CX95" s="98">
        <f t="shared" si="327"/>
        <v>2246523.8957217135</v>
      </c>
      <c r="CY95" s="98">
        <f t="shared" si="327"/>
        <v>2255884.4119538874</v>
      </c>
      <c r="CZ95" s="98">
        <f t="shared" si="327"/>
        <v>2265283.9303370286</v>
      </c>
      <c r="DA95" s="98">
        <f t="shared" si="327"/>
        <v>2274722.6133800996</v>
      </c>
      <c r="DB95" s="98">
        <f t="shared" si="327"/>
        <v>2284200.6242691833</v>
      </c>
      <c r="DC95" s="98">
        <f t="shared" si="327"/>
        <v>2293718.1268703048</v>
      </c>
      <c r="DD95" s="98">
        <f t="shared" si="327"/>
        <v>2303275.2857322642</v>
      </c>
      <c r="DE95" s="98">
        <f t="shared" si="327"/>
        <v>2312872.2660894818</v>
      </c>
      <c r="DF95" s="98">
        <f t="shared" si="327"/>
        <v>2322509.2338648546</v>
      </c>
      <c r="DG95" s="98">
        <f t="shared" si="327"/>
        <v>2332186.3556726249</v>
      </c>
      <c r="DH95" s="98">
        <f t="shared" si="327"/>
        <v>2341903.7988212607</v>
      </c>
      <c r="DI95" s="98">
        <f t="shared" si="327"/>
        <v>2351661.7313163495</v>
      </c>
      <c r="DJ95" s="98">
        <f t="shared" si="327"/>
        <v>2361460.3218635009</v>
      </c>
      <c r="DK95" s="98">
        <f t="shared" si="327"/>
        <v>2371299.7398712654</v>
      </c>
      <c r="DL95" s="98">
        <f t="shared" si="327"/>
        <v>2381180.1554540624</v>
      </c>
      <c r="DM95" s="98">
        <f t="shared" si="327"/>
        <v>2391101.739435121</v>
      </c>
      <c r="DN95" s="98">
        <f t="shared" si="327"/>
        <v>2401064.6633494338</v>
      </c>
      <c r="DO95" s="98">
        <f t="shared" si="327"/>
        <v>2411069.0994467232</v>
      </c>
      <c r="DP95" s="98">
        <f t="shared" si="327"/>
        <v>2421115.2206944181</v>
      </c>
      <c r="DQ95" s="98">
        <f t="shared" si="327"/>
        <v>2431203.2007806445</v>
      </c>
      <c r="DR95" s="98">
        <f t="shared" si="327"/>
        <v>2441333.2141172304</v>
      </c>
      <c r="DS95" s="98">
        <f t="shared" si="327"/>
        <v>2451505.4358427189</v>
      </c>
      <c r="DT95" s="98">
        <f t="shared" si="327"/>
        <v>2461720.0418253969</v>
      </c>
      <c r="DU95" s="98">
        <f t="shared" si="327"/>
        <v>2471977.2086663363</v>
      </c>
      <c r="DV95" s="98">
        <f t="shared" si="327"/>
        <v>2482277.1137024458</v>
      </c>
      <c r="DW95" s="98">
        <f t="shared" si="327"/>
        <v>2492619.9350095391</v>
      </c>
      <c r="DX95" s="98">
        <f t="shared" si="327"/>
        <v>2503005.851405412</v>
      </c>
      <c r="DY95" s="98">
        <f t="shared" si="327"/>
        <v>2513435.0424529347</v>
      </c>
      <c r="DZ95" s="98">
        <f t="shared" si="327"/>
        <v>2523907.6884631552</v>
      </c>
      <c r="EA95" s="98">
        <f t="shared" si="327"/>
        <v>2534423.9704984184</v>
      </c>
      <c r="EB95" s="98">
        <f t="shared" ref="EB95:EK95" si="328">SUM(EB92:EB94)</f>
        <v>2544984.0703754951</v>
      </c>
      <c r="EC95" s="98">
        <f t="shared" si="328"/>
        <v>2555588.1706687263</v>
      </c>
      <c r="ED95" s="98">
        <f t="shared" si="328"/>
        <v>2566236.4547131793</v>
      </c>
      <c r="EE95" s="98">
        <f t="shared" si="328"/>
        <v>2576929.1066078176</v>
      </c>
      <c r="EF95" s="98">
        <f t="shared" si="328"/>
        <v>2587666.3112186836</v>
      </c>
      <c r="EG95" s="98">
        <f t="shared" si="328"/>
        <v>2598448.2541820947</v>
      </c>
      <c r="EH95" s="98">
        <f t="shared" si="328"/>
        <v>2609275.1219078535</v>
      </c>
      <c r="EI95" s="98">
        <f t="shared" si="328"/>
        <v>2620147.1015824694</v>
      </c>
      <c r="EJ95" s="98">
        <f t="shared" si="328"/>
        <v>2631064.3811723962</v>
      </c>
      <c r="EK95" s="98">
        <f t="shared" si="328"/>
        <v>2642027.1494272812</v>
      </c>
      <c r="EL95" s="51" t="s">
        <v>2</v>
      </c>
    </row>
    <row r="96" spans="1:142" x14ac:dyDescent="0.3">
      <c r="E96" s="51"/>
      <c r="F96" s="92"/>
      <c r="EL96" s="51" t="s">
        <v>2</v>
      </c>
    </row>
    <row r="97" spans="1:142" ht="17.25" x14ac:dyDescent="0.35">
      <c r="A97" s="102" t="s">
        <v>16</v>
      </c>
      <c r="B97" s="103"/>
      <c r="C97" s="103"/>
      <c r="D97" s="103" t="s">
        <v>271</v>
      </c>
      <c r="E97" s="158" t="s">
        <v>272</v>
      </c>
      <c r="F97" s="171" t="s">
        <v>316</v>
      </c>
      <c r="G97" s="103" t="s">
        <v>261</v>
      </c>
      <c r="H97" s="103"/>
      <c r="I97" s="103"/>
      <c r="J97" s="103"/>
      <c r="K97" s="103"/>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c r="DL97" s="160"/>
      <c r="DM97" s="160"/>
      <c r="DN97" s="160"/>
      <c r="DO97" s="160"/>
      <c r="DP97" s="160"/>
      <c r="DQ97" s="160"/>
      <c r="DR97" s="160"/>
      <c r="DS97" s="160"/>
      <c r="DT97" s="160"/>
      <c r="DU97" s="160"/>
      <c r="DV97" s="160"/>
      <c r="DW97" s="160"/>
      <c r="DX97" s="160"/>
      <c r="DY97" s="160"/>
      <c r="DZ97" s="160"/>
      <c r="EA97" s="160"/>
      <c r="EB97" s="160"/>
      <c r="EC97" s="160"/>
      <c r="ED97" s="160"/>
      <c r="EE97" s="160"/>
      <c r="EF97" s="160"/>
      <c r="EG97" s="160"/>
      <c r="EH97" s="160"/>
      <c r="EI97" s="160"/>
      <c r="EJ97" s="160"/>
      <c r="EK97" s="160"/>
      <c r="EL97" s="51" t="s">
        <v>2</v>
      </c>
    </row>
    <row r="98" spans="1:142" x14ac:dyDescent="0.3">
      <c r="B98" s="51" t="s">
        <v>331</v>
      </c>
      <c r="D98" s="56">
        <v>46905</v>
      </c>
      <c r="E98" s="156">
        <v>1</v>
      </c>
      <c r="F98" s="92">
        <v>166667</v>
      </c>
      <c r="G98" s="111">
        <f>$H$5/12</f>
        <v>4.1666666666666666E-3</v>
      </c>
      <c r="H98" s="56"/>
      <c r="I98" s="126"/>
      <c r="J98" s="126"/>
      <c r="L98" s="60">
        <f t="shared" ref="L98:AQ98" si="329">IF(L$5=$D98,$E98*$F98,IF($D98&lt;L$5,K98*(1+$G98),0))</f>
        <v>0</v>
      </c>
      <c r="M98" s="60">
        <f t="shared" si="329"/>
        <v>0</v>
      </c>
      <c r="N98" s="60">
        <f t="shared" si="329"/>
        <v>0</v>
      </c>
      <c r="O98" s="60">
        <f t="shared" si="329"/>
        <v>0</v>
      </c>
      <c r="P98" s="60">
        <f t="shared" si="329"/>
        <v>0</v>
      </c>
      <c r="Q98" s="60">
        <f t="shared" si="329"/>
        <v>0</v>
      </c>
      <c r="R98" s="60">
        <f t="shared" si="329"/>
        <v>0</v>
      </c>
      <c r="S98" s="60">
        <f t="shared" si="329"/>
        <v>0</v>
      </c>
      <c r="T98" s="60">
        <f t="shared" si="329"/>
        <v>0</v>
      </c>
      <c r="U98" s="60">
        <f t="shared" si="329"/>
        <v>0</v>
      </c>
      <c r="V98" s="60">
        <f t="shared" si="329"/>
        <v>0</v>
      </c>
      <c r="W98" s="60">
        <f t="shared" si="329"/>
        <v>0</v>
      </c>
      <c r="X98" s="60">
        <f t="shared" si="329"/>
        <v>0</v>
      </c>
      <c r="Y98" s="60">
        <f t="shared" si="329"/>
        <v>0</v>
      </c>
      <c r="Z98" s="60">
        <f t="shared" si="329"/>
        <v>0</v>
      </c>
      <c r="AA98" s="60">
        <f t="shared" si="329"/>
        <v>0</v>
      </c>
      <c r="AB98" s="60">
        <f t="shared" si="329"/>
        <v>0</v>
      </c>
      <c r="AC98" s="60">
        <f t="shared" si="329"/>
        <v>0</v>
      </c>
      <c r="AD98" s="60">
        <f t="shared" si="329"/>
        <v>0</v>
      </c>
      <c r="AE98" s="60">
        <f t="shared" si="329"/>
        <v>0</v>
      </c>
      <c r="AF98" s="60">
        <f t="shared" si="329"/>
        <v>0</v>
      </c>
      <c r="AG98" s="60">
        <f t="shared" si="329"/>
        <v>0</v>
      </c>
      <c r="AH98" s="60">
        <f t="shared" si="329"/>
        <v>0</v>
      </c>
      <c r="AI98" s="60">
        <f t="shared" si="329"/>
        <v>0</v>
      </c>
      <c r="AJ98" s="60">
        <f t="shared" si="329"/>
        <v>0</v>
      </c>
      <c r="AK98" s="60">
        <f t="shared" si="329"/>
        <v>0</v>
      </c>
      <c r="AL98" s="60">
        <f t="shared" si="329"/>
        <v>0</v>
      </c>
      <c r="AM98" s="60">
        <f t="shared" si="329"/>
        <v>0</v>
      </c>
      <c r="AN98" s="60">
        <f t="shared" si="329"/>
        <v>0</v>
      </c>
      <c r="AO98" s="60">
        <f t="shared" si="329"/>
        <v>0</v>
      </c>
      <c r="AP98" s="60">
        <f t="shared" si="329"/>
        <v>0</v>
      </c>
      <c r="AQ98" s="60">
        <f t="shared" si="329"/>
        <v>0</v>
      </c>
      <c r="AR98" s="60">
        <f t="shared" ref="AR98:BW98" si="330">IF(AR$5=$D98,$E98*$F98,IF($D98&lt;AR$5,AQ98*(1+$G98),0))</f>
        <v>0</v>
      </c>
      <c r="AS98" s="60">
        <f t="shared" si="330"/>
        <v>0</v>
      </c>
      <c r="AT98" s="60">
        <f t="shared" si="330"/>
        <v>0</v>
      </c>
      <c r="AU98" s="60">
        <f t="shared" si="330"/>
        <v>0</v>
      </c>
      <c r="AV98" s="60">
        <f t="shared" si="330"/>
        <v>0</v>
      </c>
      <c r="AW98" s="60">
        <f t="shared" si="330"/>
        <v>0</v>
      </c>
      <c r="AX98" s="60">
        <f t="shared" si="330"/>
        <v>0</v>
      </c>
      <c r="AY98" s="60">
        <f t="shared" si="330"/>
        <v>0</v>
      </c>
      <c r="AZ98" s="60">
        <f t="shared" si="330"/>
        <v>0</v>
      </c>
      <c r="BA98" s="60">
        <f t="shared" si="330"/>
        <v>0</v>
      </c>
      <c r="BB98" s="60">
        <f t="shared" si="330"/>
        <v>0</v>
      </c>
      <c r="BC98" s="60">
        <f t="shared" si="330"/>
        <v>0</v>
      </c>
      <c r="BD98" s="60">
        <f t="shared" si="330"/>
        <v>0</v>
      </c>
      <c r="BE98" s="60">
        <f t="shared" si="330"/>
        <v>0</v>
      </c>
      <c r="BF98" s="60">
        <f t="shared" si="330"/>
        <v>0</v>
      </c>
      <c r="BG98" s="60">
        <f t="shared" si="330"/>
        <v>0</v>
      </c>
      <c r="BH98" s="60">
        <f t="shared" si="330"/>
        <v>0</v>
      </c>
      <c r="BI98" s="60">
        <f t="shared" si="330"/>
        <v>0</v>
      </c>
      <c r="BJ98" s="60">
        <f t="shared" si="330"/>
        <v>166667</v>
      </c>
      <c r="BK98" s="60">
        <f t="shared" si="330"/>
        <v>167361.44583333333</v>
      </c>
      <c r="BL98" s="60">
        <f t="shared" si="330"/>
        <v>168058.78519097221</v>
      </c>
      <c r="BM98" s="60">
        <f t="shared" si="330"/>
        <v>168759.03012926792</v>
      </c>
      <c r="BN98" s="60">
        <f t="shared" si="330"/>
        <v>169462.19275480654</v>
      </c>
      <c r="BO98" s="60">
        <f t="shared" si="330"/>
        <v>170168.28522461824</v>
      </c>
      <c r="BP98" s="60">
        <f t="shared" si="330"/>
        <v>170877.31974638748</v>
      </c>
      <c r="BQ98" s="60">
        <f t="shared" si="330"/>
        <v>171589.30857866409</v>
      </c>
      <c r="BR98" s="60">
        <f t="shared" si="330"/>
        <v>172304.26403107517</v>
      </c>
      <c r="BS98" s="60">
        <f t="shared" si="330"/>
        <v>173022.19846453797</v>
      </c>
      <c r="BT98" s="60">
        <f t="shared" si="330"/>
        <v>173743.12429147353</v>
      </c>
      <c r="BU98" s="60">
        <f t="shared" si="330"/>
        <v>174467.05397602133</v>
      </c>
      <c r="BV98" s="60">
        <f t="shared" si="330"/>
        <v>175194.00003425474</v>
      </c>
      <c r="BW98" s="60">
        <f t="shared" si="330"/>
        <v>175923.97503439747</v>
      </c>
      <c r="BX98" s="60">
        <f t="shared" ref="BX98:DC98" si="331">IF(BX$5=$D98,$E98*$F98,IF($D98&lt;BX$5,BW98*(1+$G98),0))</f>
        <v>176656.99159704079</v>
      </c>
      <c r="BY98" s="60">
        <f t="shared" si="331"/>
        <v>177393.06239536178</v>
      </c>
      <c r="BZ98" s="60">
        <f t="shared" si="331"/>
        <v>178132.20015534243</v>
      </c>
      <c r="CA98" s="60">
        <f t="shared" si="331"/>
        <v>178874.4176559897</v>
      </c>
      <c r="CB98" s="60">
        <f t="shared" si="331"/>
        <v>179619.72772955633</v>
      </c>
      <c r="CC98" s="60">
        <f t="shared" si="331"/>
        <v>180368.1432617628</v>
      </c>
      <c r="CD98" s="60">
        <f t="shared" si="331"/>
        <v>181119.67719202014</v>
      </c>
      <c r="CE98" s="60">
        <f t="shared" si="331"/>
        <v>181874.34251365357</v>
      </c>
      <c r="CF98" s="60">
        <f t="shared" si="331"/>
        <v>182632.15227412712</v>
      </c>
      <c r="CG98" s="60">
        <f t="shared" si="331"/>
        <v>183393.11957526932</v>
      </c>
      <c r="CH98" s="60">
        <f t="shared" si="331"/>
        <v>184157.25757349961</v>
      </c>
      <c r="CI98" s="60">
        <f t="shared" si="331"/>
        <v>184924.57948005587</v>
      </c>
      <c r="CJ98" s="60">
        <f t="shared" si="331"/>
        <v>185695.09856122275</v>
      </c>
      <c r="CK98" s="60">
        <f t="shared" si="331"/>
        <v>186468.82813856119</v>
      </c>
      <c r="CL98" s="60">
        <f t="shared" si="331"/>
        <v>187245.78158913853</v>
      </c>
      <c r="CM98" s="60">
        <f t="shared" si="331"/>
        <v>188025.97234575995</v>
      </c>
      <c r="CN98" s="60">
        <f t="shared" si="331"/>
        <v>188809.4138972006</v>
      </c>
      <c r="CO98" s="60">
        <f t="shared" si="331"/>
        <v>189596.11978843893</v>
      </c>
      <c r="CP98" s="60">
        <f t="shared" si="331"/>
        <v>190386.10362089076</v>
      </c>
      <c r="CQ98" s="60">
        <f t="shared" si="331"/>
        <v>191179.37905264448</v>
      </c>
      <c r="CR98" s="60">
        <f t="shared" si="331"/>
        <v>191975.95979869715</v>
      </c>
      <c r="CS98" s="60">
        <f t="shared" si="331"/>
        <v>192775.85963119171</v>
      </c>
      <c r="CT98" s="60">
        <f t="shared" si="331"/>
        <v>193579.09237965499</v>
      </c>
      <c r="CU98" s="60">
        <f t="shared" si="331"/>
        <v>194385.6719312369</v>
      </c>
      <c r="CV98" s="60">
        <f t="shared" si="331"/>
        <v>195195.61223095038</v>
      </c>
      <c r="CW98" s="60">
        <f t="shared" si="331"/>
        <v>196008.92728191268</v>
      </c>
      <c r="CX98" s="60">
        <f t="shared" si="331"/>
        <v>196825.63114558731</v>
      </c>
      <c r="CY98" s="60">
        <f t="shared" si="331"/>
        <v>197645.73794202725</v>
      </c>
      <c r="CZ98" s="60">
        <f t="shared" si="331"/>
        <v>198469.26185011902</v>
      </c>
      <c r="DA98" s="60">
        <f t="shared" si="331"/>
        <v>199296.21710782783</v>
      </c>
      <c r="DB98" s="60">
        <f t="shared" si="331"/>
        <v>200126.61801244377</v>
      </c>
      <c r="DC98" s="60">
        <f t="shared" si="331"/>
        <v>200960.47892082896</v>
      </c>
      <c r="DD98" s="60">
        <f t="shared" ref="DD98:EK98" si="332">IF(DD$5=$D98,$E98*$F98,IF($D98&lt;DD$5,DC98*(1+$G98),0))</f>
        <v>201797.81424966574</v>
      </c>
      <c r="DE98" s="60">
        <f t="shared" si="332"/>
        <v>202638.63847570602</v>
      </c>
      <c r="DF98" s="60">
        <f t="shared" si="332"/>
        <v>203482.96613602145</v>
      </c>
      <c r="DG98" s="60">
        <f t="shared" si="332"/>
        <v>204330.81182825487</v>
      </c>
      <c r="DH98" s="60">
        <f t="shared" si="332"/>
        <v>205182.19021087259</v>
      </c>
      <c r="DI98" s="60">
        <f t="shared" si="332"/>
        <v>206037.1160034179</v>
      </c>
      <c r="DJ98" s="60">
        <f t="shared" si="332"/>
        <v>206895.60398676546</v>
      </c>
      <c r="DK98" s="60">
        <f t="shared" si="332"/>
        <v>207757.66900337697</v>
      </c>
      <c r="DL98" s="60">
        <f t="shared" si="332"/>
        <v>208623.32595755771</v>
      </c>
      <c r="DM98" s="60">
        <f t="shared" si="332"/>
        <v>209492.58981571419</v>
      </c>
      <c r="DN98" s="60">
        <f t="shared" si="332"/>
        <v>210365.47560661301</v>
      </c>
      <c r="DO98" s="60">
        <f t="shared" si="332"/>
        <v>211241.99842164057</v>
      </c>
      <c r="DP98" s="60">
        <f t="shared" si="332"/>
        <v>212122.17341506408</v>
      </c>
      <c r="DQ98" s="60">
        <f t="shared" si="332"/>
        <v>213006.01580429351</v>
      </c>
      <c r="DR98" s="60">
        <f t="shared" si="332"/>
        <v>213893.54087014473</v>
      </c>
      <c r="DS98" s="60">
        <f t="shared" si="332"/>
        <v>214784.76395710366</v>
      </c>
      <c r="DT98" s="60">
        <f t="shared" si="332"/>
        <v>215679.7004735916</v>
      </c>
      <c r="DU98" s="60">
        <f t="shared" si="332"/>
        <v>216578.36589223155</v>
      </c>
      <c r="DV98" s="60">
        <f t="shared" si="332"/>
        <v>217480.77575011583</v>
      </c>
      <c r="DW98" s="60">
        <f t="shared" si="332"/>
        <v>218386.94564907465</v>
      </c>
      <c r="DX98" s="60">
        <f t="shared" si="332"/>
        <v>219296.89125594578</v>
      </c>
      <c r="DY98" s="60">
        <f t="shared" si="332"/>
        <v>220210.62830284555</v>
      </c>
      <c r="DZ98" s="60">
        <f t="shared" si="332"/>
        <v>221128.17258744073</v>
      </c>
      <c r="EA98" s="60">
        <f t="shared" si="332"/>
        <v>222049.53997322172</v>
      </c>
      <c r="EB98" s="60">
        <f t="shared" si="332"/>
        <v>222974.74638977682</v>
      </c>
      <c r="EC98" s="60">
        <f t="shared" si="332"/>
        <v>223903.80783306755</v>
      </c>
      <c r="ED98" s="60">
        <f t="shared" si="332"/>
        <v>224836.74036570534</v>
      </c>
      <c r="EE98" s="60">
        <f t="shared" si="332"/>
        <v>225773.56011722909</v>
      </c>
      <c r="EF98" s="60">
        <f t="shared" si="332"/>
        <v>226714.2832843842</v>
      </c>
      <c r="EG98" s="60">
        <f t="shared" si="332"/>
        <v>227658.92613140246</v>
      </c>
      <c r="EH98" s="60">
        <f t="shared" si="332"/>
        <v>228607.50499028331</v>
      </c>
      <c r="EI98" s="60">
        <f t="shared" si="332"/>
        <v>229560.03626107617</v>
      </c>
      <c r="EJ98" s="60">
        <f t="shared" si="332"/>
        <v>230516.53641216399</v>
      </c>
      <c r="EK98" s="60">
        <f t="shared" si="332"/>
        <v>231477.02198054799</v>
      </c>
      <c r="EL98" s="51" t="s">
        <v>2</v>
      </c>
    </row>
    <row r="99" spans="1:142" x14ac:dyDescent="0.3">
      <c r="B99" s="51" t="s">
        <v>332</v>
      </c>
      <c r="D99" s="56">
        <v>46905</v>
      </c>
      <c r="E99" s="156">
        <v>0</v>
      </c>
      <c r="F99" s="92">
        <v>1000</v>
      </c>
      <c r="G99" s="111">
        <f>$H$5/12</f>
        <v>4.1666666666666666E-3</v>
      </c>
      <c r="H99" s="56"/>
      <c r="I99" s="126"/>
      <c r="J99" s="126"/>
      <c r="L99" s="60">
        <f t="shared" ref="L99:AQ99" si="333">IF(L$5=$D99,$E99*$F99,IF($D99&lt;L$5,K99*(1+$G99),0))</f>
        <v>0</v>
      </c>
      <c r="M99" s="60">
        <f t="shared" si="333"/>
        <v>0</v>
      </c>
      <c r="N99" s="60">
        <f t="shared" si="333"/>
        <v>0</v>
      </c>
      <c r="O99" s="60">
        <f t="shared" si="333"/>
        <v>0</v>
      </c>
      <c r="P99" s="60">
        <f t="shared" si="333"/>
        <v>0</v>
      </c>
      <c r="Q99" s="60">
        <f t="shared" si="333"/>
        <v>0</v>
      </c>
      <c r="R99" s="60">
        <f t="shared" si="333"/>
        <v>0</v>
      </c>
      <c r="S99" s="60">
        <f t="shared" si="333"/>
        <v>0</v>
      </c>
      <c r="T99" s="60">
        <f t="shared" si="333"/>
        <v>0</v>
      </c>
      <c r="U99" s="60">
        <f t="shared" si="333"/>
        <v>0</v>
      </c>
      <c r="V99" s="60">
        <f t="shared" si="333"/>
        <v>0</v>
      </c>
      <c r="W99" s="60">
        <f t="shared" si="333"/>
        <v>0</v>
      </c>
      <c r="X99" s="60">
        <f t="shared" si="333"/>
        <v>0</v>
      </c>
      <c r="Y99" s="60">
        <f t="shared" si="333"/>
        <v>0</v>
      </c>
      <c r="Z99" s="60">
        <f t="shared" si="333"/>
        <v>0</v>
      </c>
      <c r="AA99" s="60">
        <f t="shared" si="333"/>
        <v>0</v>
      </c>
      <c r="AB99" s="60">
        <f t="shared" si="333"/>
        <v>0</v>
      </c>
      <c r="AC99" s="60">
        <f t="shared" si="333"/>
        <v>0</v>
      </c>
      <c r="AD99" s="60">
        <f t="shared" si="333"/>
        <v>0</v>
      </c>
      <c r="AE99" s="60">
        <f t="shared" si="333"/>
        <v>0</v>
      </c>
      <c r="AF99" s="60">
        <f t="shared" si="333"/>
        <v>0</v>
      </c>
      <c r="AG99" s="60">
        <f t="shared" si="333"/>
        <v>0</v>
      </c>
      <c r="AH99" s="60">
        <f t="shared" si="333"/>
        <v>0</v>
      </c>
      <c r="AI99" s="60">
        <f t="shared" si="333"/>
        <v>0</v>
      </c>
      <c r="AJ99" s="60">
        <f t="shared" si="333"/>
        <v>0</v>
      </c>
      <c r="AK99" s="60">
        <f t="shared" si="333"/>
        <v>0</v>
      </c>
      <c r="AL99" s="60">
        <f t="shared" si="333"/>
        <v>0</v>
      </c>
      <c r="AM99" s="60">
        <f t="shared" si="333"/>
        <v>0</v>
      </c>
      <c r="AN99" s="60">
        <f t="shared" si="333"/>
        <v>0</v>
      </c>
      <c r="AO99" s="60">
        <f t="shared" si="333"/>
        <v>0</v>
      </c>
      <c r="AP99" s="60">
        <f t="shared" si="333"/>
        <v>0</v>
      </c>
      <c r="AQ99" s="60">
        <f t="shared" si="333"/>
        <v>0</v>
      </c>
      <c r="AR99" s="60">
        <f t="shared" ref="AR99:BW99" si="334">IF(AR$5=$D99,$E99*$F99,IF($D99&lt;AR$5,AQ99*(1+$G99),0))</f>
        <v>0</v>
      </c>
      <c r="AS99" s="60">
        <f t="shared" si="334"/>
        <v>0</v>
      </c>
      <c r="AT99" s="60">
        <f t="shared" si="334"/>
        <v>0</v>
      </c>
      <c r="AU99" s="60">
        <f t="shared" si="334"/>
        <v>0</v>
      </c>
      <c r="AV99" s="60">
        <f t="shared" si="334"/>
        <v>0</v>
      </c>
      <c r="AW99" s="60">
        <f t="shared" si="334"/>
        <v>0</v>
      </c>
      <c r="AX99" s="60">
        <f t="shared" si="334"/>
        <v>0</v>
      </c>
      <c r="AY99" s="60">
        <f t="shared" si="334"/>
        <v>0</v>
      </c>
      <c r="AZ99" s="60">
        <f t="shared" si="334"/>
        <v>0</v>
      </c>
      <c r="BA99" s="60">
        <f t="shared" si="334"/>
        <v>0</v>
      </c>
      <c r="BB99" s="60">
        <f t="shared" si="334"/>
        <v>0</v>
      </c>
      <c r="BC99" s="60">
        <f t="shared" si="334"/>
        <v>0</v>
      </c>
      <c r="BD99" s="60">
        <f t="shared" si="334"/>
        <v>0</v>
      </c>
      <c r="BE99" s="60">
        <f t="shared" si="334"/>
        <v>0</v>
      </c>
      <c r="BF99" s="60">
        <f t="shared" si="334"/>
        <v>0</v>
      </c>
      <c r="BG99" s="60">
        <f t="shared" si="334"/>
        <v>0</v>
      </c>
      <c r="BH99" s="60">
        <f t="shared" si="334"/>
        <v>0</v>
      </c>
      <c r="BI99" s="60">
        <f t="shared" si="334"/>
        <v>0</v>
      </c>
      <c r="BJ99" s="60">
        <f t="shared" si="334"/>
        <v>0</v>
      </c>
      <c r="BK99" s="60">
        <f t="shared" si="334"/>
        <v>0</v>
      </c>
      <c r="BL99" s="60">
        <f t="shared" si="334"/>
        <v>0</v>
      </c>
      <c r="BM99" s="60">
        <f t="shared" si="334"/>
        <v>0</v>
      </c>
      <c r="BN99" s="60">
        <f t="shared" si="334"/>
        <v>0</v>
      </c>
      <c r="BO99" s="60">
        <f t="shared" si="334"/>
        <v>0</v>
      </c>
      <c r="BP99" s="60">
        <f t="shared" si="334"/>
        <v>0</v>
      </c>
      <c r="BQ99" s="60">
        <f t="shared" si="334"/>
        <v>0</v>
      </c>
      <c r="BR99" s="60">
        <f t="shared" si="334"/>
        <v>0</v>
      </c>
      <c r="BS99" s="60">
        <f t="shared" si="334"/>
        <v>0</v>
      </c>
      <c r="BT99" s="60">
        <f t="shared" si="334"/>
        <v>0</v>
      </c>
      <c r="BU99" s="60">
        <f t="shared" si="334"/>
        <v>0</v>
      </c>
      <c r="BV99" s="60">
        <f t="shared" si="334"/>
        <v>0</v>
      </c>
      <c r="BW99" s="60">
        <f t="shared" si="334"/>
        <v>0</v>
      </c>
      <c r="BX99" s="60">
        <f t="shared" ref="BX99:DC99" si="335">IF(BX$5=$D99,$E99*$F99,IF($D99&lt;BX$5,BW99*(1+$G99),0))</f>
        <v>0</v>
      </c>
      <c r="BY99" s="60">
        <f t="shared" si="335"/>
        <v>0</v>
      </c>
      <c r="BZ99" s="60">
        <f t="shared" si="335"/>
        <v>0</v>
      </c>
      <c r="CA99" s="60">
        <f t="shared" si="335"/>
        <v>0</v>
      </c>
      <c r="CB99" s="60">
        <f t="shared" si="335"/>
        <v>0</v>
      </c>
      <c r="CC99" s="60">
        <f t="shared" si="335"/>
        <v>0</v>
      </c>
      <c r="CD99" s="60">
        <f t="shared" si="335"/>
        <v>0</v>
      </c>
      <c r="CE99" s="60">
        <f t="shared" si="335"/>
        <v>0</v>
      </c>
      <c r="CF99" s="60">
        <f t="shared" si="335"/>
        <v>0</v>
      </c>
      <c r="CG99" s="60">
        <f t="shared" si="335"/>
        <v>0</v>
      </c>
      <c r="CH99" s="60">
        <f t="shared" si="335"/>
        <v>0</v>
      </c>
      <c r="CI99" s="60">
        <f t="shared" si="335"/>
        <v>0</v>
      </c>
      <c r="CJ99" s="60">
        <f t="shared" si="335"/>
        <v>0</v>
      </c>
      <c r="CK99" s="60">
        <f t="shared" si="335"/>
        <v>0</v>
      </c>
      <c r="CL99" s="60">
        <f t="shared" si="335"/>
        <v>0</v>
      </c>
      <c r="CM99" s="60">
        <f t="shared" si="335"/>
        <v>0</v>
      </c>
      <c r="CN99" s="60">
        <f t="shared" si="335"/>
        <v>0</v>
      </c>
      <c r="CO99" s="60">
        <f t="shared" si="335"/>
        <v>0</v>
      </c>
      <c r="CP99" s="60">
        <f t="shared" si="335"/>
        <v>0</v>
      </c>
      <c r="CQ99" s="60">
        <f t="shared" si="335"/>
        <v>0</v>
      </c>
      <c r="CR99" s="60">
        <f t="shared" si="335"/>
        <v>0</v>
      </c>
      <c r="CS99" s="60">
        <f t="shared" si="335"/>
        <v>0</v>
      </c>
      <c r="CT99" s="60">
        <f t="shared" si="335"/>
        <v>0</v>
      </c>
      <c r="CU99" s="60">
        <f t="shared" si="335"/>
        <v>0</v>
      </c>
      <c r="CV99" s="60">
        <f t="shared" si="335"/>
        <v>0</v>
      </c>
      <c r="CW99" s="60">
        <f t="shared" si="335"/>
        <v>0</v>
      </c>
      <c r="CX99" s="60">
        <f t="shared" si="335"/>
        <v>0</v>
      </c>
      <c r="CY99" s="60">
        <f t="shared" si="335"/>
        <v>0</v>
      </c>
      <c r="CZ99" s="60">
        <f t="shared" si="335"/>
        <v>0</v>
      </c>
      <c r="DA99" s="60">
        <f t="shared" si="335"/>
        <v>0</v>
      </c>
      <c r="DB99" s="60">
        <f t="shared" si="335"/>
        <v>0</v>
      </c>
      <c r="DC99" s="60">
        <f t="shared" si="335"/>
        <v>0</v>
      </c>
      <c r="DD99" s="60">
        <f t="shared" ref="DD99:EK99" si="336">IF(DD$5=$D99,$E99*$F99,IF($D99&lt;DD$5,DC99*(1+$G99),0))</f>
        <v>0</v>
      </c>
      <c r="DE99" s="60">
        <f t="shared" si="336"/>
        <v>0</v>
      </c>
      <c r="DF99" s="60">
        <f t="shared" si="336"/>
        <v>0</v>
      </c>
      <c r="DG99" s="60">
        <f t="shared" si="336"/>
        <v>0</v>
      </c>
      <c r="DH99" s="60">
        <f t="shared" si="336"/>
        <v>0</v>
      </c>
      <c r="DI99" s="60">
        <f t="shared" si="336"/>
        <v>0</v>
      </c>
      <c r="DJ99" s="60">
        <f t="shared" si="336"/>
        <v>0</v>
      </c>
      <c r="DK99" s="60">
        <f t="shared" si="336"/>
        <v>0</v>
      </c>
      <c r="DL99" s="60">
        <f t="shared" si="336"/>
        <v>0</v>
      </c>
      <c r="DM99" s="60">
        <f t="shared" si="336"/>
        <v>0</v>
      </c>
      <c r="DN99" s="60">
        <f t="shared" si="336"/>
        <v>0</v>
      </c>
      <c r="DO99" s="60">
        <f t="shared" si="336"/>
        <v>0</v>
      </c>
      <c r="DP99" s="60">
        <f t="shared" si="336"/>
        <v>0</v>
      </c>
      <c r="DQ99" s="60">
        <f t="shared" si="336"/>
        <v>0</v>
      </c>
      <c r="DR99" s="60">
        <f t="shared" si="336"/>
        <v>0</v>
      </c>
      <c r="DS99" s="60">
        <f t="shared" si="336"/>
        <v>0</v>
      </c>
      <c r="DT99" s="60">
        <f t="shared" si="336"/>
        <v>0</v>
      </c>
      <c r="DU99" s="60">
        <f t="shared" si="336"/>
        <v>0</v>
      </c>
      <c r="DV99" s="60">
        <f t="shared" si="336"/>
        <v>0</v>
      </c>
      <c r="DW99" s="60">
        <f t="shared" si="336"/>
        <v>0</v>
      </c>
      <c r="DX99" s="60">
        <f t="shared" si="336"/>
        <v>0</v>
      </c>
      <c r="DY99" s="60">
        <f t="shared" si="336"/>
        <v>0</v>
      </c>
      <c r="DZ99" s="60">
        <f t="shared" si="336"/>
        <v>0</v>
      </c>
      <c r="EA99" s="60">
        <f t="shared" si="336"/>
        <v>0</v>
      </c>
      <c r="EB99" s="60">
        <f t="shared" si="336"/>
        <v>0</v>
      </c>
      <c r="EC99" s="60">
        <f t="shared" si="336"/>
        <v>0</v>
      </c>
      <c r="ED99" s="60">
        <f t="shared" si="336"/>
        <v>0</v>
      </c>
      <c r="EE99" s="60">
        <f t="shared" si="336"/>
        <v>0</v>
      </c>
      <c r="EF99" s="60">
        <f t="shared" si="336"/>
        <v>0</v>
      </c>
      <c r="EG99" s="60">
        <f t="shared" si="336"/>
        <v>0</v>
      </c>
      <c r="EH99" s="60">
        <f t="shared" si="336"/>
        <v>0</v>
      </c>
      <c r="EI99" s="60">
        <f t="shared" si="336"/>
        <v>0</v>
      </c>
      <c r="EJ99" s="60">
        <f t="shared" si="336"/>
        <v>0</v>
      </c>
      <c r="EK99" s="60">
        <f t="shared" si="336"/>
        <v>0</v>
      </c>
      <c r="EL99" s="51" t="s">
        <v>2</v>
      </c>
    </row>
    <row r="100" spans="1:142" x14ac:dyDescent="0.3">
      <c r="B100" s="51" t="s">
        <v>333</v>
      </c>
      <c r="D100" s="56">
        <v>46905</v>
      </c>
      <c r="E100" s="156">
        <v>1</v>
      </c>
      <c r="F100" s="92">
        <v>58000</v>
      </c>
      <c r="G100" s="111">
        <f>$H$5/12</f>
        <v>4.1666666666666666E-3</v>
      </c>
      <c r="H100" s="56"/>
      <c r="I100" s="126"/>
      <c r="J100" s="126"/>
      <c r="L100" s="60">
        <f t="shared" ref="L100:AQ100" si="337">IF(L$5=$D100,$E100*$F100,IF($D100&lt;L$5,K100*(1+$G100),0))</f>
        <v>0</v>
      </c>
      <c r="M100" s="60">
        <f t="shared" si="337"/>
        <v>0</v>
      </c>
      <c r="N100" s="60">
        <f t="shared" si="337"/>
        <v>0</v>
      </c>
      <c r="O100" s="60">
        <f t="shared" si="337"/>
        <v>0</v>
      </c>
      <c r="P100" s="60">
        <f t="shared" si="337"/>
        <v>0</v>
      </c>
      <c r="Q100" s="60">
        <f t="shared" si="337"/>
        <v>0</v>
      </c>
      <c r="R100" s="60">
        <f t="shared" si="337"/>
        <v>0</v>
      </c>
      <c r="S100" s="60">
        <f t="shared" si="337"/>
        <v>0</v>
      </c>
      <c r="T100" s="60">
        <f t="shared" si="337"/>
        <v>0</v>
      </c>
      <c r="U100" s="60">
        <f t="shared" si="337"/>
        <v>0</v>
      </c>
      <c r="V100" s="60">
        <f t="shared" si="337"/>
        <v>0</v>
      </c>
      <c r="W100" s="60">
        <f t="shared" si="337"/>
        <v>0</v>
      </c>
      <c r="X100" s="60">
        <f t="shared" si="337"/>
        <v>0</v>
      </c>
      <c r="Y100" s="60">
        <f t="shared" si="337"/>
        <v>0</v>
      </c>
      <c r="Z100" s="60">
        <f t="shared" si="337"/>
        <v>0</v>
      </c>
      <c r="AA100" s="60">
        <f t="shared" si="337"/>
        <v>0</v>
      </c>
      <c r="AB100" s="60">
        <f t="shared" si="337"/>
        <v>0</v>
      </c>
      <c r="AC100" s="60">
        <f t="shared" si="337"/>
        <v>0</v>
      </c>
      <c r="AD100" s="60">
        <f t="shared" si="337"/>
        <v>0</v>
      </c>
      <c r="AE100" s="60">
        <f t="shared" si="337"/>
        <v>0</v>
      </c>
      <c r="AF100" s="60">
        <f t="shared" si="337"/>
        <v>0</v>
      </c>
      <c r="AG100" s="60">
        <f t="shared" si="337"/>
        <v>0</v>
      </c>
      <c r="AH100" s="60">
        <f t="shared" si="337"/>
        <v>0</v>
      </c>
      <c r="AI100" s="60">
        <f t="shared" si="337"/>
        <v>0</v>
      </c>
      <c r="AJ100" s="60">
        <f t="shared" si="337"/>
        <v>0</v>
      </c>
      <c r="AK100" s="60">
        <f t="shared" si="337"/>
        <v>0</v>
      </c>
      <c r="AL100" s="60">
        <f t="shared" si="337"/>
        <v>0</v>
      </c>
      <c r="AM100" s="60">
        <f t="shared" si="337"/>
        <v>0</v>
      </c>
      <c r="AN100" s="60">
        <f t="shared" si="337"/>
        <v>0</v>
      </c>
      <c r="AO100" s="60">
        <f t="shared" si="337"/>
        <v>0</v>
      </c>
      <c r="AP100" s="60">
        <f t="shared" si="337"/>
        <v>0</v>
      </c>
      <c r="AQ100" s="60">
        <f t="shared" si="337"/>
        <v>0</v>
      </c>
      <c r="AR100" s="60">
        <f t="shared" ref="AR100:BW100" si="338">IF(AR$5=$D100,$E100*$F100,IF($D100&lt;AR$5,AQ100*(1+$G100),0))</f>
        <v>0</v>
      </c>
      <c r="AS100" s="60">
        <f t="shared" si="338"/>
        <v>0</v>
      </c>
      <c r="AT100" s="60">
        <f t="shared" si="338"/>
        <v>0</v>
      </c>
      <c r="AU100" s="60">
        <f t="shared" si="338"/>
        <v>0</v>
      </c>
      <c r="AV100" s="60">
        <f t="shared" si="338"/>
        <v>0</v>
      </c>
      <c r="AW100" s="60">
        <f t="shared" si="338"/>
        <v>0</v>
      </c>
      <c r="AX100" s="60">
        <f t="shared" si="338"/>
        <v>0</v>
      </c>
      <c r="AY100" s="60">
        <f t="shared" si="338"/>
        <v>0</v>
      </c>
      <c r="AZ100" s="60">
        <f t="shared" si="338"/>
        <v>0</v>
      </c>
      <c r="BA100" s="60">
        <f t="shared" si="338"/>
        <v>0</v>
      </c>
      <c r="BB100" s="60">
        <f t="shared" si="338"/>
        <v>0</v>
      </c>
      <c r="BC100" s="60">
        <f t="shared" si="338"/>
        <v>0</v>
      </c>
      <c r="BD100" s="60">
        <f t="shared" si="338"/>
        <v>0</v>
      </c>
      <c r="BE100" s="60">
        <f t="shared" si="338"/>
        <v>0</v>
      </c>
      <c r="BF100" s="60">
        <f t="shared" si="338"/>
        <v>0</v>
      </c>
      <c r="BG100" s="60">
        <f t="shared" si="338"/>
        <v>0</v>
      </c>
      <c r="BH100" s="60">
        <f t="shared" si="338"/>
        <v>0</v>
      </c>
      <c r="BI100" s="60">
        <f t="shared" si="338"/>
        <v>0</v>
      </c>
      <c r="BJ100" s="60">
        <f t="shared" si="338"/>
        <v>58000</v>
      </c>
      <c r="BK100" s="60">
        <f t="shared" si="338"/>
        <v>58241.666666666664</v>
      </c>
      <c r="BL100" s="60">
        <f t="shared" si="338"/>
        <v>58484.340277777774</v>
      </c>
      <c r="BM100" s="60">
        <f t="shared" si="338"/>
        <v>58728.025028935182</v>
      </c>
      <c r="BN100" s="60">
        <f t="shared" si="338"/>
        <v>58972.725133222411</v>
      </c>
      <c r="BO100" s="60">
        <f t="shared" si="338"/>
        <v>59218.444821277502</v>
      </c>
      <c r="BP100" s="60">
        <f t="shared" si="338"/>
        <v>59465.188341366156</v>
      </c>
      <c r="BQ100" s="60">
        <f t="shared" si="338"/>
        <v>59712.959959455184</v>
      </c>
      <c r="BR100" s="60">
        <f t="shared" si="338"/>
        <v>59961.763959286247</v>
      </c>
      <c r="BS100" s="60">
        <f t="shared" si="338"/>
        <v>60211.604642449936</v>
      </c>
      <c r="BT100" s="60">
        <f t="shared" si="338"/>
        <v>60462.486328460145</v>
      </c>
      <c r="BU100" s="60">
        <f t="shared" si="338"/>
        <v>60714.413354828728</v>
      </c>
      <c r="BV100" s="60">
        <f t="shared" si="338"/>
        <v>60967.390077140517</v>
      </c>
      <c r="BW100" s="60">
        <f t="shared" si="338"/>
        <v>61221.420869128604</v>
      </c>
      <c r="BX100" s="60">
        <f t="shared" ref="BX100:DC100" si="339">IF(BX$5=$D100,$E100*$F100,IF($D100&lt;BX$5,BW100*(1+$G100),0))</f>
        <v>61476.510122749969</v>
      </c>
      <c r="BY100" s="60">
        <f t="shared" si="339"/>
        <v>61732.662248261426</v>
      </c>
      <c r="BZ100" s="60">
        <f t="shared" si="339"/>
        <v>61989.881674295844</v>
      </c>
      <c r="CA100" s="60">
        <f t="shared" si="339"/>
        <v>62248.172847938746</v>
      </c>
      <c r="CB100" s="60">
        <f t="shared" si="339"/>
        <v>62507.540234805158</v>
      </c>
      <c r="CC100" s="60">
        <f t="shared" si="339"/>
        <v>62767.988319116848</v>
      </c>
      <c r="CD100" s="60">
        <f t="shared" si="339"/>
        <v>63029.521603779831</v>
      </c>
      <c r="CE100" s="60">
        <f t="shared" si="339"/>
        <v>63292.144610462245</v>
      </c>
      <c r="CF100" s="60">
        <f t="shared" si="339"/>
        <v>63555.861879672506</v>
      </c>
      <c r="CG100" s="60">
        <f t="shared" si="339"/>
        <v>63820.677970837809</v>
      </c>
      <c r="CH100" s="60">
        <f t="shared" si="339"/>
        <v>64086.597462382968</v>
      </c>
      <c r="CI100" s="60">
        <f t="shared" si="339"/>
        <v>64353.624951809565</v>
      </c>
      <c r="CJ100" s="60">
        <f t="shared" si="339"/>
        <v>64621.765055775439</v>
      </c>
      <c r="CK100" s="60">
        <f t="shared" si="339"/>
        <v>64891.022410174504</v>
      </c>
      <c r="CL100" s="60">
        <f t="shared" si="339"/>
        <v>65161.401670216896</v>
      </c>
      <c r="CM100" s="60">
        <f t="shared" si="339"/>
        <v>65432.907510509467</v>
      </c>
      <c r="CN100" s="60">
        <f t="shared" si="339"/>
        <v>65705.544625136594</v>
      </c>
      <c r="CO100" s="60">
        <f t="shared" si="339"/>
        <v>65979.317727741334</v>
      </c>
      <c r="CP100" s="60">
        <f t="shared" si="339"/>
        <v>66254.231551606921</v>
      </c>
      <c r="CQ100" s="60">
        <f t="shared" si="339"/>
        <v>66530.290849738609</v>
      </c>
      <c r="CR100" s="60">
        <f t="shared" si="339"/>
        <v>66807.500394945848</v>
      </c>
      <c r="CS100" s="60">
        <f t="shared" si="339"/>
        <v>67085.864979924794</v>
      </c>
      <c r="CT100" s="60">
        <f t="shared" si="339"/>
        <v>67365.389417341154</v>
      </c>
      <c r="CU100" s="60">
        <f t="shared" si="339"/>
        <v>67646.078539913404</v>
      </c>
      <c r="CV100" s="60">
        <f t="shared" si="339"/>
        <v>67927.937200496381</v>
      </c>
      <c r="CW100" s="60">
        <f t="shared" si="339"/>
        <v>68210.970272165112</v>
      </c>
      <c r="CX100" s="60">
        <f t="shared" si="339"/>
        <v>68495.182648299131</v>
      </c>
      <c r="CY100" s="60">
        <f t="shared" si="339"/>
        <v>68780.579242667038</v>
      </c>
      <c r="CZ100" s="60">
        <f t="shared" si="339"/>
        <v>69067.164989511482</v>
      </c>
      <c r="DA100" s="60">
        <f t="shared" si="339"/>
        <v>69354.944843634439</v>
      </c>
      <c r="DB100" s="60">
        <f t="shared" si="339"/>
        <v>69643.923780482917</v>
      </c>
      <c r="DC100" s="60">
        <f t="shared" si="339"/>
        <v>69934.106796234933</v>
      </c>
      <c r="DD100" s="60">
        <f t="shared" ref="DD100:EK100" si="340">IF(DD$5=$D100,$E100*$F100,IF($D100&lt;DD$5,DC100*(1+$G100),0))</f>
        <v>70225.498907885907</v>
      </c>
      <c r="DE100" s="60">
        <f t="shared" si="340"/>
        <v>70518.105153335433</v>
      </c>
      <c r="DF100" s="60">
        <f t="shared" si="340"/>
        <v>70811.930591474331</v>
      </c>
      <c r="DG100" s="60">
        <f t="shared" si="340"/>
        <v>71106.980302272146</v>
      </c>
      <c r="DH100" s="60">
        <f t="shared" si="340"/>
        <v>71403.259386864942</v>
      </c>
      <c r="DI100" s="60">
        <f t="shared" si="340"/>
        <v>71700.772967643541</v>
      </c>
      <c r="DJ100" s="60">
        <f t="shared" si="340"/>
        <v>71999.526188342061</v>
      </c>
      <c r="DK100" s="60">
        <f t="shared" si="340"/>
        <v>72299.524214126825</v>
      </c>
      <c r="DL100" s="60">
        <f t="shared" si="340"/>
        <v>72600.772231685682</v>
      </c>
      <c r="DM100" s="60">
        <f t="shared" si="340"/>
        <v>72903.275449317705</v>
      </c>
      <c r="DN100" s="60">
        <f t="shared" si="340"/>
        <v>73207.039097023197</v>
      </c>
      <c r="DO100" s="60">
        <f t="shared" si="340"/>
        <v>73512.068426594124</v>
      </c>
      <c r="DP100" s="60">
        <f t="shared" si="340"/>
        <v>73818.368711704927</v>
      </c>
      <c r="DQ100" s="60">
        <f t="shared" si="340"/>
        <v>74125.9452480037</v>
      </c>
      <c r="DR100" s="60">
        <f t="shared" si="340"/>
        <v>74434.803353203708</v>
      </c>
      <c r="DS100" s="60">
        <f t="shared" si="340"/>
        <v>74744.948367175384</v>
      </c>
      <c r="DT100" s="60">
        <f t="shared" si="340"/>
        <v>75056.385652038618</v>
      </c>
      <c r="DU100" s="60">
        <f t="shared" si="340"/>
        <v>75369.120592255451</v>
      </c>
      <c r="DV100" s="60">
        <f t="shared" si="340"/>
        <v>75683.15859472318</v>
      </c>
      <c r="DW100" s="60">
        <f t="shared" si="340"/>
        <v>75998.505088867852</v>
      </c>
      <c r="DX100" s="60">
        <f t="shared" si="340"/>
        <v>76315.165526738128</v>
      </c>
      <c r="DY100" s="60">
        <f t="shared" si="340"/>
        <v>76633.145383099531</v>
      </c>
      <c r="DZ100" s="60">
        <f t="shared" si="340"/>
        <v>76952.450155529106</v>
      </c>
      <c r="EA100" s="60">
        <f t="shared" si="340"/>
        <v>77273.08536451048</v>
      </c>
      <c r="EB100" s="60">
        <f t="shared" si="340"/>
        <v>77595.05655352927</v>
      </c>
      <c r="EC100" s="60">
        <f t="shared" si="340"/>
        <v>77918.369289168972</v>
      </c>
      <c r="ED100" s="60">
        <f t="shared" si="340"/>
        <v>78243.029161207174</v>
      </c>
      <c r="EE100" s="60">
        <f t="shared" si="340"/>
        <v>78569.0417827122</v>
      </c>
      <c r="EF100" s="60">
        <f t="shared" si="340"/>
        <v>78896.412790140166</v>
      </c>
      <c r="EG100" s="60">
        <f t="shared" si="340"/>
        <v>79225.147843432409</v>
      </c>
      <c r="EH100" s="60">
        <f t="shared" si="340"/>
        <v>79555.252626113375</v>
      </c>
      <c r="EI100" s="60">
        <f t="shared" si="340"/>
        <v>79886.732845388848</v>
      </c>
      <c r="EJ100" s="60">
        <f t="shared" si="340"/>
        <v>80219.594232244635</v>
      </c>
      <c r="EK100" s="60">
        <f t="shared" si="340"/>
        <v>80553.842541545659</v>
      </c>
      <c r="EL100" s="51" t="s">
        <v>2</v>
      </c>
    </row>
    <row r="101" spans="1:142" x14ac:dyDescent="0.3">
      <c r="E101" s="51"/>
      <c r="F101" s="51"/>
      <c r="EL101" s="51" t="s">
        <v>2</v>
      </c>
    </row>
    <row r="102" spans="1:142" ht="17.25" x14ac:dyDescent="0.35">
      <c r="A102" s="97" t="s">
        <v>334</v>
      </c>
      <c r="B102" s="97"/>
      <c r="C102" s="97"/>
      <c r="D102" s="132">
        <f>MIN(D98:D100)</f>
        <v>46905</v>
      </c>
      <c r="E102" s="97"/>
      <c r="F102" s="97"/>
      <c r="G102" s="97"/>
      <c r="H102" s="97"/>
      <c r="I102" s="97"/>
      <c r="J102" s="97"/>
      <c r="K102" s="97"/>
      <c r="L102" s="98">
        <f>SUM(L98:L101)</f>
        <v>0</v>
      </c>
      <c r="M102" s="98">
        <f t="shared" ref="M102:BX102" si="341">SUM(M98:M101)</f>
        <v>0</v>
      </c>
      <c r="N102" s="98">
        <f t="shared" si="341"/>
        <v>0</v>
      </c>
      <c r="O102" s="98">
        <f t="shared" si="341"/>
        <v>0</v>
      </c>
      <c r="P102" s="98">
        <f t="shared" si="341"/>
        <v>0</v>
      </c>
      <c r="Q102" s="98">
        <f t="shared" si="341"/>
        <v>0</v>
      </c>
      <c r="R102" s="98">
        <f t="shared" si="341"/>
        <v>0</v>
      </c>
      <c r="S102" s="98">
        <f t="shared" si="341"/>
        <v>0</v>
      </c>
      <c r="T102" s="98">
        <f t="shared" si="341"/>
        <v>0</v>
      </c>
      <c r="U102" s="98">
        <f t="shared" si="341"/>
        <v>0</v>
      </c>
      <c r="V102" s="98">
        <f t="shared" si="341"/>
        <v>0</v>
      </c>
      <c r="W102" s="98">
        <f t="shared" si="341"/>
        <v>0</v>
      </c>
      <c r="X102" s="98">
        <f t="shared" si="341"/>
        <v>0</v>
      </c>
      <c r="Y102" s="98">
        <f t="shared" si="341"/>
        <v>0</v>
      </c>
      <c r="Z102" s="98">
        <f t="shared" si="341"/>
        <v>0</v>
      </c>
      <c r="AA102" s="98">
        <f t="shared" si="341"/>
        <v>0</v>
      </c>
      <c r="AB102" s="98">
        <f t="shared" si="341"/>
        <v>0</v>
      </c>
      <c r="AC102" s="98">
        <f t="shared" si="341"/>
        <v>0</v>
      </c>
      <c r="AD102" s="98">
        <f t="shared" si="341"/>
        <v>0</v>
      </c>
      <c r="AE102" s="98">
        <f t="shared" si="341"/>
        <v>0</v>
      </c>
      <c r="AF102" s="98">
        <f t="shared" si="341"/>
        <v>0</v>
      </c>
      <c r="AG102" s="98">
        <f t="shared" si="341"/>
        <v>0</v>
      </c>
      <c r="AH102" s="98">
        <f t="shared" si="341"/>
        <v>0</v>
      </c>
      <c r="AI102" s="98">
        <f t="shared" si="341"/>
        <v>0</v>
      </c>
      <c r="AJ102" s="98">
        <f t="shared" si="341"/>
        <v>0</v>
      </c>
      <c r="AK102" s="98">
        <f t="shared" si="341"/>
        <v>0</v>
      </c>
      <c r="AL102" s="98">
        <f t="shared" si="341"/>
        <v>0</v>
      </c>
      <c r="AM102" s="98">
        <f t="shared" si="341"/>
        <v>0</v>
      </c>
      <c r="AN102" s="98">
        <f t="shared" si="341"/>
        <v>0</v>
      </c>
      <c r="AO102" s="98">
        <f t="shared" si="341"/>
        <v>0</v>
      </c>
      <c r="AP102" s="98">
        <f t="shared" si="341"/>
        <v>0</v>
      </c>
      <c r="AQ102" s="98">
        <f t="shared" si="341"/>
        <v>0</v>
      </c>
      <c r="AR102" s="98">
        <f t="shared" si="341"/>
        <v>0</v>
      </c>
      <c r="AS102" s="98">
        <f t="shared" si="341"/>
        <v>0</v>
      </c>
      <c r="AT102" s="98">
        <f t="shared" si="341"/>
        <v>0</v>
      </c>
      <c r="AU102" s="98">
        <f t="shared" si="341"/>
        <v>0</v>
      </c>
      <c r="AV102" s="98">
        <f t="shared" si="341"/>
        <v>0</v>
      </c>
      <c r="AW102" s="98">
        <f t="shared" si="341"/>
        <v>0</v>
      </c>
      <c r="AX102" s="98">
        <f t="shared" si="341"/>
        <v>0</v>
      </c>
      <c r="AY102" s="98">
        <f t="shared" si="341"/>
        <v>0</v>
      </c>
      <c r="AZ102" s="98">
        <f t="shared" si="341"/>
        <v>0</v>
      </c>
      <c r="BA102" s="98">
        <f t="shared" si="341"/>
        <v>0</v>
      </c>
      <c r="BB102" s="98">
        <f t="shared" si="341"/>
        <v>0</v>
      </c>
      <c r="BC102" s="98">
        <f t="shared" si="341"/>
        <v>0</v>
      </c>
      <c r="BD102" s="98">
        <f t="shared" si="341"/>
        <v>0</v>
      </c>
      <c r="BE102" s="98">
        <f t="shared" si="341"/>
        <v>0</v>
      </c>
      <c r="BF102" s="98">
        <f t="shared" si="341"/>
        <v>0</v>
      </c>
      <c r="BG102" s="98">
        <f t="shared" si="341"/>
        <v>0</v>
      </c>
      <c r="BH102" s="98">
        <f t="shared" si="341"/>
        <v>0</v>
      </c>
      <c r="BI102" s="98">
        <f t="shared" si="341"/>
        <v>0</v>
      </c>
      <c r="BJ102" s="98">
        <f t="shared" si="341"/>
        <v>224667</v>
      </c>
      <c r="BK102" s="98">
        <f t="shared" si="341"/>
        <v>225603.11249999999</v>
      </c>
      <c r="BL102" s="98">
        <f t="shared" si="341"/>
        <v>226543.12546874999</v>
      </c>
      <c r="BM102" s="98">
        <f t="shared" si="341"/>
        <v>227487.05515820312</v>
      </c>
      <c r="BN102" s="98">
        <f t="shared" si="341"/>
        <v>228434.91788802895</v>
      </c>
      <c r="BO102" s="98">
        <f t="shared" si="341"/>
        <v>229386.73004589573</v>
      </c>
      <c r="BP102" s="98">
        <f t="shared" si="341"/>
        <v>230342.50808775364</v>
      </c>
      <c r="BQ102" s="98">
        <f t="shared" si="341"/>
        <v>231302.26853811927</v>
      </c>
      <c r="BR102" s="98">
        <f t="shared" si="341"/>
        <v>232266.02799036141</v>
      </c>
      <c r="BS102" s="98">
        <f t="shared" si="341"/>
        <v>233233.80310698791</v>
      </c>
      <c r="BT102" s="98">
        <f t="shared" si="341"/>
        <v>234205.61061993369</v>
      </c>
      <c r="BU102" s="98">
        <f t="shared" si="341"/>
        <v>235181.46733085005</v>
      </c>
      <c r="BV102" s="98">
        <f t="shared" si="341"/>
        <v>236161.39011139527</v>
      </c>
      <c r="BW102" s="98">
        <f t="shared" si="341"/>
        <v>237145.39590352608</v>
      </c>
      <c r="BX102" s="98">
        <f t="shared" si="341"/>
        <v>238133.50171979074</v>
      </c>
      <c r="BY102" s="98">
        <f t="shared" ref="BY102:EA102" si="342">SUM(BY98:BY101)</f>
        <v>239125.72464362319</v>
      </c>
      <c r="BZ102" s="98">
        <f t="shared" si="342"/>
        <v>240122.08182963828</v>
      </c>
      <c r="CA102" s="98">
        <f t="shared" si="342"/>
        <v>241122.59050392846</v>
      </c>
      <c r="CB102" s="98">
        <f t="shared" si="342"/>
        <v>242127.26796436147</v>
      </c>
      <c r="CC102" s="98">
        <f t="shared" si="342"/>
        <v>243136.13158087965</v>
      </c>
      <c r="CD102" s="98">
        <f t="shared" si="342"/>
        <v>244149.19879579998</v>
      </c>
      <c r="CE102" s="98">
        <f t="shared" si="342"/>
        <v>245166.48712411581</v>
      </c>
      <c r="CF102" s="98">
        <f t="shared" si="342"/>
        <v>246188.01415379962</v>
      </c>
      <c r="CG102" s="98">
        <f t="shared" si="342"/>
        <v>247213.79754610712</v>
      </c>
      <c r="CH102" s="98">
        <f t="shared" si="342"/>
        <v>248243.85503588256</v>
      </c>
      <c r="CI102" s="98">
        <f t="shared" si="342"/>
        <v>249278.20443186542</v>
      </c>
      <c r="CJ102" s="98">
        <f t="shared" si="342"/>
        <v>250316.86361699819</v>
      </c>
      <c r="CK102" s="98">
        <f t="shared" si="342"/>
        <v>251359.8505487357</v>
      </c>
      <c r="CL102" s="98">
        <f t="shared" si="342"/>
        <v>252407.18325935543</v>
      </c>
      <c r="CM102" s="98">
        <f t="shared" si="342"/>
        <v>253458.8798562694</v>
      </c>
      <c r="CN102" s="98">
        <f t="shared" si="342"/>
        <v>254514.9585223372</v>
      </c>
      <c r="CO102" s="98">
        <f t="shared" si="342"/>
        <v>255575.43751618027</v>
      </c>
      <c r="CP102" s="98">
        <f t="shared" si="342"/>
        <v>256640.33517249767</v>
      </c>
      <c r="CQ102" s="98">
        <f t="shared" si="342"/>
        <v>257709.66990238309</v>
      </c>
      <c r="CR102" s="98">
        <f t="shared" si="342"/>
        <v>258783.460193643</v>
      </c>
      <c r="CS102" s="98">
        <f t="shared" si="342"/>
        <v>259861.72461111652</v>
      </c>
      <c r="CT102" s="98">
        <f t="shared" si="342"/>
        <v>260944.48179699614</v>
      </c>
      <c r="CU102" s="98">
        <f t="shared" si="342"/>
        <v>262031.7504711503</v>
      </c>
      <c r="CV102" s="98">
        <f t="shared" si="342"/>
        <v>263123.54943144677</v>
      </c>
      <c r="CW102" s="98">
        <f t="shared" si="342"/>
        <v>264219.89755407779</v>
      </c>
      <c r="CX102" s="98">
        <f t="shared" si="342"/>
        <v>265320.81379388645</v>
      </c>
      <c r="CY102" s="98">
        <f t="shared" si="342"/>
        <v>266426.31718469429</v>
      </c>
      <c r="CZ102" s="98">
        <f t="shared" si="342"/>
        <v>267536.42683963047</v>
      </c>
      <c r="DA102" s="98">
        <f t="shared" si="342"/>
        <v>268651.16195146227</v>
      </c>
      <c r="DB102" s="98">
        <f t="shared" si="342"/>
        <v>269770.54179292667</v>
      </c>
      <c r="DC102" s="98">
        <f t="shared" si="342"/>
        <v>270894.58571706386</v>
      </c>
      <c r="DD102" s="98">
        <f t="shared" si="342"/>
        <v>272023.31315755163</v>
      </c>
      <c r="DE102" s="98">
        <f t="shared" si="342"/>
        <v>273156.74362904148</v>
      </c>
      <c r="DF102" s="98">
        <f t="shared" si="342"/>
        <v>274294.89672749577</v>
      </c>
      <c r="DG102" s="98">
        <f t="shared" si="342"/>
        <v>275437.79213052703</v>
      </c>
      <c r="DH102" s="98">
        <f t="shared" si="342"/>
        <v>276585.44959773752</v>
      </c>
      <c r="DI102" s="98">
        <f t="shared" si="342"/>
        <v>277737.88897106145</v>
      </c>
      <c r="DJ102" s="98">
        <f t="shared" si="342"/>
        <v>278895.13017510751</v>
      </c>
      <c r="DK102" s="98">
        <f t="shared" si="342"/>
        <v>280057.19321750378</v>
      </c>
      <c r="DL102" s="98">
        <f t="shared" si="342"/>
        <v>281224.09818924341</v>
      </c>
      <c r="DM102" s="98">
        <f t="shared" si="342"/>
        <v>282395.86526503193</v>
      </c>
      <c r="DN102" s="98">
        <f t="shared" si="342"/>
        <v>283572.51470363617</v>
      </c>
      <c r="DO102" s="98">
        <f t="shared" si="342"/>
        <v>284754.06684823468</v>
      </c>
      <c r="DP102" s="98">
        <f t="shared" si="342"/>
        <v>285940.54212676903</v>
      </c>
      <c r="DQ102" s="98">
        <f t="shared" si="342"/>
        <v>287131.96105229721</v>
      </c>
      <c r="DR102" s="98">
        <f t="shared" si="342"/>
        <v>288328.34422334842</v>
      </c>
      <c r="DS102" s="98">
        <f t="shared" si="342"/>
        <v>289529.71232427901</v>
      </c>
      <c r="DT102" s="98">
        <f t="shared" si="342"/>
        <v>290736.08612563019</v>
      </c>
      <c r="DU102" s="98">
        <f t="shared" si="342"/>
        <v>291947.48648448702</v>
      </c>
      <c r="DV102" s="98">
        <f t="shared" si="342"/>
        <v>293163.93434483901</v>
      </c>
      <c r="DW102" s="98">
        <f t="shared" si="342"/>
        <v>294385.45073794248</v>
      </c>
      <c r="DX102" s="98">
        <f t="shared" si="342"/>
        <v>295612.05678268394</v>
      </c>
      <c r="DY102" s="98">
        <f t="shared" si="342"/>
        <v>296843.77368594508</v>
      </c>
      <c r="DZ102" s="98">
        <f t="shared" si="342"/>
        <v>298080.62274296983</v>
      </c>
      <c r="EA102" s="98">
        <f t="shared" si="342"/>
        <v>299322.6253377322</v>
      </c>
      <c r="EB102" s="98">
        <f t="shared" ref="EB102:EK102" si="343">SUM(EB98:EB101)</f>
        <v>300569.8029433061</v>
      </c>
      <c r="EC102" s="98">
        <f t="shared" si="343"/>
        <v>301822.17712223652</v>
      </c>
      <c r="ED102" s="98">
        <f t="shared" si="343"/>
        <v>303079.76952691248</v>
      </c>
      <c r="EE102" s="98">
        <f t="shared" si="343"/>
        <v>304342.60189994128</v>
      </c>
      <c r="EF102" s="98">
        <f t="shared" si="343"/>
        <v>305610.69607452437</v>
      </c>
      <c r="EG102" s="98">
        <f t="shared" si="343"/>
        <v>306884.07397483487</v>
      </c>
      <c r="EH102" s="98">
        <f t="shared" si="343"/>
        <v>308162.7576163967</v>
      </c>
      <c r="EI102" s="98">
        <f t="shared" si="343"/>
        <v>309446.76910646504</v>
      </c>
      <c r="EJ102" s="98">
        <f t="shared" si="343"/>
        <v>310736.13064440864</v>
      </c>
      <c r="EK102" s="98">
        <f t="shared" si="343"/>
        <v>312030.86452209367</v>
      </c>
      <c r="EL102" s="51" t="s">
        <v>2</v>
      </c>
    </row>
    <row r="103" spans="1:142" x14ac:dyDescent="0.3">
      <c r="E103" s="51"/>
      <c r="F103" s="51"/>
      <c r="EL103" s="51" t="s">
        <v>2</v>
      </c>
    </row>
    <row r="104" spans="1:142" ht="17.25" x14ac:dyDescent="0.35">
      <c r="A104" s="113" t="s">
        <v>335</v>
      </c>
      <c r="B104" s="113"/>
      <c r="C104" s="113"/>
      <c r="D104" s="113"/>
      <c r="E104" s="172"/>
      <c r="F104" s="173"/>
      <c r="G104" s="113"/>
      <c r="H104" s="113"/>
      <c r="I104" s="113"/>
      <c r="J104" s="113"/>
      <c r="K104" s="113"/>
      <c r="L104" s="174">
        <f>L84+L79+L69+L63+L17+L89+L95+L102</f>
        <v>0</v>
      </c>
      <c r="M104" s="174">
        <f t="shared" ref="M104:BX104" si="344">M84+M79+M69+M63+M17+M89+M95+M102</f>
        <v>0</v>
      </c>
      <c r="N104" s="174">
        <f t="shared" si="344"/>
        <v>0</v>
      </c>
      <c r="O104" s="174">
        <f t="shared" si="344"/>
        <v>0</v>
      </c>
      <c r="P104" s="174">
        <f t="shared" si="344"/>
        <v>0</v>
      </c>
      <c r="Q104" s="174">
        <f t="shared" si="344"/>
        <v>0</v>
      </c>
      <c r="R104" s="174">
        <f t="shared" si="344"/>
        <v>0</v>
      </c>
      <c r="S104" s="174">
        <f t="shared" si="344"/>
        <v>0</v>
      </c>
      <c r="T104" s="174">
        <f t="shared" si="344"/>
        <v>0</v>
      </c>
      <c r="U104" s="174">
        <f t="shared" si="344"/>
        <v>0</v>
      </c>
      <c r="V104" s="174">
        <f t="shared" si="344"/>
        <v>0</v>
      </c>
      <c r="W104" s="174">
        <f t="shared" si="344"/>
        <v>0</v>
      </c>
      <c r="X104" s="174">
        <f t="shared" si="344"/>
        <v>0</v>
      </c>
      <c r="Y104" s="174">
        <f t="shared" si="344"/>
        <v>0</v>
      </c>
      <c r="Z104" s="174">
        <f t="shared" si="344"/>
        <v>0</v>
      </c>
      <c r="AA104" s="174">
        <f t="shared" si="344"/>
        <v>0</v>
      </c>
      <c r="AB104" s="174">
        <f t="shared" si="344"/>
        <v>0</v>
      </c>
      <c r="AC104" s="174">
        <f t="shared" si="344"/>
        <v>0</v>
      </c>
      <c r="AD104" s="174">
        <f t="shared" si="344"/>
        <v>0</v>
      </c>
      <c r="AE104" s="174">
        <f t="shared" si="344"/>
        <v>0</v>
      </c>
      <c r="AF104" s="174">
        <f t="shared" si="344"/>
        <v>0</v>
      </c>
      <c r="AG104" s="174">
        <f t="shared" si="344"/>
        <v>0</v>
      </c>
      <c r="AH104" s="174">
        <f t="shared" si="344"/>
        <v>0</v>
      </c>
      <c r="AI104" s="174">
        <f t="shared" si="344"/>
        <v>0</v>
      </c>
      <c r="AJ104" s="174">
        <f t="shared" si="344"/>
        <v>0</v>
      </c>
      <c r="AK104" s="174">
        <f t="shared" si="344"/>
        <v>0</v>
      </c>
      <c r="AL104" s="174">
        <f t="shared" si="344"/>
        <v>0</v>
      </c>
      <c r="AM104" s="174">
        <f t="shared" si="344"/>
        <v>0</v>
      </c>
      <c r="AN104" s="174">
        <f t="shared" si="344"/>
        <v>0</v>
      </c>
      <c r="AO104" s="174">
        <f t="shared" si="344"/>
        <v>0</v>
      </c>
      <c r="AP104" s="174">
        <f t="shared" si="344"/>
        <v>0</v>
      </c>
      <c r="AQ104" s="174">
        <f t="shared" si="344"/>
        <v>0</v>
      </c>
      <c r="AR104" s="174">
        <f t="shared" si="344"/>
        <v>0</v>
      </c>
      <c r="AS104" s="174">
        <f t="shared" si="344"/>
        <v>0</v>
      </c>
      <c r="AT104" s="174">
        <f t="shared" si="344"/>
        <v>0</v>
      </c>
      <c r="AU104" s="174">
        <f t="shared" si="344"/>
        <v>0</v>
      </c>
      <c r="AV104" s="174">
        <f t="shared" si="344"/>
        <v>0</v>
      </c>
      <c r="AW104" s="174">
        <f t="shared" si="344"/>
        <v>0</v>
      </c>
      <c r="AX104" s="174">
        <f t="shared" si="344"/>
        <v>0</v>
      </c>
      <c r="AY104" s="174">
        <f t="shared" si="344"/>
        <v>0</v>
      </c>
      <c r="AZ104" s="174">
        <f t="shared" si="344"/>
        <v>0</v>
      </c>
      <c r="BA104" s="174">
        <f t="shared" si="344"/>
        <v>0</v>
      </c>
      <c r="BB104" s="174">
        <f t="shared" si="344"/>
        <v>0</v>
      </c>
      <c r="BC104" s="174">
        <f t="shared" si="344"/>
        <v>0</v>
      </c>
      <c r="BD104" s="174">
        <f t="shared" si="344"/>
        <v>0</v>
      </c>
      <c r="BE104" s="174">
        <f t="shared" si="344"/>
        <v>0</v>
      </c>
      <c r="BF104" s="174">
        <f t="shared" si="344"/>
        <v>0</v>
      </c>
      <c r="BG104" s="174">
        <f t="shared" si="344"/>
        <v>0</v>
      </c>
      <c r="BH104" s="174">
        <f t="shared" si="344"/>
        <v>0</v>
      </c>
      <c r="BI104" s="174">
        <f t="shared" si="344"/>
        <v>107640</v>
      </c>
      <c r="BJ104" s="174">
        <f t="shared" si="344"/>
        <v>4922963.2406146368</v>
      </c>
      <c r="BK104" s="174">
        <f t="shared" si="344"/>
        <v>6033619.2955840472</v>
      </c>
      <c r="BL104" s="174">
        <f t="shared" si="344"/>
        <v>7142606.4197826954</v>
      </c>
      <c r="BM104" s="174">
        <f t="shared" si="344"/>
        <v>9040353.0511883311</v>
      </c>
      <c r="BN104" s="174">
        <f t="shared" si="344"/>
        <v>10167977.542755986</v>
      </c>
      <c r="BO104" s="174">
        <f t="shared" si="344"/>
        <v>11160768.090849988</v>
      </c>
      <c r="BP104" s="174">
        <f t="shared" si="344"/>
        <v>11207271.291228533</v>
      </c>
      <c r="BQ104" s="174">
        <f t="shared" si="344"/>
        <v>11253968.254941983</v>
      </c>
      <c r="BR104" s="174">
        <f t="shared" si="344"/>
        <v>11300859.789337574</v>
      </c>
      <c r="BS104" s="174">
        <f t="shared" si="344"/>
        <v>11347946.705126477</v>
      </c>
      <c r="BT104" s="174">
        <f t="shared" si="344"/>
        <v>11395229.816397842</v>
      </c>
      <c r="BU104" s="174">
        <f t="shared" si="344"/>
        <v>11442709.940632829</v>
      </c>
      <c r="BV104" s="174">
        <f t="shared" si="344"/>
        <v>11490387.8987188</v>
      </c>
      <c r="BW104" s="174">
        <f t="shared" si="344"/>
        <v>11538264.514963461</v>
      </c>
      <c r="BX104" s="174">
        <f t="shared" si="344"/>
        <v>11586340.617109146</v>
      </c>
      <c r="BY104" s="174">
        <f t="shared" ref="BY104:EA104" si="345">BY84+BY79+BY69+BY63+BY17+BY89+BY95+BY102</f>
        <v>11634617.036347097</v>
      </c>
      <c r="BZ104" s="174">
        <f t="shared" si="345"/>
        <v>11683094.607331879</v>
      </c>
      <c r="CA104" s="174">
        <f t="shared" si="345"/>
        <v>11731774.16819576</v>
      </c>
      <c r="CB104" s="174">
        <f t="shared" si="345"/>
        <v>11780656.56056324</v>
      </c>
      <c r="CC104" s="174">
        <f t="shared" si="345"/>
        <v>11829742.629565591</v>
      </c>
      <c r="CD104" s="174">
        <f t="shared" si="345"/>
        <v>11879033.223855443</v>
      </c>
      <c r="CE104" s="174">
        <f t="shared" si="345"/>
        <v>11928529.195621509</v>
      </c>
      <c r="CF104" s="174">
        <f t="shared" si="345"/>
        <v>11978231.400603265</v>
      </c>
      <c r="CG104" s="174">
        <f t="shared" si="345"/>
        <v>12028140.698105777</v>
      </c>
      <c r="CH104" s="174">
        <f t="shared" si="345"/>
        <v>12078257.951014552</v>
      </c>
      <c r="CI104" s="174">
        <f t="shared" si="345"/>
        <v>12128584.025810447</v>
      </c>
      <c r="CJ104" s="174">
        <f t="shared" si="345"/>
        <v>12179119.792584658</v>
      </c>
      <c r="CK104" s="174">
        <f t="shared" si="345"/>
        <v>12229866.125053758</v>
      </c>
      <c r="CL104" s="174">
        <f t="shared" si="345"/>
        <v>12280823.900574816</v>
      </c>
      <c r="CM104" s="174">
        <f t="shared" si="345"/>
        <v>12331994.000160545</v>
      </c>
      <c r="CN104" s="174">
        <f t="shared" si="345"/>
        <v>12383377.308494546</v>
      </c>
      <c r="CO104" s="174">
        <f t="shared" si="345"/>
        <v>12434974.713946611</v>
      </c>
      <c r="CP104" s="174">
        <f t="shared" si="345"/>
        <v>12486787.108588051</v>
      </c>
      <c r="CQ104" s="174">
        <f t="shared" si="345"/>
        <v>12538815.388207169</v>
      </c>
      <c r="CR104" s="174">
        <f t="shared" si="345"/>
        <v>12591060.4523247</v>
      </c>
      <c r="CS104" s="174">
        <f t="shared" si="345"/>
        <v>12643523.204209384</v>
      </c>
      <c r="CT104" s="174">
        <f t="shared" si="345"/>
        <v>12696204.55089359</v>
      </c>
      <c r="CU104" s="174">
        <f t="shared" si="345"/>
        <v>12749105.403188979</v>
      </c>
      <c r="CV104" s="174">
        <f t="shared" si="345"/>
        <v>12802226.675702265</v>
      </c>
      <c r="CW104" s="174">
        <f t="shared" si="345"/>
        <v>12855569.286851024</v>
      </c>
      <c r="CX104" s="174">
        <f t="shared" si="345"/>
        <v>12909134.158879573</v>
      </c>
      <c r="CY104" s="174">
        <f t="shared" si="345"/>
        <v>12962922.2178749</v>
      </c>
      <c r="CZ104" s="174">
        <f t="shared" si="345"/>
        <v>13016934.393782713</v>
      </c>
      <c r="DA104" s="174">
        <f t="shared" si="345"/>
        <v>13071171.620423475</v>
      </c>
      <c r="DB104" s="174">
        <f t="shared" si="345"/>
        <v>13125634.835508576</v>
      </c>
      <c r="DC104" s="174">
        <f t="shared" si="345"/>
        <v>13180324.980656523</v>
      </c>
      <c r="DD104" s="174">
        <f t="shared" si="345"/>
        <v>13235243.001409259</v>
      </c>
      <c r="DE104" s="174">
        <f t="shared" si="345"/>
        <v>13290389.847248463</v>
      </c>
      <c r="DF104" s="174">
        <f t="shared" si="345"/>
        <v>13345766.471612001</v>
      </c>
      <c r="DG104" s="174">
        <f t="shared" si="345"/>
        <v>13401373.831910383</v>
      </c>
      <c r="DH104" s="174">
        <f t="shared" si="345"/>
        <v>13457212.889543341</v>
      </c>
      <c r="DI104" s="174">
        <f t="shared" si="345"/>
        <v>13513284.609916437</v>
      </c>
      <c r="DJ104" s="174">
        <f t="shared" si="345"/>
        <v>13569589.962457757</v>
      </c>
      <c r="DK104" s="174">
        <f t="shared" si="345"/>
        <v>13626129.920634665</v>
      </c>
      <c r="DL104" s="174">
        <f t="shared" si="345"/>
        <v>13682905.461970642</v>
      </c>
      <c r="DM104" s="174">
        <f t="shared" si="345"/>
        <v>13739917.56806219</v>
      </c>
      <c r="DN104" s="174">
        <f t="shared" si="345"/>
        <v>13797167.224595783</v>
      </c>
      <c r="DO104" s="174">
        <f t="shared" si="345"/>
        <v>13854655.42136493</v>
      </c>
      <c r="DP104" s="174">
        <f t="shared" si="345"/>
        <v>13912383.152287284</v>
      </c>
      <c r="DQ104" s="174">
        <f t="shared" si="345"/>
        <v>13970351.415421814</v>
      </c>
      <c r="DR104" s="174">
        <f t="shared" si="345"/>
        <v>14028561.212986069</v>
      </c>
      <c r="DS104" s="174">
        <f t="shared" si="345"/>
        <v>14087013.551373512</v>
      </c>
      <c r="DT104" s="174">
        <f t="shared" si="345"/>
        <v>14145709.441170901</v>
      </c>
      <c r="DU104" s="174">
        <f t="shared" si="345"/>
        <v>14204649.89717578</v>
      </c>
      <c r="DV104" s="174">
        <f t="shared" si="345"/>
        <v>14263835.938414013</v>
      </c>
      <c r="DW104" s="174">
        <f t="shared" si="345"/>
        <v>14323268.588157402</v>
      </c>
      <c r="DX104" s="174">
        <f t="shared" si="345"/>
        <v>14382948.873941394</v>
      </c>
      <c r="DY104" s="174">
        <f t="shared" si="345"/>
        <v>14442877.827582814</v>
      </c>
      <c r="DZ104" s="174">
        <f t="shared" si="345"/>
        <v>14503056.485197743</v>
      </c>
      <c r="EA104" s="174">
        <f t="shared" si="345"/>
        <v>14563485.887219399</v>
      </c>
      <c r="EB104" s="174">
        <f t="shared" ref="EB104:EK104" si="346">EB84+EB79+EB69+EB63+EB17+EB89+EB95+EB102</f>
        <v>14624167.078416148</v>
      </c>
      <c r="EC104" s="174">
        <f t="shared" si="346"/>
        <v>14685101.107909551</v>
      </c>
      <c r="ED104" s="174">
        <f t="shared" si="346"/>
        <v>14746289.029192502</v>
      </c>
      <c r="EE104" s="174">
        <f t="shared" si="346"/>
        <v>14807731.90014747</v>
      </c>
      <c r="EF104" s="174">
        <f t="shared" si="346"/>
        <v>14869430.783064755</v>
      </c>
      <c r="EG104" s="174">
        <f t="shared" si="346"/>
        <v>14931386.744660858</v>
      </c>
      <c r="EH104" s="174">
        <f t="shared" si="346"/>
        <v>14993600.856096942</v>
      </c>
      <c r="EI104" s="174">
        <f t="shared" si="346"/>
        <v>15056074.192997346</v>
      </c>
      <c r="EJ104" s="174">
        <f t="shared" si="346"/>
        <v>15118807.835468171</v>
      </c>
      <c r="EK104" s="174">
        <f t="shared" si="346"/>
        <v>15181802.868115954</v>
      </c>
      <c r="EL104" s="51" t="s">
        <v>2</v>
      </c>
    </row>
    <row r="105" spans="1:142" x14ac:dyDescent="0.3">
      <c r="EL105" s="51" t="s">
        <v>2</v>
      </c>
    </row>
    <row r="106" spans="1:142" x14ac:dyDescent="0.3">
      <c r="EL106" s="51" t="s">
        <v>2</v>
      </c>
    </row>
    <row r="107" spans="1:142" x14ac:dyDescent="0.3">
      <c r="EL107" s="51" t="s">
        <v>2</v>
      </c>
    </row>
    <row r="108" spans="1:142" x14ac:dyDescent="0.3">
      <c r="EL108" s="51" t="s">
        <v>2</v>
      </c>
    </row>
    <row r="109" spans="1:142" x14ac:dyDescent="0.3">
      <c r="EL109" s="51" t="s">
        <v>2</v>
      </c>
    </row>
    <row r="110" spans="1:142" x14ac:dyDescent="0.3">
      <c r="EL110" s="51" t="s">
        <v>2</v>
      </c>
    </row>
    <row r="111" spans="1:142" x14ac:dyDescent="0.3">
      <c r="EL111" s="51" t="s">
        <v>2</v>
      </c>
    </row>
    <row r="112" spans="1:142" x14ac:dyDescent="0.3">
      <c r="EL112" s="51" t="s">
        <v>2</v>
      </c>
    </row>
    <row r="113" spans="142:142" x14ac:dyDescent="0.3">
      <c r="EL113" s="51" t="s">
        <v>2</v>
      </c>
    </row>
    <row r="114" spans="142:142" x14ac:dyDescent="0.3">
      <c r="EL114" s="51" t="s">
        <v>2</v>
      </c>
    </row>
    <row r="115" spans="142:142" x14ac:dyDescent="0.3">
      <c r="EL115" s="51" t="s">
        <v>2</v>
      </c>
    </row>
    <row r="116" spans="142:142" x14ac:dyDescent="0.3">
      <c r="EL116" s="51" t="s">
        <v>2</v>
      </c>
    </row>
    <row r="117" spans="142:142" x14ac:dyDescent="0.3">
      <c r="EL117" s="51" t="s">
        <v>2</v>
      </c>
    </row>
    <row r="118" spans="142:142" x14ac:dyDescent="0.3">
      <c r="EL118" s="51" t="s">
        <v>2</v>
      </c>
    </row>
  </sheetData>
  <mergeCells count="3">
    <mergeCell ref="C10:D10"/>
    <mergeCell ref="C11:D11"/>
    <mergeCell ref="C12:D12"/>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21B4-0D35-4155-8BB6-EF8D5DB2030B}">
  <dimension ref="A1:AN318"/>
  <sheetViews>
    <sheetView zoomScale="85" zoomScaleNormal="85" workbookViewId="0">
      <selection activeCell="F14" sqref="F14"/>
    </sheetView>
  </sheetViews>
  <sheetFormatPr defaultRowHeight="16.5" x14ac:dyDescent="0.3"/>
  <cols>
    <col min="1" max="1" width="41.42578125" style="51" customWidth="1"/>
    <col min="2" max="2" width="22.7109375" style="51" bestFit="1" customWidth="1"/>
    <col min="3" max="3" width="13.7109375" style="51" bestFit="1" customWidth="1"/>
    <col min="4" max="4" width="16.85546875" style="51" bestFit="1" customWidth="1"/>
    <col min="5" max="5" width="9.140625" style="51"/>
    <col min="6" max="6" width="15.42578125" style="51" bestFit="1" customWidth="1"/>
    <col min="7" max="7" width="14" style="51" customWidth="1"/>
    <col min="8" max="8" width="13.28515625" style="51" bestFit="1" customWidth="1"/>
    <col min="9" max="9" width="15.7109375" style="51" bestFit="1" customWidth="1"/>
    <col min="10" max="10" width="14.85546875" style="51" customWidth="1"/>
    <col min="11" max="11" width="15.42578125" style="51" bestFit="1" customWidth="1"/>
    <col min="12" max="12" width="9.140625" style="51"/>
    <col min="13" max="13" width="16.85546875" style="51" bestFit="1" customWidth="1"/>
    <col min="14" max="14" width="13" style="51" bestFit="1" customWidth="1"/>
    <col min="15" max="16" width="13.5703125" style="51" customWidth="1"/>
    <col min="17" max="18" width="15.28515625" style="51" bestFit="1" customWidth="1"/>
    <col min="19" max="19" width="15.7109375" style="51" bestFit="1" customWidth="1"/>
    <col min="20" max="20" width="21.7109375" style="51" bestFit="1" customWidth="1"/>
    <col min="21" max="21" width="18.28515625" style="51" bestFit="1" customWidth="1"/>
    <col min="22" max="22" width="20" style="51" bestFit="1" customWidth="1"/>
    <col min="23" max="23" width="16.28515625" style="51" bestFit="1" customWidth="1"/>
    <col min="24" max="24" width="14.28515625" style="51" bestFit="1" customWidth="1"/>
    <col min="25" max="25" width="12.5703125" style="51" bestFit="1" customWidth="1"/>
    <col min="26" max="26" width="14.28515625" style="51" bestFit="1" customWidth="1"/>
    <col min="27" max="28" width="16.42578125" style="51" bestFit="1" customWidth="1"/>
    <col min="29" max="29" width="15.28515625" style="51" bestFit="1" customWidth="1"/>
    <col min="30" max="31" width="9.140625" style="51"/>
    <col min="32" max="32" width="14.42578125" style="51" bestFit="1" customWidth="1"/>
    <col min="33" max="33" width="10.140625" style="51" bestFit="1" customWidth="1"/>
    <col min="34" max="34" width="13" style="51" bestFit="1" customWidth="1"/>
    <col min="35" max="36" width="14.5703125" style="51" bestFit="1" customWidth="1"/>
    <col min="37" max="37" width="10.85546875" style="51" bestFit="1" customWidth="1"/>
    <col min="38" max="38" width="13" style="51" bestFit="1" customWidth="1"/>
    <col min="39" max="39" width="9.140625" style="51"/>
    <col min="40" max="40" width="13" style="51" bestFit="1" customWidth="1"/>
    <col min="41" max="16384" width="9.140625" style="51"/>
  </cols>
  <sheetData>
    <row r="1" spans="1:35" ht="17.25" x14ac:dyDescent="0.35">
      <c r="A1" s="51" t="s">
        <v>126</v>
      </c>
      <c r="B1" s="101">
        <f>'Construction Schedule'!$E$90 + $B$11</f>
        <v>1088590751.90325</v>
      </c>
      <c r="D1" s="274" t="s">
        <v>722</v>
      </c>
      <c r="E1" s="274"/>
      <c r="F1" s="274"/>
      <c r="G1" s="274"/>
      <c r="H1" s="272"/>
      <c r="I1" s="274" t="s">
        <v>721</v>
      </c>
      <c r="J1" s="274"/>
      <c r="K1" s="274"/>
      <c r="L1" s="274"/>
      <c r="M1" s="273"/>
      <c r="N1" s="274" t="s">
        <v>723</v>
      </c>
      <c r="O1" s="274"/>
      <c r="P1" s="274"/>
      <c r="Q1" s="274"/>
      <c r="R1" s="274"/>
      <c r="S1" s="274"/>
      <c r="T1" s="274"/>
      <c r="U1" s="274"/>
      <c r="V1" s="274"/>
    </row>
    <row r="2" spans="1:35" ht="17.25" x14ac:dyDescent="0.35">
      <c r="A2" s="51" t="s">
        <v>127</v>
      </c>
      <c r="B2" s="101">
        <f>'Construction Schedule'!$E$90</f>
        <v>986590751.90324998</v>
      </c>
      <c r="C2" s="110"/>
      <c r="G2" s="119"/>
      <c r="R2" s="92" t="s">
        <v>141</v>
      </c>
      <c r="S2" s="92"/>
    </row>
    <row r="3" spans="1:35" ht="17.25" x14ac:dyDescent="0.35">
      <c r="A3" s="175" t="s">
        <v>128</v>
      </c>
      <c r="B3" s="176">
        <v>0.57999999999999996</v>
      </c>
      <c r="G3" s="119"/>
      <c r="Q3" s="115"/>
      <c r="R3" s="115" t="s">
        <v>142</v>
      </c>
      <c r="S3" s="115" t="s">
        <v>143</v>
      </c>
      <c r="AG3" s="51" t="s">
        <v>129</v>
      </c>
      <c r="AI3" s="120">
        <v>1300000000</v>
      </c>
    </row>
    <row r="4" spans="1:35" x14ac:dyDescent="0.3">
      <c r="A4" s="51" t="s">
        <v>736</v>
      </c>
      <c r="B4" s="101">
        <f>'Construction Schedule'!E12</f>
        <v>464082500</v>
      </c>
      <c r="O4" s="51" t="s">
        <v>144</v>
      </c>
      <c r="Q4" s="51">
        <v>2028</v>
      </c>
      <c r="R4" s="92">
        <f t="shared" ref="R4:R15" ca="1" si="0">SUMIF($O$19:$S$318,$Q4,$R$19:$R$318)</f>
        <v>6267638.674035877</v>
      </c>
      <c r="S4" s="92">
        <f t="shared" ref="S4:S15" ca="1" si="1">SUMIF($O$19:$S$318,$Q4,$S$19:$S$318)</f>
        <v>40808265.789813712</v>
      </c>
      <c r="AI4" s="120"/>
    </row>
    <row r="5" spans="1:35" x14ac:dyDescent="0.3">
      <c r="A5" s="51" t="s">
        <v>737</v>
      </c>
      <c r="B5" s="101">
        <f>B2-B4</f>
        <v>522508251.90324998</v>
      </c>
      <c r="N5" s="51" t="s">
        <v>145</v>
      </c>
      <c r="P5" s="122">
        <f>F7</f>
        <v>269167850</v>
      </c>
      <c r="Q5" s="51">
        <v>2029</v>
      </c>
      <c r="R5" s="92">
        <f t="shared" ca="1" si="0"/>
        <v>6740799.4553646985</v>
      </c>
      <c r="S5" s="92">
        <f t="shared" ca="1" si="1"/>
        <v>40335105.008484893</v>
      </c>
      <c r="AI5" s="120"/>
    </row>
    <row r="6" spans="1:35" x14ac:dyDescent="0.3">
      <c r="E6" s="51" t="s">
        <v>146</v>
      </c>
      <c r="J6" s="51" t="s">
        <v>147</v>
      </c>
      <c r="N6" s="51" t="s">
        <v>148</v>
      </c>
      <c r="P6" s="92">
        <f>K7</f>
        <v>303054786.10388494</v>
      </c>
      <c r="Q6" s="51">
        <v>2030</v>
      </c>
      <c r="R6" s="92">
        <f t="shared" ca="1" si="0"/>
        <v>7249680.4076592019</v>
      </c>
      <c r="S6" s="92">
        <f t="shared" ca="1" si="1"/>
        <v>39826224.056190386</v>
      </c>
      <c r="AI6" s="120"/>
    </row>
    <row r="7" spans="1:35" ht="17.25" x14ac:dyDescent="0.35">
      <c r="A7" s="181" t="s">
        <v>130</v>
      </c>
      <c r="B7" s="182">
        <f>B2*B3</f>
        <v>572222636.10388494</v>
      </c>
      <c r="E7" s="51" t="s">
        <v>149</v>
      </c>
      <c r="F7" s="123">
        <f>B19</f>
        <v>269167850</v>
      </c>
      <c r="J7" s="51" t="s">
        <v>149</v>
      </c>
      <c r="K7" s="123">
        <f>B22</f>
        <v>303054786.10388494</v>
      </c>
      <c r="N7" s="115" t="s">
        <v>150</v>
      </c>
      <c r="O7" s="115"/>
      <c r="P7" s="124">
        <f>P6+P5</f>
        <v>572222636.10388494</v>
      </c>
      <c r="Q7" s="51">
        <v>2031</v>
      </c>
      <c r="R7" s="92">
        <f t="shared" ca="1" si="0"/>
        <v>7796978.1420168579</v>
      </c>
      <c r="S7" s="92">
        <f t="shared" ca="1" si="1"/>
        <v>39278926.321832731</v>
      </c>
      <c r="AI7" s="120"/>
    </row>
    <row r="8" spans="1:35" x14ac:dyDescent="0.3">
      <c r="A8" s="51" t="s">
        <v>107</v>
      </c>
      <c r="B8" s="101">
        <f>B2-B7</f>
        <v>414368115.79936504</v>
      </c>
      <c r="E8" s="51" t="s">
        <v>151</v>
      </c>
      <c r="F8" s="125">
        <v>0.09</v>
      </c>
      <c r="J8" s="51" t="s">
        <v>151</v>
      </c>
      <c r="K8" s="125">
        <v>0.09</v>
      </c>
      <c r="O8" s="51" t="s">
        <v>151</v>
      </c>
      <c r="P8" s="118">
        <v>7.2999999999999995E-2</v>
      </c>
      <c r="Q8" s="51">
        <v>2032</v>
      </c>
      <c r="R8" s="92">
        <f t="shared" ca="1" si="0"/>
        <v>8385592.8439082252</v>
      </c>
      <c r="S8" s="92">
        <f t="shared" ca="1" si="1"/>
        <v>38690311.619941361</v>
      </c>
      <c r="AI8" s="120"/>
    </row>
    <row r="9" spans="1:35" x14ac:dyDescent="0.3">
      <c r="A9" s="121" t="s">
        <v>131</v>
      </c>
      <c r="B9" s="101">
        <f>B8*0.05</f>
        <v>20718405.789968252</v>
      </c>
      <c r="E9" s="51" t="s">
        <v>152</v>
      </c>
      <c r="F9" s="51">
        <v>28</v>
      </c>
      <c r="J9" s="51" t="s">
        <v>152</v>
      </c>
      <c r="K9" s="51">
        <v>28</v>
      </c>
      <c r="O9" s="51" t="s">
        <v>153</v>
      </c>
      <c r="P9" s="51">
        <v>30</v>
      </c>
      <c r="Q9" s="51">
        <v>2033</v>
      </c>
      <c r="R9" s="92">
        <f t="shared" ca="1" si="0"/>
        <v>9018643.6415500212</v>
      </c>
      <c r="S9" s="92">
        <f t="shared" ca="1" si="1"/>
        <v>38057260.82229957</v>
      </c>
      <c r="AI9" s="120"/>
    </row>
    <row r="10" spans="1:35" x14ac:dyDescent="0.3">
      <c r="A10" s="121" t="s">
        <v>132</v>
      </c>
      <c r="B10" s="101">
        <f>B8-B9</f>
        <v>393649710.00939679</v>
      </c>
      <c r="E10" s="51" t="s">
        <v>154</v>
      </c>
      <c r="F10" s="51">
        <v>1</v>
      </c>
      <c r="J10" s="51" t="s">
        <v>154</v>
      </c>
      <c r="K10" s="51">
        <v>1</v>
      </c>
      <c r="O10" s="51" t="s">
        <v>154</v>
      </c>
      <c r="Q10" s="51">
        <v>2034</v>
      </c>
      <c r="R10" s="92">
        <f t="shared" ca="1" si="0"/>
        <v>9699485.1344777253</v>
      </c>
      <c r="S10" s="92">
        <f t="shared" ca="1" si="1"/>
        <v>37376419.32937187</v>
      </c>
      <c r="AI10" s="120"/>
    </row>
    <row r="11" spans="1:35" x14ac:dyDescent="0.3">
      <c r="A11" s="51" t="s">
        <v>133</v>
      </c>
      <c r="B11" s="110">
        <v>102000000</v>
      </c>
      <c r="E11" s="51" t="s">
        <v>48</v>
      </c>
      <c r="F11" s="56">
        <f>HLOOKUP(F10,Summary!$L$4:$BS$5,2)</f>
        <v>45383</v>
      </c>
      <c r="J11" s="51" t="s">
        <v>48</v>
      </c>
      <c r="K11" s="56">
        <f>HLOOKUP(K10,Summary!$L$4:$BS$5,2)</f>
        <v>45383</v>
      </c>
      <c r="O11" s="51" t="s">
        <v>155</v>
      </c>
      <c r="P11" s="56">
        <f>MIN(F13,K13)</f>
        <v>46082</v>
      </c>
      <c r="Q11" s="51">
        <v>2035</v>
      </c>
      <c r="R11" s="92">
        <f t="shared" ca="1" si="0"/>
        <v>10431725.169904258</v>
      </c>
      <c r="S11" s="92">
        <f t="shared" ca="1" si="1"/>
        <v>36644179.293945327</v>
      </c>
      <c r="AI11" s="120"/>
    </row>
    <row r="12" spans="1:35" x14ac:dyDescent="0.3">
      <c r="A12" s="121" t="s">
        <v>134</v>
      </c>
      <c r="B12" s="110">
        <f xml:space="preserve"> B11*0.95</f>
        <v>96900000</v>
      </c>
      <c r="E12" s="51" t="s">
        <v>156</v>
      </c>
      <c r="F12" s="51">
        <v>24</v>
      </c>
      <c r="J12" s="51" t="s">
        <v>156</v>
      </c>
      <c r="K12" s="51">
        <v>24</v>
      </c>
      <c r="O12" s="51" t="s">
        <v>157</v>
      </c>
      <c r="P12" s="51">
        <f>60-K9</f>
        <v>32</v>
      </c>
      <c r="Q12" s="51">
        <v>2036</v>
      </c>
      <c r="R12" s="92">
        <f t="shared" ca="1" si="0"/>
        <v>11219243.961063465</v>
      </c>
      <c r="S12" s="92">
        <f t="shared" ca="1" si="1"/>
        <v>35856660.502786122</v>
      </c>
      <c r="AI12" s="120"/>
    </row>
    <row r="13" spans="1:35" x14ac:dyDescent="0.3">
      <c r="A13" s="121" t="s">
        <v>135</v>
      </c>
      <c r="B13" s="110">
        <f xml:space="preserve"> 0.05*B11</f>
        <v>5100000</v>
      </c>
      <c r="E13" s="51" t="s">
        <v>158</v>
      </c>
      <c r="F13" s="56">
        <f>HLOOKUP(((F12+F10)-1),Summary!$K$4:$BS$5,2)</f>
        <v>46082</v>
      </c>
      <c r="J13" s="51" t="s">
        <v>158</v>
      </c>
      <c r="K13" s="56">
        <f>HLOOKUP(((K12+K10)-1),Summary!$K$4:$BS$5,2)</f>
        <v>46082</v>
      </c>
      <c r="O13" s="51" t="s">
        <v>158</v>
      </c>
      <c r="P13" s="56">
        <f>EDATE(P11,P12)</f>
        <v>47058</v>
      </c>
      <c r="Q13" s="51">
        <v>2037</v>
      </c>
      <c r="R13" s="92">
        <f t="shared" ca="1" si="0"/>
        <v>12066214.64884837</v>
      </c>
      <c r="S13" s="92">
        <f t="shared" ca="1" si="1"/>
        <v>35009689.815001227</v>
      </c>
      <c r="AI13" s="120"/>
    </row>
    <row r="14" spans="1:35" ht="17.25" x14ac:dyDescent="0.35">
      <c r="A14" s="115" t="s">
        <v>136</v>
      </c>
      <c r="B14" s="119">
        <f xml:space="preserve"> B12+B10</f>
        <v>490549710.00939679</v>
      </c>
      <c r="F14" s="126">
        <f>SUM(G19:G54)</f>
        <v>48450213</v>
      </c>
      <c r="J14" s="51" t="s">
        <v>37</v>
      </c>
      <c r="K14" s="127">
        <f>SUM(L19:L54)</f>
        <v>54549861.498699315</v>
      </c>
      <c r="Q14" s="51">
        <v>2038</v>
      </c>
      <c r="R14" s="92">
        <f t="shared" ca="1" si="0"/>
        <v>12977125.415702455</v>
      </c>
      <c r="S14" s="92">
        <f t="shared" ca="1" si="1"/>
        <v>34098779.048147134</v>
      </c>
      <c r="AI14" s="120"/>
    </row>
    <row r="15" spans="1:35" ht="17.25" x14ac:dyDescent="0.35">
      <c r="A15" s="115" t="s">
        <v>137</v>
      </c>
      <c r="B15" s="119">
        <f>B9+B13</f>
        <v>25818405.789968252</v>
      </c>
      <c r="Q15" s="51">
        <v>2039</v>
      </c>
      <c r="R15" s="92">
        <f t="shared" ca="1" si="0"/>
        <v>13956803.26894762</v>
      </c>
      <c r="S15" s="92">
        <f t="shared" ca="1" si="1"/>
        <v>33119101.194901977</v>
      </c>
      <c r="AI15" s="120"/>
    </row>
    <row r="16" spans="1:35" ht="17.25" x14ac:dyDescent="0.35">
      <c r="A16" s="181" t="s">
        <v>138</v>
      </c>
      <c r="B16" s="182">
        <f>B14+B15</f>
        <v>516368115.79936504</v>
      </c>
      <c r="AI16" s="120"/>
    </row>
    <row r="17" spans="1:35" x14ac:dyDescent="0.3">
      <c r="B17" s="101"/>
      <c r="AI17" s="120"/>
    </row>
    <row r="18" spans="1:35" x14ac:dyDescent="0.3">
      <c r="A18" s="177" t="s">
        <v>735</v>
      </c>
      <c r="B18" s="178">
        <f>(B4/B2)*B8</f>
        <v>194914650.00000003</v>
      </c>
      <c r="D18" s="51" t="s">
        <v>3</v>
      </c>
      <c r="E18" s="51" t="s">
        <v>4</v>
      </c>
      <c r="F18" s="51" t="s">
        <v>159</v>
      </c>
      <c r="G18" s="51" t="s">
        <v>25</v>
      </c>
      <c r="I18" s="51" t="s">
        <v>3</v>
      </c>
      <c r="J18" s="51" t="s">
        <v>4</v>
      </c>
      <c r="K18" s="51" t="s">
        <v>159</v>
      </c>
      <c r="L18" s="51" t="s">
        <v>25</v>
      </c>
      <c r="N18" s="51" t="s">
        <v>4</v>
      </c>
      <c r="O18" s="51" t="s">
        <v>3</v>
      </c>
      <c r="P18" s="51" t="s">
        <v>159</v>
      </c>
      <c r="Q18" s="51" t="s">
        <v>27</v>
      </c>
      <c r="R18" s="51" t="s">
        <v>142</v>
      </c>
      <c r="S18" s="51" t="s">
        <v>143</v>
      </c>
      <c r="T18" s="51" t="s">
        <v>160</v>
      </c>
      <c r="U18" s="51" t="s">
        <v>161</v>
      </c>
      <c r="V18" s="51" t="s">
        <v>162</v>
      </c>
      <c r="AI18" s="120"/>
    </row>
    <row r="19" spans="1:35" x14ac:dyDescent="0.3">
      <c r="A19" s="179" t="s">
        <v>139</v>
      </c>
      <c r="B19" s="180">
        <f>B4-B18</f>
        <v>269167850</v>
      </c>
      <c r="D19" s="51">
        <f>YEAR(E19)</f>
        <v>2024</v>
      </c>
      <c r="E19" s="56">
        <f>F11</f>
        <v>45383</v>
      </c>
      <c r="F19" s="51">
        <v>1</v>
      </c>
      <c r="G19" s="126">
        <f t="shared" ref="G19:G54" si="2">IF(F$13&gt;E19,F$7*(F$8/12),IF(E19=F$13,F$7*(F$8/12),0))</f>
        <v>2018758.875</v>
      </c>
      <c r="I19" s="51">
        <f>YEAR(J19)</f>
        <v>2024</v>
      </c>
      <c r="J19" s="56">
        <f>K11</f>
        <v>45383</v>
      </c>
      <c r="K19" s="51">
        <v>1</v>
      </c>
      <c r="L19" s="127">
        <f t="shared" ref="L19:L54" si="3">IF(K$13&gt;J19,K$7*(K$8/12),IF(J19=K$13,K$7*(K$8/12),0))</f>
        <v>2272910.895779137</v>
      </c>
      <c r="N19" s="56">
        <f>P11</f>
        <v>46082</v>
      </c>
      <c r="O19" s="51">
        <f>YEAR(N19)</f>
        <v>2026</v>
      </c>
      <c r="P19" s="51">
        <v>1</v>
      </c>
      <c r="Q19" s="120">
        <f t="shared" ref="Q19:Q82" si="4">PMT($P$8/12,$P$9*12,-$P$7)</f>
        <v>3922992.0386541323</v>
      </c>
      <c r="R19" s="120">
        <f t="shared" ref="R19:R82" si="5">PPMT($P$8/12,P19,$P$9*12,-$P$7)</f>
        <v>441971.00235549948</v>
      </c>
      <c r="S19" s="120">
        <f t="shared" ref="S19:S82" si="6">IPMT($P$8/12,P19,$P$9*12,-$P$7)</f>
        <v>3481021.0362986331</v>
      </c>
      <c r="T19" s="120">
        <f>P7</f>
        <v>572222636.10388494</v>
      </c>
      <c r="U19" s="120">
        <f t="shared" ref="U19:U82" si="7">T19-R19</f>
        <v>571780665.10152948</v>
      </c>
      <c r="V19" s="120">
        <f>R19</f>
        <v>441971.00235549948</v>
      </c>
      <c r="AI19" s="120"/>
    </row>
    <row r="20" spans="1:35" x14ac:dyDescent="0.3">
      <c r="D20" s="51">
        <f t="shared" ref="D20:D65" si="8">YEAR(E20)</f>
        <v>2024</v>
      </c>
      <c r="E20" s="56">
        <f t="shared" ref="E20:E65" si="9">EDATE(E19,1)</f>
        <v>45413</v>
      </c>
      <c r="F20" s="51">
        <v>2</v>
      </c>
      <c r="G20" s="126">
        <f t="shared" si="2"/>
        <v>2018758.875</v>
      </c>
      <c r="I20" s="51">
        <f t="shared" ref="I20:I54" si="10">YEAR(J20)</f>
        <v>2024</v>
      </c>
      <c r="J20" s="56">
        <f t="shared" ref="J20:J54" si="11">EDATE(J19,1)</f>
        <v>45413</v>
      </c>
      <c r="K20" s="51">
        <v>2</v>
      </c>
      <c r="L20" s="127">
        <f t="shared" si="3"/>
        <v>2272910.895779137</v>
      </c>
      <c r="N20" s="56">
        <f t="shared" ref="N20:N83" si="12">EDATE(N19,1)</f>
        <v>46113</v>
      </c>
      <c r="O20" s="51">
        <f t="shared" ref="O20:O83" si="13">YEAR(N20)</f>
        <v>2026</v>
      </c>
      <c r="P20" s="51">
        <v>2</v>
      </c>
      <c r="Q20" s="120">
        <f t="shared" si="4"/>
        <v>3922992.0386541323</v>
      </c>
      <c r="R20" s="120">
        <f t="shared" si="5"/>
        <v>444659.65928649553</v>
      </c>
      <c r="S20" s="120">
        <f t="shared" si="6"/>
        <v>3478332.3793676365</v>
      </c>
      <c r="T20" s="120">
        <f t="shared" ref="T20:T83" si="14">U19</f>
        <v>571780665.10152948</v>
      </c>
      <c r="U20" s="120">
        <f t="shared" si="7"/>
        <v>571336005.44224298</v>
      </c>
      <c r="V20" s="120">
        <f t="shared" ref="V20:V83" si="15">V19+R20</f>
        <v>886630.66164199496</v>
      </c>
      <c r="AI20" s="120"/>
    </row>
    <row r="21" spans="1:35" x14ac:dyDescent="0.3">
      <c r="A21" s="177" t="s">
        <v>734</v>
      </c>
      <c r="B21" s="178">
        <f>(B5/B2)*B8</f>
        <v>219453465.79936501</v>
      </c>
      <c r="D21" s="51">
        <f t="shared" si="8"/>
        <v>2024</v>
      </c>
      <c r="E21" s="56">
        <f t="shared" si="9"/>
        <v>45444</v>
      </c>
      <c r="F21" s="51">
        <v>3</v>
      </c>
      <c r="G21" s="126">
        <f t="shared" si="2"/>
        <v>2018758.875</v>
      </c>
      <c r="I21" s="51">
        <f t="shared" si="10"/>
        <v>2024</v>
      </c>
      <c r="J21" s="56">
        <f t="shared" si="11"/>
        <v>45444</v>
      </c>
      <c r="K21" s="51">
        <v>3</v>
      </c>
      <c r="L21" s="127">
        <f t="shared" si="3"/>
        <v>2272910.895779137</v>
      </c>
      <c r="N21" s="56">
        <f t="shared" si="12"/>
        <v>46143</v>
      </c>
      <c r="O21" s="51">
        <f t="shared" si="13"/>
        <v>2026</v>
      </c>
      <c r="P21" s="51">
        <v>3</v>
      </c>
      <c r="Q21" s="120">
        <f t="shared" si="4"/>
        <v>3922992.0386541323</v>
      </c>
      <c r="R21" s="120">
        <f t="shared" si="5"/>
        <v>447364.67221382156</v>
      </c>
      <c r="S21" s="120">
        <f t="shared" si="6"/>
        <v>3475627.3664403111</v>
      </c>
      <c r="T21" s="120">
        <f t="shared" si="14"/>
        <v>571336005.44224298</v>
      </c>
      <c r="U21" s="120">
        <f t="shared" si="7"/>
        <v>570888640.77002919</v>
      </c>
      <c r="V21" s="120">
        <f t="shared" si="15"/>
        <v>1333995.3338558166</v>
      </c>
      <c r="AI21" s="120"/>
    </row>
    <row r="22" spans="1:35" x14ac:dyDescent="0.3">
      <c r="A22" s="179" t="s">
        <v>140</v>
      </c>
      <c r="B22" s="180">
        <f>B5-B21</f>
        <v>303054786.10388494</v>
      </c>
      <c r="D22" s="51">
        <f t="shared" si="8"/>
        <v>2024</v>
      </c>
      <c r="E22" s="56">
        <f t="shared" si="9"/>
        <v>45474</v>
      </c>
      <c r="F22" s="51">
        <v>4</v>
      </c>
      <c r="G22" s="126">
        <f t="shared" si="2"/>
        <v>2018758.875</v>
      </c>
      <c r="I22" s="51">
        <f t="shared" si="10"/>
        <v>2024</v>
      </c>
      <c r="J22" s="56">
        <f t="shared" si="11"/>
        <v>45474</v>
      </c>
      <c r="K22" s="51">
        <v>4</v>
      </c>
      <c r="L22" s="127">
        <f t="shared" si="3"/>
        <v>2272910.895779137</v>
      </c>
      <c r="N22" s="56">
        <f t="shared" si="12"/>
        <v>46174</v>
      </c>
      <c r="O22" s="51">
        <f t="shared" si="13"/>
        <v>2026</v>
      </c>
      <c r="P22" s="51">
        <v>4</v>
      </c>
      <c r="Q22" s="120">
        <f t="shared" si="4"/>
        <v>3922992.0386541323</v>
      </c>
      <c r="R22" s="120">
        <f t="shared" si="5"/>
        <v>450086.14063645585</v>
      </c>
      <c r="S22" s="120">
        <f t="shared" si="6"/>
        <v>3472905.8980176765</v>
      </c>
      <c r="T22" s="120">
        <f t="shared" si="14"/>
        <v>570888640.77002919</v>
      </c>
      <c r="U22" s="120">
        <f t="shared" si="7"/>
        <v>570438554.62939274</v>
      </c>
      <c r="V22" s="120">
        <f t="shared" si="15"/>
        <v>1784081.4744922724</v>
      </c>
      <c r="AI22" s="120"/>
    </row>
    <row r="23" spans="1:35" x14ac:dyDescent="0.3">
      <c r="D23" s="51">
        <f t="shared" si="8"/>
        <v>2024</v>
      </c>
      <c r="E23" s="56">
        <f t="shared" si="9"/>
        <v>45505</v>
      </c>
      <c r="F23" s="51">
        <v>5</v>
      </c>
      <c r="G23" s="126">
        <f t="shared" si="2"/>
        <v>2018758.875</v>
      </c>
      <c r="I23" s="51">
        <f t="shared" si="10"/>
        <v>2024</v>
      </c>
      <c r="J23" s="56">
        <f t="shared" si="11"/>
        <v>45505</v>
      </c>
      <c r="K23" s="51">
        <v>5</v>
      </c>
      <c r="L23" s="127">
        <f t="shared" si="3"/>
        <v>2272910.895779137</v>
      </c>
      <c r="N23" s="56">
        <f t="shared" si="12"/>
        <v>46204</v>
      </c>
      <c r="O23" s="51">
        <f t="shared" si="13"/>
        <v>2026</v>
      </c>
      <c r="P23" s="51">
        <v>5</v>
      </c>
      <c r="Q23" s="120">
        <f t="shared" si="4"/>
        <v>3922992.0386541323</v>
      </c>
      <c r="R23" s="120">
        <f t="shared" si="5"/>
        <v>452824.16465866088</v>
      </c>
      <c r="S23" s="120">
        <f t="shared" si="6"/>
        <v>3470167.8739954717</v>
      </c>
      <c r="T23" s="120">
        <f t="shared" si="14"/>
        <v>570438554.62939274</v>
      </c>
      <c r="U23" s="120">
        <f t="shared" si="7"/>
        <v>569985730.46473408</v>
      </c>
      <c r="V23" s="120">
        <f t="shared" si="15"/>
        <v>2236905.6391509334</v>
      </c>
      <c r="AI23" s="120"/>
    </row>
    <row r="24" spans="1:35" x14ac:dyDescent="0.3">
      <c r="D24" s="51">
        <f t="shared" si="8"/>
        <v>2024</v>
      </c>
      <c r="E24" s="56">
        <f t="shared" si="9"/>
        <v>45536</v>
      </c>
      <c r="F24" s="51">
        <v>6</v>
      </c>
      <c r="G24" s="126">
        <f t="shared" si="2"/>
        <v>2018758.875</v>
      </c>
      <c r="I24" s="51">
        <f t="shared" si="10"/>
        <v>2024</v>
      </c>
      <c r="J24" s="56">
        <f t="shared" si="11"/>
        <v>45536</v>
      </c>
      <c r="K24" s="51">
        <v>6</v>
      </c>
      <c r="L24" s="127">
        <f t="shared" si="3"/>
        <v>2272910.895779137</v>
      </c>
      <c r="N24" s="56">
        <f t="shared" si="12"/>
        <v>46235</v>
      </c>
      <c r="O24" s="51">
        <f t="shared" si="13"/>
        <v>2026</v>
      </c>
      <c r="P24" s="51">
        <v>6</v>
      </c>
      <c r="Q24" s="120">
        <f t="shared" si="4"/>
        <v>3922992.0386541323</v>
      </c>
      <c r="R24" s="120">
        <f t="shared" si="5"/>
        <v>455578.84499366756</v>
      </c>
      <c r="S24" s="120">
        <f t="shared" si="6"/>
        <v>3467413.1936604655</v>
      </c>
      <c r="T24" s="120">
        <f t="shared" si="14"/>
        <v>569985730.46473408</v>
      </c>
      <c r="U24" s="120">
        <f t="shared" si="7"/>
        <v>569530151.61974037</v>
      </c>
      <c r="V24" s="120">
        <f t="shared" si="15"/>
        <v>2692484.484144601</v>
      </c>
      <c r="AI24" s="120"/>
    </row>
    <row r="25" spans="1:35" x14ac:dyDescent="0.3">
      <c r="D25" s="51">
        <f t="shared" si="8"/>
        <v>2024</v>
      </c>
      <c r="E25" s="56">
        <f t="shared" si="9"/>
        <v>45566</v>
      </c>
      <c r="F25" s="51">
        <v>7</v>
      </c>
      <c r="G25" s="126">
        <f t="shared" si="2"/>
        <v>2018758.875</v>
      </c>
      <c r="I25" s="51">
        <f t="shared" si="10"/>
        <v>2024</v>
      </c>
      <c r="J25" s="56">
        <f t="shared" si="11"/>
        <v>45566</v>
      </c>
      <c r="K25" s="51">
        <v>7</v>
      </c>
      <c r="L25" s="127">
        <f t="shared" si="3"/>
        <v>2272910.895779137</v>
      </c>
      <c r="N25" s="56">
        <f t="shared" si="12"/>
        <v>46266</v>
      </c>
      <c r="O25" s="51">
        <f t="shared" si="13"/>
        <v>2026</v>
      </c>
      <c r="P25" s="51">
        <v>7</v>
      </c>
      <c r="Q25" s="120">
        <f t="shared" si="4"/>
        <v>3922992.0386541323</v>
      </c>
      <c r="R25" s="120">
        <f t="shared" si="5"/>
        <v>458350.2829673792</v>
      </c>
      <c r="S25" s="120">
        <f t="shared" si="6"/>
        <v>3464641.755686753</v>
      </c>
      <c r="T25" s="120">
        <f t="shared" si="14"/>
        <v>569530151.61974037</v>
      </c>
      <c r="U25" s="120">
        <f t="shared" si="7"/>
        <v>569071801.33677304</v>
      </c>
      <c r="V25" s="120">
        <f t="shared" si="15"/>
        <v>3150834.7671119804</v>
      </c>
      <c r="AI25" s="120"/>
    </row>
    <row r="26" spans="1:35" x14ac:dyDescent="0.3">
      <c r="D26" s="51">
        <f t="shared" si="8"/>
        <v>2024</v>
      </c>
      <c r="E26" s="56">
        <f t="shared" si="9"/>
        <v>45597</v>
      </c>
      <c r="F26" s="51">
        <v>8</v>
      </c>
      <c r="G26" s="126">
        <f t="shared" si="2"/>
        <v>2018758.875</v>
      </c>
      <c r="I26" s="51">
        <f t="shared" si="10"/>
        <v>2024</v>
      </c>
      <c r="J26" s="56">
        <f t="shared" si="11"/>
        <v>45597</v>
      </c>
      <c r="K26" s="51">
        <v>8</v>
      </c>
      <c r="L26" s="127">
        <f t="shared" si="3"/>
        <v>2272910.895779137</v>
      </c>
      <c r="N26" s="56">
        <f t="shared" si="12"/>
        <v>46296</v>
      </c>
      <c r="O26" s="51">
        <f t="shared" si="13"/>
        <v>2026</v>
      </c>
      <c r="P26" s="51">
        <v>8</v>
      </c>
      <c r="Q26" s="120">
        <f t="shared" si="4"/>
        <v>3922992.0386541323</v>
      </c>
      <c r="R26" s="120">
        <f t="shared" si="5"/>
        <v>461138.5805220973</v>
      </c>
      <c r="S26" s="120">
        <f t="shared" si="6"/>
        <v>3461853.4581320351</v>
      </c>
      <c r="T26" s="120">
        <f t="shared" si="14"/>
        <v>569071801.33677304</v>
      </c>
      <c r="U26" s="120">
        <f t="shared" si="7"/>
        <v>568610662.75625098</v>
      </c>
      <c r="V26" s="120">
        <f t="shared" si="15"/>
        <v>3611973.3476340775</v>
      </c>
      <c r="AI26" s="120"/>
    </row>
    <row r="27" spans="1:35" x14ac:dyDescent="0.3">
      <c r="D27" s="51">
        <f t="shared" si="8"/>
        <v>2024</v>
      </c>
      <c r="E27" s="56">
        <f t="shared" si="9"/>
        <v>45627</v>
      </c>
      <c r="F27" s="51">
        <v>9</v>
      </c>
      <c r="G27" s="126">
        <f t="shared" si="2"/>
        <v>2018758.875</v>
      </c>
      <c r="I27" s="51">
        <f t="shared" si="10"/>
        <v>2024</v>
      </c>
      <c r="J27" s="56">
        <f t="shared" si="11"/>
        <v>45627</v>
      </c>
      <c r="K27" s="51">
        <v>9</v>
      </c>
      <c r="L27" s="127">
        <f t="shared" si="3"/>
        <v>2272910.895779137</v>
      </c>
      <c r="N27" s="56">
        <f t="shared" si="12"/>
        <v>46327</v>
      </c>
      <c r="O27" s="51">
        <f t="shared" si="13"/>
        <v>2026</v>
      </c>
      <c r="P27" s="51">
        <v>9</v>
      </c>
      <c r="Q27" s="120">
        <f t="shared" si="4"/>
        <v>3922992.0386541323</v>
      </c>
      <c r="R27" s="120">
        <f t="shared" si="5"/>
        <v>463943.84022027353</v>
      </c>
      <c r="S27" s="120">
        <f t="shared" si="6"/>
        <v>3459048.1984338593</v>
      </c>
      <c r="T27" s="120">
        <f t="shared" si="14"/>
        <v>568610662.75625098</v>
      </c>
      <c r="U27" s="120">
        <f t="shared" si="7"/>
        <v>568146718.91603065</v>
      </c>
      <c r="V27" s="120">
        <f t="shared" si="15"/>
        <v>4075917.187854351</v>
      </c>
      <c r="AI27" s="120"/>
    </row>
    <row r="28" spans="1:35" x14ac:dyDescent="0.3">
      <c r="D28" s="51">
        <f t="shared" si="8"/>
        <v>2025</v>
      </c>
      <c r="E28" s="56">
        <f t="shared" si="9"/>
        <v>45658</v>
      </c>
      <c r="F28" s="51">
        <v>10</v>
      </c>
      <c r="G28" s="126">
        <f t="shared" si="2"/>
        <v>2018758.875</v>
      </c>
      <c r="I28" s="51">
        <f t="shared" si="10"/>
        <v>2025</v>
      </c>
      <c r="J28" s="56">
        <f t="shared" si="11"/>
        <v>45658</v>
      </c>
      <c r="K28" s="51">
        <v>10</v>
      </c>
      <c r="L28" s="127">
        <f t="shared" si="3"/>
        <v>2272910.895779137</v>
      </c>
      <c r="N28" s="56">
        <f t="shared" si="12"/>
        <v>46357</v>
      </c>
      <c r="O28" s="51">
        <f t="shared" si="13"/>
        <v>2026</v>
      </c>
      <c r="P28" s="51">
        <v>10</v>
      </c>
      <c r="Q28" s="120">
        <f t="shared" si="4"/>
        <v>3922992.0386541323</v>
      </c>
      <c r="R28" s="120">
        <f t="shared" si="5"/>
        <v>466766.1652482801</v>
      </c>
      <c r="S28" s="120">
        <f t="shared" si="6"/>
        <v>3456225.8734058524</v>
      </c>
      <c r="T28" s="120">
        <f t="shared" si="14"/>
        <v>568146718.91603065</v>
      </c>
      <c r="U28" s="120">
        <f t="shared" si="7"/>
        <v>567679952.75078237</v>
      </c>
      <c r="V28" s="120">
        <f t="shared" si="15"/>
        <v>4542683.3531026309</v>
      </c>
      <c r="AI28" s="120"/>
    </row>
    <row r="29" spans="1:35" x14ac:dyDescent="0.3">
      <c r="D29" s="51">
        <f t="shared" si="8"/>
        <v>2025</v>
      </c>
      <c r="E29" s="56">
        <f t="shared" si="9"/>
        <v>45689</v>
      </c>
      <c r="F29" s="51">
        <v>11</v>
      </c>
      <c r="G29" s="126">
        <f t="shared" si="2"/>
        <v>2018758.875</v>
      </c>
      <c r="I29" s="51">
        <f t="shared" si="10"/>
        <v>2025</v>
      </c>
      <c r="J29" s="56">
        <f t="shared" si="11"/>
        <v>45689</v>
      </c>
      <c r="K29" s="51">
        <v>11</v>
      </c>
      <c r="L29" s="127">
        <f t="shared" si="3"/>
        <v>2272910.895779137</v>
      </c>
      <c r="N29" s="56">
        <f t="shared" si="12"/>
        <v>46388</v>
      </c>
      <c r="O29" s="51">
        <f t="shared" si="13"/>
        <v>2027</v>
      </c>
      <c r="P29" s="51">
        <v>11</v>
      </c>
      <c r="Q29" s="120">
        <f t="shared" si="4"/>
        <v>3922992.0386541323</v>
      </c>
      <c r="R29" s="120">
        <f t="shared" si="5"/>
        <v>469605.6594202072</v>
      </c>
      <c r="S29" s="120">
        <f t="shared" si="6"/>
        <v>3453386.3792339251</v>
      </c>
      <c r="T29" s="120">
        <f t="shared" si="14"/>
        <v>567679952.75078237</v>
      </c>
      <c r="U29" s="120">
        <f t="shared" si="7"/>
        <v>567210347.09136212</v>
      </c>
      <c r="V29" s="120">
        <f t="shared" si="15"/>
        <v>5012289.0125228381</v>
      </c>
      <c r="AI29" s="120"/>
    </row>
    <row r="30" spans="1:35" x14ac:dyDescent="0.3">
      <c r="D30" s="51">
        <f t="shared" si="8"/>
        <v>2025</v>
      </c>
      <c r="E30" s="56">
        <f t="shared" si="9"/>
        <v>45717</v>
      </c>
      <c r="F30" s="51">
        <v>12</v>
      </c>
      <c r="G30" s="126">
        <f t="shared" si="2"/>
        <v>2018758.875</v>
      </c>
      <c r="I30" s="51">
        <f t="shared" si="10"/>
        <v>2025</v>
      </c>
      <c r="J30" s="56">
        <f t="shared" si="11"/>
        <v>45717</v>
      </c>
      <c r="K30" s="51">
        <v>12</v>
      </c>
      <c r="L30" s="127">
        <f t="shared" si="3"/>
        <v>2272910.895779137</v>
      </c>
      <c r="N30" s="56">
        <f t="shared" si="12"/>
        <v>46419</v>
      </c>
      <c r="O30" s="51">
        <f t="shared" si="13"/>
        <v>2027</v>
      </c>
      <c r="P30" s="51">
        <v>12</v>
      </c>
      <c r="Q30" s="120">
        <f t="shared" si="4"/>
        <v>3922992.0386541323</v>
      </c>
      <c r="R30" s="120">
        <f t="shared" si="5"/>
        <v>472462.42718168005</v>
      </c>
      <c r="S30" s="120">
        <f t="shared" si="6"/>
        <v>3450529.6114724525</v>
      </c>
      <c r="T30" s="120">
        <f t="shared" si="14"/>
        <v>567210347.09136212</v>
      </c>
      <c r="U30" s="120">
        <f t="shared" si="7"/>
        <v>566737884.6641804</v>
      </c>
      <c r="V30" s="120">
        <f t="shared" si="15"/>
        <v>5484751.4397045178</v>
      </c>
      <c r="AI30" s="120"/>
    </row>
    <row r="31" spans="1:35" x14ac:dyDescent="0.3">
      <c r="D31" s="51">
        <f t="shared" si="8"/>
        <v>2025</v>
      </c>
      <c r="E31" s="56">
        <f t="shared" si="9"/>
        <v>45748</v>
      </c>
      <c r="F31" s="51">
        <v>13</v>
      </c>
      <c r="G31" s="126">
        <f t="shared" si="2"/>
        <v>2018758.875</v>
      </c>
      <c r="I31" s="51">
        <f t="shared" si="10"/>
        <v>2025</v>
      </c>
      <c r="J31" s="56">
        <f t="shared" si="11"/>
        <v>45748</v>
      </c>
      <c r="K31" s="51">
        <v>13</v>
      </c>
      <c r="L31" s="127">
        <f t="shared" si="3"/>
        <v>2272910.895779137</v>
      </c>
      <c r="N31" s="56">
        <f t="shared" si="12"/>
        <v>46447</v>
      </c>
      <c r="O31" s="51">
        <f t="shared" si="13"/>
        <v>2027</v>
      </c>
      <c r="P31" s="51">
        <v>13</v>
      </c>
      <c r="Q31" s="120">
        <f t="shared" si="4"/>
        <v>3922992.0386541323</v>
      </c>
      <c r="R31" s="120">
        <f t="shared" si="5"/>
        <v>475336.57361370191</v>
      </c>
      <c r="S31" s="120">
        <f t="shared" si="6"/>
        <v>3447655.4650404304</v>
      </c>
      <c r="T31" s="120">
        <f t="shared" si="14"/>
        <v>566737884.6641804</v>
      </c>
      <c r="U31" s="120">
        <f t="shared" si="7"/>
        <v>566262548.09056675</v>
      </c>
      <c r="V31" s="120">
        <f t="shared" si="15"/>
        <v>5960088.0133182202</v>
      </c>
      <c r="AI31" s="120"/>
    </row>
    <row r="32" spans="1:35" x14ac:dyDescent="0.3">
      <c r="D32" s="51">
        <f t="shared" si="8"/>
        <v>2025</v>
      </c>
      <c r="E32" s="56">
        <f t="shared" si="9"/>
        <v>45778</v>
      </c>
      <c r="F32" s="51">
        <v>14</v>
      </c>
      <c r="G32" s="126">
        <f t="shared" si="2"/>
        <v>2018758.875</v>
      </c>
      <c r="I32" s="51">
        <f t="shared" si="10"/>
        <v>2025</v>
      </c>
      <c r="J32" s="56">
        <f t="shared" si="11"/>
        <v>45778</v>
      </c>
      <c r="K32" s="51">
        <v>14</v>
      </c>
      <c r="L32" s="127">
        <f t="shared" si="3"/>
        <v>2272910.895779137</v>
      </c>
      <c r="N32" s="56">
        <f t="shared" si="12"/>
        <v>46478</v>
      </c>
      <c r="O32" s="51">
        <f t="shared" si="13"/>
        <v>2027</v>
      </c>
      <c r="P32" s="51">
        <v>14</v>
      </c>
      <c r="Q32" s="120">
        <f t="shared" si="4"/>
        <v>3922992.0386541323</v>
      </c>
      <c r="R32" s="120">
        <f t="shared" si="5"/>
        <v>478228.20443651866</v>
      </c>
      <c r="S32" s="120">
        <f t="shared" si="6"/>
        <v>3444763.8342176136</v>
      </c>
      <c r="T32" s="120">
        <f t="shared" si="14"/>
        <v>566262548.09056675</v>
      </c>
      <c r="U32" s="120">
        <f t="shared" si="7"/>
        <v>565784319.88613021</v>
      </c>
      <c r="V32" s="120">
        <f t="shared" si="15"/>
        <v>6438316.2177547384</v>
      </c>
      <c r="AI32" s="120"/>
    </row>
    <row r="33" spans="4:40" x14ac:dyDescent="0.3">
      <c r="D33" s="51">
        <f t="shared" si="8"/>
        <v>2025</v>
      </c>
      <c r="E33" s="56">
        <f t="shared" si="9"/>
        <v>45809</v>
      </c>
      <c r="F33" s="51">
        <v>15</v>
      </c>
      <c r="G33" s="126">
        <f t="shared" si="2"/>
        <v>2018758.875</v>
      </c>
      <c r="I33" s="51">
        <f t="shared" si="10"/>
        <v>2025</v>
      </c>
      <c r="J33" s="56">
        <f t="shared" si="11"/>
        <v>45809</v>
      </c>
      <c r="K33" s="51">
        <v>15</v>
      </c>
      <c r="L33" s="127">
        <f t="shared" si="3"/>
        <v>2272910.895779137</v>
      </c>
      <c r="N33" s="56">
        <f t="shared" si="12"/>
        <v>46508</v>
      </c>
      <c r="O33" s="51">
        <f t="shared" si="13"/>
        <v>2027</v>
      </c>
      <c r="P33" s="51">
        <v>15</v>
      </c>
      <c r="Q33" s="120">
        <f t="shared" si="4"/>
        <v>3922992.0386541323</v>
      </c>
      <c r="R33" s="120">
        <f t="shared" si="5"/>
        <v>481137.42601350736</v>
      </c>
      <c r="S33" s="120">
        <f t="shared" si="6"/>
        <v>3441854.6126406253</v>
      </c>
      <c r="T33" s="120">
        <f t="shared" si="14"/>
        <v>565784319.88613021</v>
      </c>
      <c r="U33" s="120">
        <f t="shared" si="7"/>
        <v>565303182.46011674</v>
      </c>
      <c r="V33" s="120">
        <f t="shared" si="15"/>
        <v>6919453.6437682454</v>
      </c>
      <c r="AI33" s="120"/>
    </row>
    <row r="34" spans="4:40" x14ac:dyDescent="0.3">
      <c r="D34" s="51">
        <f t="shared" si="8"/>
        <v>2025</v>
      </c>
      <c r="E34" s="56">
        <f t="shared" si="9"/>
        <v>45839</v>
      </c>
      <c r="F34" s="51">
        <v>16</v>
      </c>
      <c r="G34" s="126">
        <f t="shared" si="2"/>
        <v>2018758.875</v>
      </c>
      <c r="I34" s="51">
        <f t="shared" si="10"/>
        <v>2025</v>
      </c>
      <c r="J34" s="56">
        <f t="shared" si="11"/>
        <v>45839</v>
      </c>
      <c r="K34" s="51">
        <v>16</v>
      </c>
      <c r="L34" s="127">
        <f t="shared" si="3"/>
        <v>2272910.895779137</v>
      </c>
      <c r="N34" s="56">
        <f t="shared" si="12"/>
        <v>46539</v>
      </c>
      <c r="O34" s="51">
        <f t="shared" si="13"/>
        <v>2027</v>
      </c>
      <c r="P34" s="51">
        <v>16</v>
      </c>
      <c r="Q34" s="120">
        <f t="shared" si="4"/>
        <v>3922992.0386541323</v>
      </c>
      <c r="R34" s="120">
        <f t="shared" si="5"/>
        <v>484064.3453550897</v>
      </c>
      <c r="S34" s="120">
        <f t="shared" si="6"/>
        <v>3438927.6932990425</v>
      </c>
      <c r="T34" s="120">
        <f t="shared" si="14"/>
        <v>565303182.46011674</v>
      </c>
      <c r="U34" s="120">
        <f t="shared" si="7"/>
        <v>564819118.11476171</v>
      </c>
      <c r="V34" s="120">
        <f t="shared" si="15"/>
        <v>7403517.9891233351</v>
      </c>
      <c r="AI34" s="120"/>
    </row>
    <row r="35" spans="4:40" ht="17.25" customHeight="1" x14ac:dyDescent="0.3">
      <c r="D35" s="51">
        <f t="shared" si="8"/>
        <v>2025</v>
      </c>
      <c r="E35" s="56">
        <f t="shared" si="9"/>
        <v>45870</v>
      </c>
      <c r="F35" s="51">
        <v>17</v>
      </c>
      <c r="G35" s="126">
        <f t="shared" si="2"/>
        <v>2018758.875</v>
      </c>
      <c r="I35" s="51">
        <f t="shared" si="10"/>
        <v>2025</v>
      </c>
      <c r="J35" s="56">
        <f t="shared" si="11"/>
        <v>45870</v>
      </c>
      <c r="K35" s="51">
        <v>17</v>
      </c>
      <c r="L35" s="127">
        <f t="shared" si="3"/>
        <v>2272910.895779137</v>
      </c>
      <c r="N35" s="56">
        <f t="shared" si="12"/>
        <v>46569</v>
      </c>
      <c r="O35" s="51">
        <f t="shared" si="13"/>
        <v>2027</v>
      </c>
      <c r="P35" s="51">
        <v>17</v>
      </c>
      <c r="Q35" s="120">
        <f t="shared" si="4"/>
        <v>3922992.0386541323</v>
      </c>
      <c r="R35" s="120">
        <f t="shared" si="5"/>
        <v>487009.07012266642</v>
      </c>
      <c r="S35" s="120">
        <f t="shared" si="6"/>
        <v>3435982.9685314661</v>
      </c>
      <c r="T35" s="120">
        <f t="shared" si="14"/>
        <v>564819118.11476171</v>
      </c>
      <c r="U35" s="120">
        <f t="shared" si="7"/>
        <v>564332109.04463899</v>
      </c>
      <c r="V35" s="120">
        <f t="shared" si="15"/>
        <v>7890527.0592460018</v>
      </c>
      <c r="AI35" s="120"/>
    </row>
    <row r="36" spans="4:40" x14ac:dyDescent="0.3">
      <c r="D36" s="51">
        <f t="shared" si="8"/>
        <v>2025</v>
      </c>
      <c r="E36" s="56">
        <f t="shared" si="9"/>
        <v>45901</v>
      </c>
      <c r="F36" s="51">
        <v>18</v>
      </c>
      <c r="G36" s="126">
        <f t="shared" si="2"/>
        <v>2018758.875</v>
      </c>
      <c r="I36" s="51">
        <f t="shared" si="10"/>
        <v>2025</v>
      </c>
      <c r="J36" s="56">
        <f t="shared" si="11"/>
        <v>45901</v>
      </c>
      <c r="K36" s="51">
        <v>18</v>
      </c>
      <c r="L36" s="127">
        <f t="shared" si="3"/>
        <v>2272910.895779137</v>
      </c>
      <c r="N36" s="56">
        <f t="shared" si="12"/>
        <v>46600</v>
      </c>
      <c r="O36" s="51">
        <f t="shared" si="13"/>
        <v>2027</v>
      </c>
      <c r="P36" s="51">
        <v>18</v>
      </c>
      <c r="Q36" s="120">
        <f t="shared" si="4"/>
        <v>3922992.0386541323</v>
      </c>
      <c r="R36" s="120">
        <f t="shared" si="5"/>
        <v>489971.70863257942</v>
      </c>
      <c r="S36" s="120">
        <f t="shared" si="6"/>
        <v>3433020.3300215527</v>
      </c>
      <c r="T36" s="120">
        <f t="shared" si="14"/>
        <v>564332109.04463899</v>
      </c>
      <c r="U36" s="120">
        <f t="shared" si="7"/>
        <v>563842137.3360064</v>
      </c>
      <c r="V36" s="120">
        <f t="shared" si="15"/>
        <v>8380498.7678785808</v>
      </c>
      <c r="AI36" s="106"/>
    </row>
    <row r="37" spans="4:40" x14ac:dyDescent="0.3">
      <c r="D37" s="51">
        <f t="shared" si="8"/>
        <v>2025</v>
      </c>
      <c r="E37" s="56">
        <f t="shared" si="9"/>
        <v>45931</v>
      </c>
      <c r="F37" s="51">
        <v>19</v>
      </c>
      <c r="G37" s="126">
        <f t="shared" si="2"/>
        <v>2018758.875</v>
      </c>
      <c r="I37" s="51">
        <f t="shared" si="10"/>
        <v>2025</v>
      </c>
      <c r="J37" s="56">
        <f t="shared" si="11"/>
        <v>45931</v>
      </c>
      <c r="K37" s="51">
        <v>19</v>
      </c>
      <c r="L37" s="127">
        <f t="shared" si="3"/>
        <v>2272910.895779137</v>
      </c>
      <c r="N37" s="56">
        <f t="shared" si="12"/>
        <v>46631</v>
      </c>
      <c r="O37" s="51">
        <f t="shared" si="13"/>
        <v>2027</v>
      </c>
      <c r="P37" s="51">
        <v>19</v>
      </c>
      <c r="Q37" s="120">
        <f t="shared" si="4"/>
        <v>3922992.0386541323</v>
      </c>
      <c r="R37" s="120">
        <f t="shared" si="5"/>
        <v>492952.36986009427</v>
      </c>
      <c r="S37" s="120">
        <f t="shared" si="6"/>
        <v>3430039.6687940382</v>
      </c>
      <c r="T37" s="120">
        <f t="shared" si="14"/>
        <v>563842137.3360064</v>
      </c>
      <c r="U37" s="120">
        <f t="shared" si="7"/>
        <v>563349184.96614635</v>
      </c>
      <c r="V37" s="120">
        <f t="shared" si="15"/>
        <v>8873451.1377386749</v>
      </c>
      <c r="AI37" s="106"/>
    </row>
    <row r="38" spans="4:40" x14ac:dyDescent="0.3">
      <c r="D38" s="51">
        <f t="shared" si="8"/>
        <v>2025</v>
      </c>
      <c r="E38" s="56">
        <f t="shared" si="9"/>
        <v>45962</v>
      </c>
      <c r="F38" s="51">
        <v>20</v>
      </c>
      <c r="G38" s="126">
        <f t="shared" si="2"/>
        <v>2018758.875</v>
      </c>
      <c r="I38" s="51">
        <f t="shared" si="10"/>
        <v>2025</v>
      </c>
      <c r="J38" s="56">
        <f t="shared" si="11"/>
        <v>45962</v>
      </c>
      <c r="K38" s="51">
        <v>20</v>
      </c>
      <c r="L38" s="127">
        <f t="shared" si="3"/>
        <v>2272910.895779137</v>
      </c>
      <c r="N38" s="56">
        <f t="shared" si="12"/>
        <v>46661</v>
      </c>
      <c r="O38" s="51">
        <f t="shared" si="13"/>
        <v>2027</v>
      </c>
      <c r="P38" s="51">
        <v>20</v>
      </c>
      <c r="Q38" s="120">
        <f t="shared" si="4"/>
        <v>3922992.0386541323</v>
      </c>
      <c r="R38" s="120">
        <f t="shared" si="5"/>
        <v>495951.16344340955</v>
      </c>
      <c r="S38" s="120">
        <f t="shared" si="6"/>
        <v>3427040.8752107229</v>
      </c>
      <c r="T38" s="120">
        <f t="shared" si="14"/>
        <v>563349184.96614635</v>
      </c>
      <c r="U38" s="120">
        <f t="shared" si="7"/>
        <v>562853233.8027029</v>
      </c>
      <c r="V38" s="120">
        <f t="shared" si="15"/>
        <v>9369402.3011820838</v>
      </c>
      <c r="W38" s="101"/>
      <c r="AI38" s="106"/>
      <c r="AK38" s="106"/>
    </row>
    <row r="39" spans="4:40" x14ac:dyDescent="0.3">
      <c r="D39" s="51">
        <f t="shared" si="8"/>
        <v>2025</v>
      </c>
      <c r="E39" s="56">
        <f t="shared" si="9"/>
        <v>45992</v>
      </c>
      <c r="F39" s="51">
        <v>21</v>
      </c>
      <c r="G39" s="126">
        <f t="shared" si="2"/>
        <v>2018758.875</v>
      </c>
      <c r="I39" s="51">
        <f t="shared" si="10"/>
        <v>2025</v>
      </c>
      <c r="J39" s="56">
        <f t="shared" si="11"/>
        <v>45992</v>
      </c>
      <c r="K39" s="51">
        <v>21</v>
      </c>
      <c r="L39" s="127">
        <f t="shared" si="3"/>
        <v>2272910.895779137</v>
      </c>
      <c r="N39" s="56">
        <f t="shared" si="12"/>
        <v>46692</v>
      </c>
      <c r="O39" s="51">
        <f t="shared" si="13"/>
        <v>2027</v>
      </c>
      <c r="P39" s="51">
        <v>21</v>
      </c>
      <c r="Q39" s="120">
        <f t="shared" si="4"/>
        <v>3922992.0386541323</v>
      </c>
      <c r="R39" s="120">
        <f t="shared" si="5"/>
        <v>498968.19968769053</v>
      </c>
      <c r="S39" s="120">
        <f t="shared" si="6"/>
        <v>3424023.8389664418</v>
      </c>
      <c r="T39" s="120">
        <f t="shared" si="14"/>
        <v>562853233.8027029</v>
      </c>
      <c r="U39" s="120">
        <f t="shared" si="7"/>
        <v>562354265.60301518</v>
      </c>
      <c r="V39" s="120">
        <f t="shared" si="15"/>
        <v>9868370.5008697752</v>
      </c>
      <c r="W39" s="106"/>
      <c r="AI39" s="106"/>
      <c r="AK39" s="106"/>
    </row>
    <row r="40" spans="4:40" x14ac:dyDescent="0.3">
      <c r="D40" s="51">
        <f t="shared" si="8"/>
        <v>2026</v>
      </c>
      <c r="E40" s="56">
        <f t="shared" si="9"/>
        <v>46023</v>
      </c>
      <c r="F40" s="51">
        <v>22</v>
      </c>
      <c r="G40" s="126">
        <f t="shared" si="2"/>
        <v>2018758.875</v>
      </c>
      <c r="I40" s="51">
        <f t="shared" si="10"/>
        <v>2026</v>
      </c>
      <c r="J40" s="56">
        <f t="shared" si="11"/>
        <v>46023</v>
      </c>
      <c r="K40" s="51">
        <v>22</v>
      </c>
      <c r="L40" s="127">
        <f t="shared" si="3"/>
        <v>2272910.895779137</v>
      </c>
      <c r="N40" s="56">
        <f t="shared" si="12"/>
        <v>46722</v>
      </c>
      <c r="O40" s="51">
        <f t="shared" si="13"/>
        <v>2027</v>
      </c>
      <c r="P40" s="51">
        <v>22</v>
      </c>
      <c r="Q40" s="120">
        <f t="shared" si="4"/>
        <v>3922992.0386541323</v>
      </c>
      <c r="R40" s="120">
        <f t="shared" si="5"/>
        <v>502003.58956912381</v>
      </c>
      <c r="S40" s="120">
        <f t="shared" si="6"/>
        <v>3420988.4490850088</v>
      </c>
      <c r="T40" s="120">
        <f t="shared" si="14"/>
        <v>562354265.60301518</v>
      </c>
      <c r="U40" s="120">
        <f t="shared" si="7"/>
        <v>561852262.01344609</v>
      </c>
      <c r="V40" s="120">
        <f t="shared" si="15"/>
        <v>10370374.090438899</v>
      </c>
      <c r="AH40" s="60"/>
    </row>
    <row r="41" spans="4:40" x14ac:dyDescent="0.3">
      <c r="D41" s="51">
        <f t="shared" si="8"/>
        <v>2026</v>
      </c>
      <c r="E41" s="56">
        <f t="shared" si="9"/>
        <v>46054</v>
      </c>
      <c r="F41" s="51">
        <v>23</v>
      </c>
      <c r="G41" s="126">
        <f t="shared" si="2"/>
        <v>2018758.875</v>
      </c>
      <c r="I41" s="51">
        <f t="shared" si="10"/>
        <v>2026</v>
      </c>
      <c r="J41" s="56">
        <f t="shared" si="11"/>
        <v>46054</v>
      </c>
      <c r="K41" s="51">
        <v>23</v>
      </c>
      <c r="L41" s="127">
        <f t="shared" si="3"/>
        <v>2272910.895779137</v>
      </c>
      <c r="N41" s="56">
        <f t="shared" si="12"/>
        <v>46753</v>
      </c>
      <c r="O41" s="51">
        <f t="shared" si="13"/>
        <v>2028</v>
      </c>
      <c r="P41" s="51">
        <v>23</v>
      </c>
      <c r="Q41" s="120">
        <f t="shared" si="4"/>
        <v>3922992.0386541323</v>
      </c>
      <c r="R41" s="120">
        <f t="shared" si="5"/>
        <v>505057.44473900279</v>
      </c>
      <c r="S41" s="120">
        <f t="shared" si="6"/>
        <v>3417934.5939151295</v>
      </c>
      <c r="T41" s="120">
        <f t="shared" si="14"/>
        <v>561852262.01344609</v>
      </c>
      <c r="U41" s="120">
        <f t="shared" si="7"/>
        <v>561347204.56870711</v>
      </c>
      <c r="V41" s="120">
        <f t="shared" si="15"/>
        <v>10875431.535177901</v>
      </c>
      <c r="AA41" s="101"/>
    </row>
    <row r="42" spans="4:40" x14ac:dyDescent="0.3">
      <c r="D42" s="51">
        <f t="shared" si="8"/>
        <v>2026</v>
      </c>
      <c r="E42" s="56">
        <f t="shared" si="9"/>
        <v>46082</v>
      </c>
      <c r="F42" s="51">
        <v>24</v>
      </c>
      <c r="G42" s="126">
        <f t="shared" si="2"/>
        <v>2018758.875</v>
      </c>
      <c r="I42" s="51">
        <f t="shared" si="10"/>
        <v>2026</v>
      </c>
      <c r="J42" s="56">
        <f t="shared" si="11"/>
        <v>46082</v>
      </c>
      <c r="K42" s="51">
        <v>24</v>
      </c>
      <c r="L42" s="127">
        <f t="shared" si="3"/>
        <v>2272910.895779137</v>
      </c>
      <c r="N42" s="56">
        <f t="shared" si="12"/>
        <v>46784</v>
      </c>
      <c r="O42" s="51">
        <f t="shared" si="13"/>
        <v>2028</v>
      </c>
      <c r="P42" s="51">
        <v>24</v>
      </c>
      <c r="Q42" s="120">
        <f t="shared" si="4"/>
        <v>3922992.0386541323</v>
      </c>
      <c r="R42" s="120">
        <f t="shared" si="5"/>
        <v>508129.8775278317</v>
      </c>
      <c r="S42" s="120">
        <f t="shared" si="6"/>
        <v>3414862.1611263007</v>
      </c>
      <c r="T42" s="120">
        <f t="shared" si="14"/>
        <v>561347204.56870711</v>
      </c>
      <c r="U42" s="120">
        <f t="shared" si="7"/>
        <v>560839074.69117928</v>
      </c>
      <c r="V42" s="120">
        <f t="shared" si="15"/>
        <v>11383561.412705733</v>
      </c>
      <c r="W42" s="56"/>
      <c r="AG42" s="56"/>
      <c r="AH42" s="60"/>
      <c r="AI42" s="60"/>
      <c r="AJ42" s="60"/>
      <c r="AK42" s="60"/>
      <c r="AL42" s="60"/>
      <c r="AN42" s="60"/>
    </row>
    <row r="43" spans="4:40" x14ac:dyDescent="0.3">
      <c r="D43" s="51">
        <f t="shared" si="8"/>
        <v>2026</v>
      </c>
      <c r="E43" s="56">
        <f t="shared" si="9"/>
        <v>46113</v>
      </c>
      <c r="F43" s="51">
        <v>25</v>
      </c>
      <c r="G43" s="126">
        <f t="shared" si="2"/>
        <v>0</v>
      </c>
      <c r="I43" s="51">
        <f t="shared" si="10"/>
        <v>2026</v>
      </c>
      <c r="J43" s="56">
        <f t="shared" si="11"/>
        <v>46113</v>
      </c>
      <c r="K43" s="51">
        <v>25</v>
      </c>
      <c r="L43" s="127">
        <f t="shared" si="3"/>
        <v>0</v>
      </c>
      <c r="N43" s="56">
        <f t="shared" si="12"/>
        <v>46813</v>
      </c>
      <c r="O43" s="51">
        <f t="shared" si="13"/>
        <v>2028</v>
      </c>
      <c r="P43" s="51">
        <v>25</v>
      </c>
      <c r="Q43" s="120">
        <f t="shared" si="4"/>
        <v>3922992.0386541323</v>
      </c>
      <c r="R43" s="120">
        <f t="shared" si="5"/>
        <v>511221.00094945944</v>
      </c>
      <c r="S43" s="120">
        <f t="shared" si="6"/>
        <v>3411771.0377046731</v>
      </c>
      <c r="T43" s="120">
        <f t="shared" si="14"/>
        <v>560839074.69117928</v>
      </c>
      <c r="U43" s="120">
        <f t="shared" si="7"/>
        <v>560327853.69022977</v>
      </c>
      <c r="V43" s="120">
        <f t="shared" si="15"/>
        <v>11894782.413655192</v>
      </c>
      <c r="AG43" s="56"/>
      <c r="AH43" s="60"/>
      <c r="AI43" s="60"/>
      <c r="AJ43" s="60"/>
      <c r="AK43" s="60"/>
      <c r="AL43" s="60"/>
      <c r="AN43" s="60"/>
    </row>
    <row r="44" spans="4:40" x14ac:dyDescent="0.3">
      <c r="D44" s="51">
        <f t="shared" si="8"/>
        <v>2026</v>
      </c>
      <c r="E44" s="56">
        <f t="shared" si="9"/>
        <v>46143</v>
      </c>
      <c r="F44" s="51">
        <v>26</v>
      </c>
      <c r="G44" s="126">
        <f t="shared" si="2"/>
        <v>0</v>
      </c>
      <c r="I44" s="51">
        <f t="shared" si="10"/>
        <v>2026</v>
      </c>
      <c r="J44" s="56">
        <f t="shared" si="11"/>
        <v>46143</v>
      </c>
      <c r="K44" s="51">
        <v>26</v>
      </c>
      <c r="L44" s="127">
        <f t="shared" si="3"/>
        <v>0</v>
      </c>
      <c r="N44" s="56">
        <f t="shared" si="12"/>
        <v>46844</v>
      </c>
      <c r="O44" s="51">
        <f t="shared" si="13"/>
        <v>2028</v>
      </c>
      <c r="P44" s="51">
        <v>26</v>
      </c>
      <c r="Q44" s="120">
        <f t="shared" si="4"/>
        <v>3922992.0386541323</v>
      </c>
      <c r="R44" s="120">
        <f t="shared" si="5"/>
        <v>514330.92870523524</v>
      </c>
      <c r="S44" s="120">
        <f t="shared" si="6"/>
        <v>3408661.1099488968</v>
      </c>
      <c r="T44" s="120">
        <f t="shared" si="14"/>
        <v>560327853.69022977</v>
      </c>
      <c r="U44" s="120">
        <f t="shared" si="7"/>
        <v>559813522.76152456</v>
      </c>
      <c r="V44" s="120">
        <f t="shared" si="15"/>
        <v>12409113.342360428</v>
      </c>
      <c r="W44" s="56"/>
      <c r="AG44" s="56"/>
      <c r="AH44" s="60"/>
      <c r="AI44" s="60"/>
      <c r="AJ44" s="60"/>
      <c r="AK44" s="60"/>
      <c r="AL44" s="60"/>
      <c r="AN44" s="60"/>
    </row>
    <row r="45" spans="4:40" x14ac:dyDescent="0.3">
      <c r="D45" s="51">
        <f t="shared" si="8"/>
        <v>2026</v>
      </c>
      <c r="E45" s="56">
        <f t="shared" si="9"/>
        <v>46174</v>
      </c>
      <c r="F45" s="51">
        <v>27</v>
      </c>
      <c r="G45" s="126">
        <f t="shared" si="2"/>
        <v>0</v>
      </c>
      <c r="I45" s="51">
        <f t="shared" si="10"/>
        <v>2026</v>
      </c>
      <c r="J45" s="56">
        <f t="shared" si="11"/>
        <v>46174</v>
      </c>
      <c r="K45" s="51">
        <v>27</v>
      </c>
      <c r="L45" s="127">
        <f t="shared" si="3"/>
        <v>0</v>
      </c>
      <c r="N45" s="56">
        <f t="shared" si="12"/>
        <v>46874</v>
      </c>
      <c r="O45" s="51">
        <f t="shared" si="13"/>
        <v>2028</v>
      </c>
      <c r="P45" s="51">
        <v>27</v>
      </c>
      <c r="Q45" s="120">
        <f t="shared" si="4"/>
        <v>3922992.0386541323</v>
      </c>
      <c r="R45" s="120">
        <f t="shared" si="5"/>
        <v>517459.7751881922</v>
      </c>
      <c r="S45" s="120">
        <f t="shared" si="6"/>
        <v>3405532.26346594</v>
      </c>
      <c r="T45" s="120">
        <f t="shared" si="14"/>
        <v>559813522.76152456</v>
      </c>
      <c r="U45" s="120">
        <f t="shared" si="7"/>
        <v>559296062.98633635</v>
      </c>
      <c r="V45" s="120">
        <f t="shared" si="15"/>
        <v>12926573.11754862</v>
      </c>
      <c r="AG45" s="56"/>
      <c r="AH45" s="60"/>
      <c r="AI45" s="60"/>
      <c r="AJ45" s="60"/>
      <c r="AK45" s="60"/>
      <c r="AL45" s="60"/>
      <c r="AN45" s="60"/>
    </row>
    <row r="46" spans="4:40" x14ac:dyDescent="0.3">
      <c r="D46" s="51">
        <f t="shared" si="8"/>
        <v>2026</v>
      </c>
      <c r="E46" s="56">
        <f t="shared" si="9"/>
        <v>46204</v>
      </c>
      <c r="F46" s="51">
        <v>28</v>
      </c>
      <c r="G46" s="126">
        <f t="shared" si="2"/>
        <v>0</v>
      </c>
      <c r="I46" s="51">
        <f t="shared" si="10"/>
        <v>2026</v>
      </c>
      <c r="J46" s="56">
        <f t="shared" si="11"/>
        <v>46204</v>
      </c>
      <c r="K46" s="51">
        <v>28</v>
      </c>
      <c r="L46" s="127">
        <f t="shared" si="3"/>
        <v>0</v>
      </c>
      <c r="N46" s="56">
        <f t="shared" si="12"/>
        <v>46905</v>
      </c>
      <c r="O46" s="51">
        <f t="shared" si="13"/>
        <v>2028</v>
      </c>
      <c r="P46" s="51">
        <v>28</v>
      </c>
      <c r="Q46" s="120">
        <f t="shared" si="4"/>
        <v>3922992.0386541323</v>
      </c>
      <c r="R46" s="120">
        <f t="shared" si="5"/>
        <v>520607.65548725362</v>
      </c>
      <c r="S46" s="120">
        <f t="shared" si="6"/>
        <v>3402384.3831668794</v>
      </c>
      <c r="T46" s="120">
        <f t="shared" si="14"/>
        <v>559296062.98633635</v>
      </c>
      <c r="U46" s="120">
        <f t="shared" si="7"/>
        <v>558775455.33084905</v>
      </c>
      <c r="V46" s="120">
        <f t="shared" si="15"/>
        <v>13447180.773035875</v>
      </c>
      <c r="AG46" s="56"/>
      <c r="AH46" s="60"/>
      <c r="AI46" s="60"/>
      <c r="AJ46" s="60"/>
      <c r="AK46" s="60"/>
      <c r="AL46" s="60"/>
      <c r="AN46" s="60"/>
    </row>
    <row r="47" spans="4:40" x14ac:dyDescent="0.3">
      <c r="D47" s="51">
        <f t="shared" si="8"/>
        <v>2026</v>
      </c>
      <c r="E47" s="56">
        <f t="shared" si="9"/>
        <v>46235</v>
      </c>
      <c r="F47" s="51">
        <v>29</v>
      </c>
      <c r="G47" s="126">
        <f t="shared" si="2"/>
        <v>0</v>
      </c>
      <c r="I47" s="51">
        <f t="shared" si="10"/>
        <v>2026</v>
      </c>
      <c r="J47" s="56">
        <f t="shared" si="11"/>
        <v>46235</v>
      </c>
      <c r="K47" s="51">
        <v>29</v>
      </c>
      <c r="L47" s="127">
        <f t="shared" si="3"/>
        <v>0</v>
      </c>
      <c r="N47" s="56">
        <f t="shared" si="12"/>
        <v>46935</v>
      </c>
      <c r="O47" s="51">
        <f t="shared" si="13"/>
        <v>2028</v>
      </c>
      <c r="P47" s="51">
        <v>29</v>
      </c>
      <c r="Q47" s="120">
        <f t="shared" si="4"/>
        <v>3922992.0386541323</v>
      </c>
      <c r="R47" s="120">
        <f t="shared" si="5"/>
        <v>523774.68539146759</v>
      </c>
      <c r="S47" s="120">
        <f t="shared" si="6"/>
        <v>3399217.3532626648</v>
      </c>
      <c r="T47" s="120">
        <f t="shared" si="14"/>
        <v>558775455.33084905</v>
      </c>
      <c r="U47" s="120">
        <f t="shared" si="7"/>
        <v>558251680.64545763</v>
      </c>
      <c r="V47" s="120">
        <f t="shared" si="15"/>
        <v>13970955.458427342</v>
      </c>
      <c r="AG47" s="56"/>
      <c r="AH47" s="60"/>
      <c r="AI47" s="60"/>
      <c r="AJ47" s="60"/>
      <c r="AK47" s="60"/>
      <c r="AL47" s="60"/>
      <c r="AN47" s="60"/>
    </row>
    <row r="48" spans="4:40" x14ac:dyDescent="0.3">
      <c r="D48" s="51">
        <f t="shared" si="8"/>
        <v>2026</v>
      </c>
      <c r="E48" s="56">
        <f t="shared" si="9"/>
        <v>46266</v>
      </c>
      <c r="F48" s="51">
        <v>30</v>
      </c>
      <c r="G48" s="126">
        <f t="shared" si="2"/>
        <v>0</v>
      </c>
      <c r="I48" s="51">
        <f t="shared" si="10"/>
        <v>2026</v>
      </c>
      <c r="J48" s="56">
        <f t="shared" si="11"/>
        <v>46266</v>
      </c>
      <c r="K48" s="51">
        <v>30</v>
      </c>
      <c r="L48" s="127">
        <f t="shared" si="3"/>
        <v>0</v>
      </c>
      <c r="N48" s="56">
        <f t="shared" si="12"/>
        <v>46966</v>
      </c>
      <c r="O48" s="51">
        <f t="shared" si="13"/>
        <v>2028</v>
      </c>
      <c r="P48" s="51">
        <v>30</v>
      </c>
      <c r="Q48" s="120">
        <f t="shared" si="4"/>
        <v>3922992.0386541323</v>
      </c>
      <c r="R48" s="120">
        <f t="shared" si="5"/>
        <v>526960.98139426578</v>
      </c>
      <c r="S48" s="120">
        <f t="shared" si="6"/>
        <v>3396031.0572598665</v>
      </c>
      <c r="T48" s="120">
        <f t="shared" si="14"/>
        <v>558251680.64545763</v>
      </c>
      <c r="U48" s="120">
        <f t="shared" si="7"/>
        <v>557724719.66406333</v>
      </c>
      <c r="V48" s="120">
        <f t="shared" si="15"/>
        <v>14497916.439821608</v>
      </c>
      <c r="AG48" s="56"/>
      <c r="AH48" s="60"/>
      <c r="AI48" s="60"/>
      <c r="AJ48" s="60"/>
      <c r="AK48" s="60"/>
      <c r="AL48" s="60"/>
      <c r="AN48" s="60"/>
    </row>
    <row r="49" spans="4:40" x14ac:dyDescent="0.3">
      <c r="D49" s="51">
        <f t="shared" si="8"/>
        <v>2026</v>
      </c>
      <c r="E49" s="56">
        <f t="shared" si="9"/>
        <v>46296</v>
      </c>
      <c r="F49" s="51">
        <v>31</v>
      </c>
      <c r="G49" s="126">
        <f t="shared" si="2"/>
        <v>0</v>
      </c>
      <c r="I49" s="51">
        <f t="shared" si="10"/>
        <v>2026</v>
      </c>
      <c r="J49" s="56">
        <f t="shared" si="11"/>
        <v>46296</v>
      </c>
      <c r="K49" s="51">
        <v>31</v>
      </c>
      <c r="L49" s="127">
        <f t="shared" si="3"/>
        <v>0</v>
      </c>
      <c r="N49" s="56">
        <f t="shared" si="12"/>
        <v>46997</v>
      </c>
      <c r="O49" s="51">
        <f t="shared" si="13"/>
        <v>2028</v>
      </c>
      <c r="P49" s="51">
        <v>31</v>
      </c>
      <c r="Q49" s="120">
        <f t="shared" si="4"/>
        <v>3922992.0386541323</v>
      </c>
      <c r="R49" s="120">
        <f t="shared" si="5"/>
        <v>530166.6606977476</v>
      </c>
      <c r="S49" s="120">
        <f t="shared" si="6"/>
        <v>3392825.3779563853</v>
      </c>
      <c r="T49" s="120">
        <f t="shared" si="14"/>
        <v>557724719.66406333</v>
      </c>
      <c r="U49" s="120">
        <f t="shared" si="7"/>
        <v>557194553.00336564</v>
      </c>
      <c r="V49" s="120">
        <f t="shared" si="15"/>
        <v>15028083.100519355</v>
      </c>
      <c r="AG49" s="56"/>
      <c r="AH49" s="60"/>
      <c r="AI49" s="60"/>
      <c r="AJ49" s="60"/>
      <c r="AK49" s="60"/>
      <c r="AL49" s="60"/>
      <c r="AN49" s="60"/>
    </row>
    <row r="50" spans="4:40" x14ac:dyDescent="0.3">
      <c r="D50" s="51">
        <f t="shared" si="8"/>
        <v>2026</v>
      </c>
      <c r="E50" s="56">
        <f t="shared" si="9"/>
        <v>46327</v>
      </c>
      <c r="F50" s="51">
        <v>32</v>
      </c>
      <c r="G50" s="126">
        <f t="shared" si="2"/>
        <v>0</v>
      </c>
      <c r="I50" s="51">
        <f t="shared" si="10"/>
        <v>2026</v>
      </c>
      <c r="J50" s="56">
        <f t="shared" si="11"/>
        <v>46327</v>
      </c>
      <c r="K50" s="51">
        <v>32</v>
      </c>
      <c r="L50" s="127">
        <f t="shared" si="3"/>
        <v>0</v>
      </c>
      <c r="N50" s="56">
        <f t="shared" si="12"/>
        <v>47027</v>
      </c>
      <c r="O50" s="51">
        <f t="shared" si="13"/>
        <v>2028</v>
      </c>
      <c r="P50" s="51">
        <v>32</v>
      </c>
      <c r="Q50" s="120">
        <f t="shared" si="4"/>
        <v>3922992.0386541323</v>
      </c>
      <c r="R50" s="120">
        <f t="shared" si="5"/>
        <v>533391.84121699212</v>
      </c>
      <c r="S50" s="120">
        <f t="shared" si="6"/>
        <v>3389600.1974371402</v>
      </c>
      <c r="T50" s="120">
        <f t="shared" si="14"/>
        <v>557194553.00336564</v>
      </c>
      <c r="U50" s="120">
        <f t="shared" si="7"/>
        <v>556661161.16214859</v>
      </c>
      <c r="V50" s="120">
        <f t="shared" si="15"/>
        <v>15561474.941736348</v>
      </c>
      <c r="X50" s="92"/>
      <c r="Y50" s="92"/>
      <c r="Z50" s="92"/>
      <c r="AA50" s="92"/>
      <c r="AB50" s="92"/>
      <c r="AC50" s="92"/>
      <c r="AG50" s="56"/>
      <c r="AH50" s="60"/>
      <c r="AI50" s="60"/>
      <c r="AJ50" s="60"/>
      <c r="AK50" s="60"/>
      <c r="AL50" s="60"/>
      <c r="AN50" s="60"/>
    </row>
    <row r="51" spans="4:40" x14ac:dyDescent="0.3">
      <c r="D51" s="51">
        <f t="shared" si="8"/>
        <v>2026</v>
      </c>
      <c r="E51" s="56">
        <f t="shared" si="9"/>
        <v>46357</v>
      </c>
      <c r="F51" s="51">
        <v>33</v>
      </c>
      <c r="G51" s="126">
        <f t="shared" si="2"/>
        <v>0</v>
      </c>
      <c r="I51" s="51">
        <f t="shared" si="10"/>
        <v>2026</v>
      </c>
      <c r="J51" s="56">
        <f t="shared" si="11"/>
        <v>46357</v>
      </c>
      <c r="K51" s="51">
        <v>33</v>
      </c>
      <c r="L51" s="127">
        <f t="shared" si="3"/>
        <v>0</v>
      </c>
      <c r="N51" s="56">
        <f t="shared" si="12"/>
        <v>47058</v>
      </c>
      <c r="O51" s="51">
        <f t="shared" si="13"/>
        <v>2028</v>
      </c>
      <c r="P51" s="51">
        <v>33</v>
      </c>
      <c r="Q51" s="120">
        <f t="shared" si="4"/>
        <v>3922992.0386541323</v>
      </c>
      <c r="R51" s="120">
        <f t="shared" si="5"/>
        <v>536636.64158439555</v>
      </c>
      <c r="S51" s="120">
        <f t="shared" si="6"/>
        <v>3386355.3970697368</v>
      </c>
      <c r="T51" s="120">
        <f t="shared" si="14"/>
        <v>556661161.16214859</v>
      </c>
      <c r="U51" s="120">
        <f t="shared" si="7"/>
        <v>556124524.5205642</v>
      </c>
      <c r="V51" s="120">
        <f t="shared" si="15"/>
        <v>16098111.583320744</v>
      </c>
      <c r="X51" s="92"/>
      <c r="Y51" s="92"/>
      <c r="Z51" s="92"/>
      <c r="AA51" s="92"/>
      <c r="AB51" s="92"/>
      <c r="AC51" s="92"/>
      <c r="AG51" s="56"/>
      <c r="AH51" s="60"/>
      <c r="AI51" s="60"/>
      <c r="AJ51" s="60"/>
      <c r="AK51" s="60"/>
      <c r="AL51" s="60"/>
      <c r="AN51" s="60"/>
    </row>
    <row r="52" spans="4:40" x14ac:dyDescent="0.3">
      <c r="D52" s="51">
        <f t="shared" si="8"/>
        <v>2027</v>
      </c>
      <c r="E52" s="56">
        <f t="shared" si="9"/>
        <v>46388</v>
      </c>
      <c r="F52" s="51">
        <v>34</v>
      </c>
      <c r="G52" s="126">
        <f t="shared" si="2"/>
        <v>0</v>
      </c>
      <c r="I52" s="51">
        <f t="shared" si="10"/>
        <v>2027</v>
      </c>
      <c r="J52" s="56">
        <f t="shared" si="11"/>
        <v>46388</v>
      </c>
      <c r="K52" s="51">
        <v>34</v>
      </c>
      <c r="L52" s="127">
        <f t="shared" si="3"/>
        <v>0</v>
      </c>
      <c r="N52" s="56">
        <f t="shared" si="12"/>
        <v>47088</v>
      </c>
      <c r="O52" s="51">
        <f t="shared" si="13"/>
        <v>2028</v>
      </c>
      <c r="P52" s="51">
        <v>34</v>
      </c>
      <c r="Q52" s="120">
        <f t="shared" si="4"/>
        <v>3922992.0386541323</v>
      </c>
      <c r="R52" s="120">
        <f t="shared" si="5"/>
        <v>539901.18115403398</v>
      </c>
      <c r="S52" s="120">
        <f t="shared" si="6"/>
        <v>3383090.8575000986</v>
      </c>
      <c r="T52" s="120">
        <f t="shared" si="14"/>
        <v>556124524.5205642</v>
      </c>
      <c r="U52" s="120">
        <f t="shared" si="7"/>
        <v>555584623.33941019</v>
      </c>
      <c r="V52" s="120">
        <f t="shared" si="15"/>
        <v>16638012.764474778</v>
      </c>
      <c r="X52" s="92"/>
      <c r="Y52" s="92"/>
      <c r="Z52" s="92"/>
      <c r="AA52" s="92"/>
      <c r="AB52" s="92"/>
      <c r="AC52" s="92"/>
      <c r="AG52" s="56"/>
      <c r="AH52" s="60"/>
      <c r="AI52" s="60"/>
      <c r="AJ52" s="60"/>
      <c r="AK52" s="60"/>
      <c r="AL52" s="60"/>
      <c r="AN52" s="60"/>
    </row>
    <row r="53" spans="4:40" x14ac:dyDescent="0.3">
      <c r="D53" s="51">
        <f t="shared" si="8"/>
        <v>2027</v>
      </c>
      <c r="E53" s="56">
        <f t="shared" si="9"/>
        <v>46419</v>
      </c>
      <c r="F53" s="51">
        <v>35</v>
      </c>
      <c r="G53" s="126">
        <f t="shared" si="2"/>
        <v>0</v>
      </c>
      <c r="I53" s="51">
        <f t="shared" si="10"/>
        <v>2027</v>
      </c>
      <c r="J53" s="56">
        <f t="shared" si="11"/>
        <v>46419</v>
      </c>
      <c r="K53" s="51">
        <v>35</v>
      </c>
      <c r="L53" s="127">
        <f t="shared" si="3"/>
        <v>0</v>
      </c>
      <c r="N53" s="56">
        <f t="shared" si="12"/>
        <v>47119</v>
      </c>
      <c r="O53" s="51">
        <f t="shared" si="13"/>
        <v>2029</v>
      </c>
      <c r="P53" s="51">
        <v>35</v>
      </c>
      <c r="Q53" s="120">
        <f t="shared" si="4"/>
        <v>3922992.0386541323</v>
      </c>
      <c r="R53" s="120">
        <f t="shared" si="5"/>
        <v>543185.58000605437</v>
      </c>
      <c r="S53" s="120">
        <f t="shared" si="6"/>
        <v>3379806.4586480786</v>
      </c>
      <c r="T53" s="120">
        <f t="shared" si="14"/>
        <v>555584623.33941019</v>
      </c>
      <c r="U53" s="120">
        <f t="shared" si="7"/>
        <v>555041437.75940418</v>
      </c>
      <c r="V53" s="120">
        <f t="shared" si="15"/>
        <v>17181198.344480831</v>
      </c>
      <c r="X53" s="92"/>
      <c r="Y53" s="92"/>
      <c r="Z53" s="92"/>
      <c r="AA53" s="92"/>
      <c r="AB53" s="92"/>
      <c r="AC53" s="92"/>
      <c r="AG53" s="56"/>
      <c r="AH53" s="60"/>
      <c r="AI53" s="60"/>
      <c r="AJ53" s="60"/>
      <c r="AK53" s="60"/>
      <c r="AL53" s="60"/>
      <c r="AN53" s="60"/>
    </row>
    <row r="54" spans="4:40" x14ac:dyDescent="0.3">
      <c r="D54" s="51">
        <f t="shared" si="8"/>
        <v>2027</v>
      </c>
      <c r="E54" s="56">
        <f t="shared" si="9"/>
        <v>46447</v>
      </c>
      <c r="F54" s="51">
        <v>36</v>
      </c>
      <c r="G54" s="126">
        <f t="shared" si="2"/>
        <v>0</v>
      </c>
      <c r="I54" s="51">
        <f t="shared" si="10"/>
        <v>2027</v>
      </c>
      <c r="J54" s="56">
        <f t="shared" si="11"/>
        <v>46447</v>
      </c>
      <c r="K54" s="51">
        <v>36</v>
      </c>
      <c r="L54" s="127">
        <f t="shared" si="3"/>
        <v>0</v>
      </c>
      <c r="M54" s="51" t="s">
        <v>163</v>
      </c>
      <c r="N54" s="56">
        <f t="shared" si="12"/>
        <v>47150</v>
      </c>
      <c r="O54" s="51">
        <f t="shared" si="13"/>
        <v>2029</v>
      </c>
      <c r="P54" s="51">
        <v>36</v>
      </c>
      <c r="Q54" s="120">
        <f t="shared" si="4"/>
        <v>3922992.0386541323</v>
      </c>
      <c r="R54" s="120">
        <f t="shared" si="5"/>
        <v>546489.95895109116</v>
      </c>
      <c r="S54" s="120">
        <f t="shared" si="6"/>
        <v>3376502.0797030414</v>
      </c>
      <c r="T54" s="120">
        <f t="shared" si="14"/>
        <v>555041437.75940418</v>
      </c>
      <c r="U54" s="120">
        <f t="shared" si="7"/>
        <v>554494947.80045307</v>
      </c>
      <c r="V54" s="120">
        <f t="shared" si="15"/>
        <v>17727688.303431921</v>
      </c>
      <c r="X54" s="92"/>
      <c r="Y54" s="92"/>
      <c r="Z54" s="92"/>
      <c r="AA54" s="92"/>
      <c r="AB54" s="92"/>
      <c r="AC54" s="92"/>
      <c r="AG54" s="56"/>
      <c r="AH54" s="60"/>
      <c r="AI54" s="60"/>
      <c r="AJ54" s="60"/>
      <c r="AK54" s="60"/>
      <c r="AL54" s="60"/>
      <c r="AN54" s="60"/>
    </row>
    <row r="55" spans="4:40" x14ac:dyDescent="0.3">
      <c r="D55" s="51">
        <f t="shared" si="8"/>
        <v>2027</v>
      </c>
      <c r="E55" s="56">
        <f t="shared" si="9"/>
        <v>46478</v>
      </c>
      <c r="F55" s="51">
        <v>37</v>
      </c>
      <c r="N55" s="56">
        <f t="shared" si="12"/>
        <v>47178</v>
      </c>
      <c r="O55" s="51">
        <f t="shared" si="13"/>
        <v>2029</v>
      </c>
      <c r="P55" s="51">
        <v>37</v>
      </c>
      <c r="Q55" s="120">
        <f t="shared" si="4"/>
        <v>3922992.0386541323</v>
      </c>
      <c r="R55" s="120">
        <f t="shared" si="5"/>
        <v>549814.43953471037</v>
      </c>
      <c r="S55" s="120">
        <f t="shared" si="6"/>
        <v>3373177.599119422</v>
      </c>
      <c r="T55" s="120">
        <f t="shared" si="14"/>
        <v>554494947.80045307</v>
      </c>
      <c r="U55" s="120">
        <f t="shared" si="7"/>
        <v>553945133.3609184</v>
      </c>
      <c r="V55" s="120">
        <f t="shared" si="15"/>
        <v>18277502.74296663</v>
      </c>
      <c r="X55" s="92"/>
      <c r="Y55" s="92"/>
      <c r="Z55" s="92"/>
      <c r="AA55" s="92"/>
      <c r="AB55" s="92"/>
      <c r="AC55" s="92"/>
      <c r="AG55" s="56"/>
      <c r="AH55" s="60"/>
      <c r="AI55" s="60"/>
      <c r="AJ55" s="60"/>
      <c r="AK55" s="60"/>
      <c r="AL55" s="60"/>
      <c r="AN55" s="60"/>
    </row>
    <row r="56" spans="4:40" x14ac:dyDescent="0.3">
      <c r="D56" s="51">
        <f t="shared" si="8"/>
        <v>2027</v>
      </c>
      <c r="E56" s="56">
        <f t="shared" si="9"/>
        <v>46508</v>
      </c>
      <c r="F56" s="51">
        <v>38</v>
      </c>
      <c r="N56" s="56">
        <f t="shared" si="12"/>
        <v>47209</v>
      </c>
      <c r="O56" s="51">
        <f t="shared" si="13"/>
        <v>2029</v>
      </c>
      <c r="P56" s="51">
        <v>38</v>
      </c>
      <c r="Q56" s="120">
        <f t="shared" si="4"/>
        <v>3922992.0386541323</v>
      </c>
      <c r="R56" s="120">
        <f t="shared" si="5"/>
        <v>553159.1440418798</v>
      </c>
      <c r="S56" s="120">
        <f t="shared" si="6"/>
        <v>3369832.8946122527</v>
      </c>
      <c r="T56" s="120">
        <f t="shared" si="14"/>
        <v>553945133.3609184</v>
      </c>
      <c r="U56" s="120">
        <f t="shared" si="7"/>
        <v>553391974.21687651</v>
      </c>
      <c r="V56" s="120">
        <f t="shared" si="15"/>
        <v>18830661.887008511</v>
      </c>
      <c r="X56" s="92"/>
      <c r="Y56" s="92"/>
      <c r="Z56" s="92"/>
      <c r="AA56" s="92"/>
      <c r="AB56" s="92"/>
      <c r="AC56" s="92"/>
      <c r="AG56" s="56"/>
      <c r="AH56" s="60"/>
      <c r="AI56" s="60"/>
      <c r="AJ56" s="60"/>
      <c r="AK56" s="60"/>
      <c r="AL56" s="60"/>
      <c r="AN56" s="60"/>
    </row>
    <row r="57" spans="4:40" x14ac:dyDescent="0.3">
      <c r="D57" s="51">
        <f t="shared" si="8"/>
        <v>2027</v>
      </c>
      <c r="E57" s="56">
        <f t="shared" si="9"/>
        <v>46539</v>
      </c>
      <c r="F57" s="51">
        <v>39</v>
      </c>
      <c r="N57" s="56">
        <f t="shared" si="12"/>
        <v>47239</v>
      </c>
      <c r="O57" s="51">
        <f t="shared" si="13"/>
        <v>2029</v>
      </c>
      <c r="P57" s="51">
        <v>39</v>
      </c>
      <c r="Q57" s="120">
        <f t="shared" si="4"/>
        <v>3922992.0386541323</v>
      </c>
      <c r="R57" s="120">
        <f t="shared" si="5"/>
        <v>556524.19550146791</v>
      </c>
      <c r="S57" s="120">
        <f t="shared" si="6"/>
        <v>3366467.8431526646</v>
      </c>
      <c r="T57" s="120">
        <f t="shared" si="14"/>
        <v>553391974.21687651</v>
      </c>
      <c r="U57" s="120">
        <f t="shared" si="7"/>
        <v>552835450.02137506</v>
      </c>
      <c r="V57" s="120">
        <f t="shared" si="15"/>
        <v>19387186.08250998</v>
      </c>
      <c r="X57" s="92"/>
      <c r="Y57" s="92"/>
      <c r="Z57" s="92"/>
      <c r="AA57" s="92"/>
      <c r="AB57" s="92"/>
      <c r="AC57" s="92"/>
      <c r="AG57" s="56"/>
      <c r="AH57" s="60"/>
      <c r="AI57" s="60"/>
      <c r="AJ57" s="60"/>
      <c r="AK57" s="60"/>
      <c r="AL57" s="60"/>
      <c r="AN57" s="60"/>
    </row>
    <row r="58" spans="4:40" x14ac:dyDescent="0.3">
      <c r="D58" s="51">
        <f t="shared" si="8"/>
        <v>2027</v>
      </c>
      <c r="E58" s="56">
        <f t="shared" si="9"/>
        <v>46569</v>
      </c>
      <c r="F58" s="51">
        <v>40</v>
      </c>
      <c r="N58" s="56">
        <f t="shared" si="12"/>
        <v>47270</v>
      </c>
      <c r="O58" s="51">
        <f t="shared" si="13"/>
        <v>2029</v>
      </c>
      <c r="P58" s="51">
        <v>40</v>
      </c>
      <c r="Q58" s="120">
        <f t="shared" si="4"/>
        <v>3922992.0386541323</v>
      </c>
      <c r="R58" s="120">
        <f t="shared" si="5"/>
        <v>559909.71769076842</v>
      </c>
      <c r="S58" s="120">
        <f t="shared" si="6"/>
        <v>3363082.3209633641</v>
      </c>
      <c r="T58" s="120">
        <f t="shared" si="14"/>
        <v>552835450.02137506</v>
      </c>
      <c r="U58" s="120">
        <f t="shared" si="7"/>
        <v>552275540.30368423</v>
      </c>
      <c r="V58" s="120">
        <f t="shared" si="15"/>
        <v>19947095.800200749</v>
      </c>
      <c r="X58" s="92"/>
      <c r="Y58" s="92"/>
      <c r="Z58" s="92"/>
      <c r="AA58" s="92"/>
      <c r="AB58" s="92"/>
      <c r="AC58" s="92"/>
      <c r="AG58" s="56"/>
      <c r="AH58" s="60"/>
      <c r="AI58" s="60"/>
      <c r="AJ58" s="60"/>
      <c r="AK58" s="60"/>
      <c r="AL58" s="60"/>
      <c r="AN58" s="60"/>
    </row>
    <row r="59" spans="4:40" x14ac:dyDescent="0.3">
      <c r="D59" s="51">
        <f t="shared" si="8"/>
        <v>2027</v>
      </c>
      <c r="E59" s="56">
        <f t="shared" si="9"/>
        <v>46600</v>
      </c>
      <c r="F59" s="51">
        <v>41</v>
      </c>
      <c r="N59" s="56">
        <f t="shared" si="12"/>
        <v>47300</v>
      </c>
      <c r="O59" s="51">
        <f t="shared" si="13"/>
        <v>2029</v>
      </c>
      <c r="P59" s="51">
        <v>41</v>
      </c>
      <c r="Q59" s="120">
        <f t="shared" si="4"/>
        <v>3922992.0386541323</v>
      </c>
      <c r="R59" s="120">
        <f t="shared" si="5"/>
        <v>563315.83514005388</v>
      </c>
      <c r="S59" s="120">
        <f t="shared" si="6"/>
        <v>3359676.2035140791</v>
      </c>
      <c r="T59" s="120">
        <f t="shared" si="14"/>
        <v>552275540.30368423</v>
      </c>
      <c r="U59" s="120">
        <f t="shared" si="7"/>
        <v>551712224.46854413</v>
      </c>
      <c r="V59" s="120">
        <f t="shared" si="15"/>
        <v>20510411.635340802</v>
      </c>
      <c r="X59" s="92"/>
      <c r="Y59" s="92"/>
      <c r="Z59" s="92"/>
      <c r="AA59" s="92"/>
      <c r="AB59" s="92"/>
      <c r="AC59" s="92"/>
      <c r="AG59" s="56"/>
      <c r="AH59" s="60"/>
      <c r="AI59" s="60"/>
      <c r="AJ59" s="60"/>
      <c r="AK59" s="60"/>
      <c r="AL59" s="60"/>
      <c r="AN59" s="60"/>
    </row>
    <row r="60" spans="4:40" x14ac:dyDescent="0.3">
      <c r="D60" s="51">
        <f t="shared" si="8"/>
        <v>2027</v>
      </c>
      <c r="E60" s="56">
        <f t="shared" si="9"/>
        <v>46631</v>
      </c>
      <c r="F60" s="51">
        <v>42</v>
      </c>
      <c r="N60" s="56">
        <f t="shared" si="12"/>
        <v>47331</v>
      </c>
      <c r="O60" s="51">
        <f t="shared" si="13"/>
        <v>2029</v>
      </c>
      <c r="P60" s="51">
        <v>42</v>
      </c>
      <c r="Q60" s="120">
        <f t="shared" si="4"/>
        <v>3922992.0386541323</v>
      </c>
      <c r="R60" s="120">
        <f t="shared" si="5"/>
        <v>566742.67313715606</v>
      </c>
      <c r="S60" s="120">
        <f t="shared" si="6"/>
        <v>3356249.3655169765</v>
      </c>
      <c r="T60" s="120">
        <f t="shared" si="14"/>
        <v>551712224.46854413</v>
      </c>
      <c r="U60" s="120">
        <f t="shared" si="7"/>
        <v>551145481.79540694</v>
      </c>
      <c r="V60" s="120">
        <f t="shared" si="15"/>
        <v>21077154.308477957</v>
      </c>
      <c r="X60" s="92"/>
      <c r="Y60" s="92"/>
      <c r="Z60" s="92"/>
      <c r="AA60" s="92"/>
      <c r="AB60" s="92"/>
      <c r="AC60" s="92"/>
      <c r="AG60" s="56"/>
      <c r="AH60" s="60"/>
      <c r="AI60" s="60"/>
      <c r="AJ60" s="60"/>
      <c r="AK60" s="60"/>
      <c r="AL60" s="60"/>
      <c r="AN60" s="60"/>
    </row>
    <row r="61" spans="4:40" x14ac:dyDescent="0.3">
      <c r="D61" s="51">
        <f t="shared" si="8"/>
        <v>2027</v>
      </c>
      <c r="E61" s="56">
        <f t="shared" si="9"/>
        <v>46661</v>
      </c>
      <c r="F61" s="51">
        <v>43</v>
      </c>
      <c r="N61" s="56">
        <f t="shared" si="12"/>
        <v>47362</v>
      </c>
      <c r="O61" s="51">
        <f t="shared" si="13"/>
        <v>2029</v>
      </c>
      <c r="P61" s="51">
        <v>43</v>
      </c>
      <c r="Q61" s="120">
        <f t="shared" si="4"/>
        <v>3922992.0386541323</v>
      </c>
      <c r="R61" s="120">
        <f t="shared" si="5"/>
        <v>570190.35773207364</v>
      </c>
      <c r="S61" s="120">
        <f t="shared" si="6"/>
        <v>3352801.6809220589</v>
      </c>
      <c r="T61" s="120">
        <f t="shared" si="14"/>
        <v>551145481.79540694</v>
      </c>
      <c r="U61" s="120">
        <f t="shared" si="7"/>
        <v>550575291.43767488</v>
      </c>
      <c r="V61" s="120">
        <f t="shared" si="15"/>
        <v>21647344.666210029</v>
      </c>
      <c r="X61" s="92"/>
      <c r="Y61" s="92"/>
      <c r="Z61" s="92"/>
      <c r="AA61" s="92"/>
      <c r="AB61" s="92"/>
      <c r="AC61" s="92"/>
      <c r="AG61" s="56"/>
      <c r="AH61" s="60"/>
      <c r="AI61" s="60"/>
      <c r="AJ61" s="60"/>
      <c r="AK61" s="60"/>
      <c r="AL61" s="60"/>
      <c r="AN61" s="60"/>
    </row>
    <row r="62" spans="4:40" x14ac:dyDescent="0.3">
      <c r="D62" s="51">
        <f t="shared" si="8"/>
        <v>2027</v>
      </c>
      <c r="E62" s="56">
        <f t="shared" si="9"/>
        <v>46692</v>
      </c>
      <c r="F62" s="51">
        <v>44</v>
      </c>
      <c r="N62" s="56">
        <f t="shared" si="12"/>
        <v>47392</v>
      </c>
      <c r="O62" s="51">
        <f t="shared" si="13"/>
        <v>2029</v>
      </c>
      <c r="P62" s="51">
        <v>44</v>
      </c>
      <c r="Q62" s="120">
        <f t="shared" si="4"/>
        <v>3922992.0386541323</v>
      </c>
      <c r="R62" s="120">
        <f t="shared" si="5"/>
        <v>573659.01574161055</v>
      </c>
      <c r="S62" s="120">
        <f t="shared" si="6"/>
        <v>3349333.0229125218</v>
      </c>
      <c r="T62" s="120">
        <f t="shared" si="14"/>
        <v>550575291.43767488</v>
      </c>
      <c r="U62" s="120">
        <f t="shared" si="7"/>
        <v>550001632.42193329</v>
      </c>
      <c r="V62" s="120">
        <f t="shared" si="15"/>
        <v>22221003.681951638</v>
      </c>
      <c r="X62" s="92"/>
      <c r="Y62" s="92"/>
      <c r="Z62" s="92"/>
      <c r="AA62" s="92"/>
      <c r="AB62" s="92"/>
      <c r="AC62" s="92"/>
      <c r="AG62" s="56"/>
      <c r="AH62" s="60"/>
      <c r="AI62" s="60"/>
      <c r="AJ62" s="60"/>
      <c r="AK62" s="60"/>
      <c r="AL62" s="60"/>
      <c r="AN62" s="60"/>
    </row>
    <row r="63" spans="4:40" x14ac:dyDescent="0.3">
      <c r="D63" s="51">
        <f t="shared" si="8"/>
        <v>2027</v>
      </c>
      <c r="E63" s="56">
        <f t="shared" si="9"/>
        <v>46722</v>
      </c>
      <c r="F63" s="51">
        <v>45</v>
      </c>
      <c r="N63" s="56">
        <f t="shared" si="12"/>
        <v>47423</v>
      </c>
      <c r="O63" s="51">
        <f t="shared" si="13"/>
        <v>2029</v>
      </c>
      <c r="P63" s="51">
        <v>45</v>
      </c>
      <c r="Q63" s="120">
        <f t="shared" si="4"/>
        <v>3922992.0386541323</v>
      </c>
      <c r="R63" s="120">
        <f t="shared" si="5"/>
        <v>577148.77475403866</v>
      </c>
      <c r="S63" s="120">
        <f t="shared" si="6"/>
        <v>3345843.2639000933</v>
      </c>
      <c r="T63" s="120">
        <f t="shared" si="14"/>
        <v>550001632.42193329</v>
      </c>
      <c r="U63" s="120">
        <f t="shared" si="7"/>
        <v>549424483.64717925</v>
      </c>
      <c r="V63" s="120">
        <f t="shared" si="15"/>
        <v>22798152.456705678</v>
      </c>
      <c r="X63" s="92"/>
      <c r="Y63" s="92"/>
      <c r="Z63" s="92"/>
      <c r="AA63" s="92"/>
      <c r="AB63" s="92"/>
      <c r="AC63" s="92"/>
      <c r="AG63" s="56"/>
      <c r="AH63" s="60"/>
      <c r="AI63" s="60"/>
      <c r="AJ63" s="60"/>
      <c r="AK63" s="60"/>
      <c r="AL63" s="60"/>
      <c r="AN63" s="60"/>
    </row>
    <row r="64" spans="4:40" x14ac:dyDescent="0.3">
      <c r="D64" s="51">
        <f t="shared" si="8"/>
        <v>2028</v>
      </c>
      <c r="E64" s="56">
        <f t="shared" si="9"/>
        <v>46753</v>
      </c>
      <c r="F64" s="51">
        <v>46</v>
      </c>
      <c r="N64" s="56">
        <f t="shared" si="12"/>
        <v>47453</v>
      </c>
      <c r="O64" s="51">
        <f t="shared" si="13"/>
        <v>2029</v>
      </c>
      <c r="P64" s="51">
        <v>46</v>
      </c>
      <c r="Q64" s="120">
        <f t="shared" si="4"/>
        <v>3922992.0386541323</v>
      </c>
      <c r="R64" s="120">
        <f t="shared" si="5"/>
        <v>580659.76313379244</v>
      </c>
      <c r="S64" s="120">
        <f t="shared" si="6"/>
        <v>3342332.2755203401</v>
      </c>
      <c r="T64" s="120">
        <f t="shared" si="14"/>
        <v>549424483.64717925</v>
      </c>
      <c r="U64" s="120">
        <f t="shared" si="7"/>
        <v>548843823.88404548</v>
      </c>
      <c r="V64" s="120">
        <f t="shared" si="15"/>
        <v>23378812.219839472</v>
      </c>
      <c r="X64" s="92"/>
      <c r="Y64" s="92"/>
      <c r="Z64" s="92"/>
      <c r="AA64" s="92"/>
      <c r="AB64" s="92"/>
      <c r="AC64" s="92"/>
      <c r="AG64" s="56"/>
      <c r="AH64" s="60"/>
      <c r="AI64" s="60"/>
      <c r="AJ64" s="60"/>
      <c r="AK64" s="60"/>
      <c r="AL64" s="60"/>
      <c r="AN64" s="60"/>
    </row>
    <row r="65" spans="4:40" x14ac:dyDescent="0.3">
      <c r="D65" s="51">
        <f t="shared" si="8"/>
        <v>2028</v>
      </c>
      <c r="E65" s="56">
        <f t="shared" si="9"/>
        <v>46784</v>
      </c>
      <c r="F65" s="51">
        <v>47</v>
      </c>
      <c r="N65" s="56">
        <f t="shared" si="12"/>
        <v>47484</v>
      </c>
      <c r="O65" s="51">
        <f t="shared" si="13"/>
        <v>2030</v>
      </c>
      <c r="P65" s="51">
        <v>47</v>
      </c>
      <c r="Q65" s="120">
        <f t="shared" si="4"/>
        <v>3922992.0386541323</v>
      </c>
      <c r="R65" s="120">
        <f t="shared" si="5"/>
        <v>584192.11002618948</v>
      </c>
      <c r="S65" s="120">
        <f t="shared" si="6"/>
        <v>3338799.9286279432</v>
      </c>
      <c r="T65" s="120">
        <f t="shared" si="14"/>
        <v>548843823.88404548</v>
      </c>
      <c r="U65" s="120">
        <f t="shared" si="7"/>
        <v>548259631.77401924</v>
      </c>
      <c r="V65" s="120">
        <f t="shared" si="15"/>
        <v>23963004.329865661</v>
      </c>
      <c r="X65" s="92"/>
      <c r="Y65" s="92"/>
      <c r="Z65" s="92"/>
      <c r="AA65" s="92"/>
      <c r="AB65" s="92"/>
      <c r="AC65" s="92"/>
      <c r="AG65" s="56"/>
      <c r="AH65" s="60"/>
      <c r="AI65" s="60"/>
      <c r="AJ65" s="60"/>
      <c r="AK65" s="60"/>
      <c r="AL65" s="60"/>
      <c r="AN65" s="60"/>
    </row>
    <row r="66" spans="4:40" x14ac:dyDescent="0.3">
      <c r="M66" s="51" t="s">
        <v>164</v>
      </c>
      <c r="N66" s="56">
        <f t="shared" si="12"/>
        <v>47515</v>
      </c>
      <c r="O66" s="51">
        <f t="shared" si="13"/>
        <v>2030</v>
      </c>
      <c r="P66" s="51">
        <v>48</v>
      </c>
      <c r="Q66" s="120">
        <f t="shared" si="4"/>
        <v>3922992.0386541323</v>
      </c>
      <c r="R66" s="120">
        <f t="shared" si="5"/>
        <v>587745.94536218222</v>
      </c>
      <c r="S66" s="120">
        <f t="shared" si="6"/>
        <v>3335246.0932919499</v>
      </c>
      <c r="T66" s="120">
        <f t="shared" si="14"/>
        <v>548259631.77401924</v>
      </c>
      <c r="U66" s="120">
        <f t="shared" si="7"/>
        <v>547671885.82865703</v>
      </c>
      <c r="V66" s="120">
        <f t="shared" si="15"/>
        <v>24550750.275227841</v>
      </c>
      <c r="X66" s="92"/>
      <c r="Y66" s="92"/>
      <c r="Z66" s="92"/>
      <c r="AA66" s="92"/>
      <c r="AB66" s="92"/>
      <c r="AC66" s="92"/>
      <c r="AG66" s="56"/>
      <c r="AH66" s="60"/>
      <c r="AI66" s="60"/>
      <c r="AJ66" s="60"/>
      <c r="AK66" s="60"/>
      <c r="AL66" s="60"/>
      <c r="AN66" s="60"/>
    </row>
    <row r="67" spans="4:40" x14ac:dyDescent="0.3">
      <c r="N67" s="56">
        <f t="shared" si="12"/>
        <v>47543</v>
      </c>
      <c r="O67" s="51">
        <f t="shared" si="13"/>
        <v>2030</v>
      </c>
      <c r="P67" s="51">
        <v>49</v>
      </c>
      <c r="Q67" s="120">
        <f t="shared" si="4"/>
        <v>3922992.0386541323</v>
      </c>
      <c r="R67" s="120">
        <f t="shared" si="5"/>
        <v>591321.39986313554</v>
      </c>
      <c r="S67" s="120">
        <f t="shared" si="6"/>
        <v>3331670.6387909967</v>
      </c>
      <c r="T67" s="120">
        <f t="shared" si="14"/>
        <v>547671885.82865703</v>
      </c>
      <c r="U67" s="120">
        <f t="shared" si="7"/>
        <v>547080564.42879391</v>
      </c>
      <c r="V67" s="120">
        <f t="shared" si="15"/>
        <v>25142071.675090976</v>
      </c>
      <c r="X67" s="92"/>
      <c r="Y67" s="92"/>
      <c r="Z67" s="92"/>
      <c r="AA67" s="92"/>
      <c r="AB67" s="92"/>
      <c r="AC67" s="92"/>
      <c r="AG67" s="56"/>
      <c r="AH67" s="60"/>
      <c r="AI67" s="60"/>
      <c r="AJ67" s="60"/>
      <c r="AK67" s="60"/>
      <c r="AL67" s="60"/>
      <c r="AN67" s="60"/>
    </row>
    <row r="68" spans="4:40" x14ac:dyDescent="0.3">
      <c r="N68" s="56">
        <f t="shared" si="12"/>
        <v>47574</v>
      </c>
      <c r="O68" s="51">
        <f t="shared" si="13"/>
        <v>2030</v>
      </c>
      <c r="P68" s="51">
        <v>50</v>
      </c>
      <c r="Q68" s="120">
        <f t="shared" si="4"/>
        <v>3922992.0386541323</v>
      </c>
      <c r="R68" s="120">
        <f t="shared" si="5"/>
        <v>594918.6050456363</v>
      </c>
      <c r="S68" s="120">
        <f t="shared" si="6"/>
        <v>3328073.4336084961</v>
      </c>
      <c r="T68" s="120">
        <f t="shared" si="14"/>
        <v>547080564.42879391</v>
      </c>
      <c r="U68" s="120">
        <f t="shared" si="7"/>
        <v>546485645.82374823</v>
      </c>
      <c r="V68" s="120">
        <f t="shared" si="15"/>
        <v>25736990.280136611</v>
      </c>
      <c r="X68" s="92"/>
      <c r="Y68" s="92"/>
      <c r="Z68" s="92"/>
      <c r="AA68" s="92"/>
      <c r="AB68" s="92"/>
      <c r="AC68" s="92"/>
      <c r="AG68" s="56"/>
      <c r="AH68" s="60"/>
      <c r="AI68" s="60"/>
      <c r="AJ68" s="60"/>
      <c r="AK68" s="60"/>
      <c r="AL68" s="60"/>
      <c r="AN68" s="60"/>
    </row>
    <row r="69" spans="4:40" hidden="1" x14ac:dyDescent="0.3">
      <c r="N69" s="56">
        <f t="shared" si="12"/>
        <v>47604</v>
      </c>
      <c r="O69" s="51">
        <f t="shared" si="13"/>
        <v>2030</v>
      </c>
      <c r="P69" s="51">
        <v>51</v>
      </c>
      <c r="Q69" s="120">
        <f t="shared" si="4"/>
        <v>3922992.0386541323</v>
      </c>
      <c r="R69" s="120">
        <f t="shared" si="5"/>
        <v>598537.69322633056</v>
      </c>
      <c r="S69" s="120">
        <f t="shared" si="6"/>
        <v>3324454.3454278023</v>
      </c>
      <c r="T69" s="120">
        <f t="shared" si="14"/>
        <v>546485645.82374823</v>
      </c>
      <c r="U69" s="120">
        <f t="shared" si="7"/>
        <v>545887108.13052189</v>
      </c>
      <c r="V69" s="120">
        <f t="shared" si="15"/>
        <v>26335527.973362941</v>
      </c>
      <c r="X69" s="92"/>
      <c r="Y69" s="92"/>
      <c r="Z69" s="92"/>
      <c r="AA69" s="92"/>
      <c r="AB69" s="92"/>
      <c r="AC69" s="92"/>
      <c r="AG69" s="56"/>
      <c r="AH69" s="60"/>
      <c r="AI69" s="60"/>
      <c r="AJ69" s="60"/>
      <c r="AK69" s="60"/>
      <c r="AL69" s="60"/>
      <c r="AN69" s="60"/>
    </row>
    <row r="70" spans="4:40" hidden="1" x14ac:dyDescent="0.3">
      <c r="N70" s="56">
        <f t="shared" si="12"/>
        <v>47635</v>
      </c>
      <c r="O70" s="51">
        <f t="shared" si="13"/>
        <v>2030</v>
      </c>
      <c r="P70" s="51">
        <v>52</v>
      </c>
      <c r="Q70" s="120">
        <f t="shared" si="4"/>
        <v>3922992.0386541323</v>
      </c>
      <c r="R70" s="120">
        <f t="shared" si="5"/>
        <v>602178.79752679076</v>
      </c>
      <c r="S70" s="120">
        <f t="shared" si="6"/>
        <v>3320813.241127342</v>
      </c>
      <c r="T70" s="120">
        <f t="shared" si="14"/>
        <v>545887108.13052189</v>
      </c>
      <c r="U70" s="120">
        <f t="shared" si="7"/>
        <v>545284929.33299506</v>
      </c>
      <c r="V70" s="120">
        <f t="shared" si="15"/>
        <v>26937706.770889733</v>
      </c>
      <c r="X70" s="92"/>
      <c r="Y70" s="92"/>
      <c r="Z70" s="92"/>
      <c r="AA70" s="92"/>
      <c r="AB70" s="92"/>
      <c r="AC70" s="92"/>
      <c r="AG70" s="56"/>
      <c r="AH70" s="60"/>
      <c r="AI70" s="60"/>
      <c r="AJ70" s="60"/>
      <c r="AK70" s="60"/>
      <c r="AL70" s="60"/>
      <c r="AN70" s="60"/>
    </row>
    <row r="71" spans="4:40" hidden="1" x14ac:dyDescent="0.3">
      <c r="N71" s="56">
        <f t="shared" si="12"/>
        <v>47665</v>
      </c>
      <c r="O71" s="51">
        <f t="shared" si="13"/>
        <v>2030</v>
      </c>
      <c r="P71" s="51">
        <v>53</v>
      </c>
      <c r="Q71" s="120">
        <f t="shared" si="4"/>
        <v>3922992.0386541323</v>
      </c>
      <c r="R71" s="120">
        <f t="shared" si="5"/>
        <v>605842.05187841214</v>
      </c>
      <c r="S71" s="120">
        <f t="shared" si="6"/>
        <v>3317149.9867757205</v>
      </c>
      <c r="T71" s="120">
        <f t="shared" si="14"/>
        <v>545284929.33299506</v>
      </c>
      <c r="U71" s="120">
        <f t="shared" si="7"/>
        <v>544679087.2811166</v>
      </c>
      <c r="V71" s="120">
        <f t="shared" si="15"/>
        <v>27543548.822768144</v>
      </c>
      <c r="X71" s="92"/>
      <c r="Y71" s="92"/>
      <c r="Z71" s="92"/>
      <c r="AA71" s="92"/>
      <c r="AB71" s="92"/>
      <c r="AC71" s="92"/>
      <c r="AG71" s="56"/>
      <c r="AH71" s="60"/>
      <c r="AI71" s="60"/>
      <c r="AJ71" s="60"/>
      <c r="AK71" s="60"/>
      <c r="AL71" s="60"/>
      <c r="AN71" s="60"/>
    </row>
    <row r="72" spans="4:40" hidden="1" x14ac:dyDescent="0.3">
      <c r="N72" s="56">
        <f t="shared" si="12"/>
        <v>47696</v>
      </c>
      <c r="O72" s="51">
        <f t="shared" si="13"/>
        <v>2030</v>
      </c>
      <c r="P72" s="51">
        <v>54</v>
      </c>
      <c r="Q72" s="120">
        <f t="shared" si="4"/>
        <v>3922992.0386541323</v>
      </c>
      <c r="R72" s="120">
        <f t="shared" si="5"/>
        <v>609527.59102733911</v>
      </c>
      <c r="S72" s="120">
        <f t="shared" si="6"/>
        <v>3313464.4476267933</v>
      </c>
      <c r="T72" s="120">
        <f t="shared" si="14"/>
        <v>544679087.2811166</v>
      </c>
      <c r="U72" s="120">
        <f t="shared" si="7"/>
        <v>544069559.69008923</v>
      </c>
      <c r="V72" s="120">
        <f t="shared" si="15"/>
        <v>28153076.413795482</v>
      </c>
      <c r="X72" s="92"/>
      <c r="Y72" s="92"/>
      <c r="Z72" s="92"/>
      <c r="AA72" s="92"/>
      <c r="AB72" s="92"/>
      <c r="AC72" s="92"/>
      <c r="AG72" s="56"/>
      <c r="AH72" s="60"/>
      <c r="AI72" s="60"/>
      <c r="AJ72" s="60"/>
      <c r="AK72" s="60"/>
      <c r="AL72" s="60"/>
      <c r="AN72" s="60"/>
    </row>
    <row r="73" spans="4:40" hidden="1" x14ac:dyDescent="0.3">
      <c r="N73" s="56">
        <f t="shared" si="12"/>
        <v>47727</v>
      </c>
      <c r="O73" s="51">
        <f t="shared" si="13"/>
        <v>2030</v>
      </c>
      <c r="P73" s="51">
        <v>55</v>
      </c>
      <c r="Q73" s="120">
        <f t="shared" si="4"/>
        <v>3922992.0386541323</v>
      </c>
      <c r="R73" s="120">
        <f t="shared" si="5"/>
        <v>613235.55053942197</v>
      </c>
      <c r="S73" s="120">
        <f t="shared" si="6"/>
        <v>3309756.48811471</v>
      </c>
      <c r="T73" s="120">
        <f t="shared" si="14"/>
        <v>544069559.69008923</v>
      </c>
      <c r="U73" s="120">
        <f t="shared" si="7"/>
        <v>543456324.13954985</v>
      </c>
      <c r="V73" s="120">
        <f t="shared" si="15"/>
        <v>28766311.964334905</v>
      </c>
      <c r="X73" s="92"/>
      <c r="Y73" s="92"/>
      <c r="Z73" s="92"/>
      <c r="AA73" s="92"/>
      <c r="AB73" s="92"/>
      <c r="AC73" s="92"/>
      <c r="AG73" s="56"/>
      <c r="AH73" s="60"/>
      <c r="AI73" s="60"/>
      <c r="AJ73" s="60"/>
      <c r="AK73" s="60"/>
      <c r="AL73" s="60"/>
      <c r="AN73" s="60"/>
    </row>
    <row r="74" spans="4:40" hidden="1" x14ac:dyDescent="0.3">
      <c r="N74" s="56">
        <f t="shared" si="12"/>
        <v>47757</v>
      </c>
      <c r="O74" s="51">
        <f t="shared" si="13"/>
        <v>2030</v>
      </c>
      <c r="P74" s="51">
        <v>56</v>
      </c>
      <c r="Q74" s="120">
        <f t="shared" si="4"/>
        <v>3922992.0386541323</v>
      </c>
      <c r="R74" s="120">
        <f t="shared" si="5"/>
        <v>616966.06680520333</v>
      </c>
      <c r="S74" s="120">
        <f t="shared" si="6"/>
        <v>3306025.9718489288</v>
      </c>
      <c r="T74" s="120">
        <f t="shared" si="14"/>
        <v>543456324.13954985</v>
      </c>
      <c r="U74" s="120">
        <f t="shared" si="7"/>
        <v>542839358.07274461</v>
      </c>
      <c r="V74" s="120">
        <f t="shared" si="15"/>
        <v>29383278.031140108</v>
      </c>
      <c r="X74" s="92"/>
      <c r="Y74" s="92"/>
      <c r="Z74" s="92"/>
      <c r="AA74" s="92"/>
      <c r="AB74" s="92"/>
      <c r="AC74" s="92"/>
      <c r="AG74" s="56"/>
      <c r="AH74" s="60"/>
      <c r="AI74" s="60"/>
      <c r="AJ74" s="60"/>
      <c r="AK74" s="60"/>
      <c r="AL74" s="60"/>
      <c r="AN74" s="60"/>
    </row>
    <row r="75" spans="4:40" hidden="1" x14ac:dyDescent="0.3">
      <c r="N75" s="56">
        <f t="shared" si="12"/>
        <v>47788</v>
      </c>
      <c r="O75" s="51">
        <f t="shared" si="13"/>
        <v>2030</v>
      </c>
      <c r="P75" s="51">
        <v>57</v>
      </c>
      <c r="Q75" s="120">
        <f t="shared" si="4"/>
        <v>3922992.0386541323</v>
      </c>
      <c r="R75" s="120">
        <f t="shared" si="5"/>
        <v>620719.27704493515</v>
      </c>
      <c r="S75" s="120">
        <f t="shared" si="6"/>
        <v>3302272.7616091967</v>
      </c>
      <c r="T75" s="120">
        <f t="shared" si="14"/>
        <v>542839358.07274461</v>
      </c>
      <c r="U75" s="120">
        <f t="shared" si="7"/>
        <v>542218638.79569972</v>
      </c>
      <c r="V75" s="120">
        <f t="shared" si="15"/>
        <v>30003997.308185041</v>
      </c>
      <c r="X75" s="92"/>
      <c r="Y75" s="92"/>
      <c r="Z75" s="92"/>
      <c r="AA75" s="92"/>
      <c r="AB75" s="92"/>
      <c r="AC75" s="92"/>
      <c r="AG75" s="56"/>
      <c r="AH75" s="60"/>
      <c r="AI75" s="60"/>
      <c r="AJ75" s="60"/>
      <c r="AK75" s="60"/>
      <c r="AL75" s="60"/>
      <c r="AN75" s="60"/>
    </row>
    <row r="76" spans="4:40" hidden="1" x14ac:dyDescent="0.3">
      <c r="N76" s="56">
        <f t="shared" si="12"/>
        <v>47818</v>
      </c>
      <c r="O76" s="51">
        <f t="shared" si="13"/>
        <v>2030</v>
      </c>
      <c r="P76" s="51">
        <v>58</v>
      </c>
      <c r="Q76" s="120">
        <f t="shared" si="4"/>
        <v>3922992.0386541323</v>
      </c>
      <c r="R76" s="120">
        <f t="shared" si="5"/>
        <v>624495.31931362522</v>
      </c>
      <c r="S76" s="120">
        <f t="shared" si="6"/>
        <v>3298496.7193405069</v>
      </c>
      <c r="T76" s="120">
        <f t="shared" si="14"/>
        <v>542218638.79569972</v>
      </c>
      <c r="U76" s="120">
        <f t="shared" si="7"/>
        <v>541594143.47638607</v>
      </c>
      <c r="V76" s="120">
        <f t="shared" si="15"/>
        <v>30628492.627498668</v>
      </c>
      <c r="X76" s="92"/>
      <c r="Y76" s="92"/>
      <c r="Z76" s="92"/>
      <c r="AA76" s="92"/>
      <c r="AB76" s="92"/>
      <c r="AC76" s="92"/>
      <c r="AG76" s="56"/>
      <c r="AH76" s="60"/>
      <c r="AI76" s="60"/>
      <c r="AJ76" s="60"/>
      <c r="AK76" s="60"/>
      <c r="AL76" s="60"/>
      <c r="AN76" s="60"/>
    </row>
    <row r="77" spans="4:40" hidden="1" x14ac:dyDescent="0.3">
      <c r="N77" s="56">
        <f t="shared" si="12"/>
        <v>47849</v>
      </c>
      <c r="O77" s="51">
        <f t="shared" si="13"/>
        <v>2031</v>
      </c>
      <c r="P77" s="51">
        <v>59</v>
      </c>
      <c r="Q77" s="120">
        <f t="shared" si="4"/>
        <v>3922992.0386541323</v>
      </c>
      <c r="R77" s="120">
        <f t="shared" si="5"/>
        <v>628294.33250611648</v>
      </c>
      <c r="S77" s="120">
        <f t="shared" si="6"/>
        <v>3294697.7061480158</v>
      </c>
      <c r="T77" s="120">
        <f t="shared" si="14"/>
        <v>541594143.47638607</v>
      </c>
      <c r="U77" s="120">
        <f t="shared" si="7"/>
        <v>540965849.14388001</v>
      </c>
      <c r="V77" s="120">
        <f t="shared" si="15"/>
        <v>31256786.960004784</v>
      </c>
      <c r="X77" s="92"/>
      <c r="Y77" s="92"/>
      <c r="Z77" s="92"/>
      <c r="AA77" s="92"/>
      <c r="AB77" s="92"/>
      <c r="AC77" s="92"/>
      <c r="AG77" s="56"/>
      <c r="AH77" s="60"/>
      <c r="AI77" s="60"/>
      <c r="AJ77" s="60"/>
      <c r="AK77" s="60"/>
      <c r="AL77" s="60"/>
      <c r="AN77" s="60"/>
    </row>
    <row r="78" spans="4:40" hidden="1" x14ac:dyDescent="0.3">
      <c r="M78" s="51" t="s">
        <v>165</v>
      </c>
      <c r="N78" s="56">
        <f t="shared" si="12"/>
        <v>47880</v>
      </c>
      <c r="O78" s="51">
        <f t="shared" si="13"/>
        <v>2031</v>
      </c>
      <c r="P78" s="51">
        <v>60</v>
      </c>
      <c r="Q78" s="120">
        <f t="shared" si="4"/>
        <v>3922992.0386541323</v>
      </c>
      <c r="R78" s="120">
        <f t="shared" si="5"/>
        <v>632116.45636219543</v>
      </c>
      <c r="S78" s="120">
        <f t="shared" si="6"/>
        <v>3290875.5822919374</v>
      </c>
      <c r="T78" s="120">
        <f t="shared" si="14"/>
        <v>540965849.14388001</v>
      </c>
      <c r="U78" s="120">
        <f t="shared" si="7"/>
        <v>540333732.68751776</v>
      </c>
      <c r="V78" s="120">
        <f t="shared" si="15"/>
        <v>31888903.416366979</v>
      </c>
      <c r="X78" s="92"/>
      <c r="Y78" s="92"/>
      <c r="Z78" s="92"/>
      <c r="AA78" s="92"/>
      <c r="AB78" s="92"/>
      <c r="AC78" s="92"/>
      <c r="AG78" s="56"/>
      <c r="AH78" s="60"/>
      <c r="AI78" s="60"/>
      <c r="AJ78" s="60"/>
      <c r="AK78" s="60"/>
      <c r="AL78" s="60"/>
      <c r="AN78" s="60"/>
    </row>
    <row r="79" spans="4:40" hidden="1" x14ac:dyDescent="0.3">
      <c r="N79" s="56">
        <f t="shared" si="12"/>
        <v>47908</v>
      </c>
      <c r="O79" s="51">
        <f t="shared" si="13"/>
        <v>2031</v>
      </c>
      <c r="P79" s="51">
        <v>61</v>
      </c>
      <c r="Q79" s="120">
        <f t="shared" si="4"/>
        <v>3922992.0386541323</v>
      </c>
      <c r="R79" s="120">
        <f t="shared" si="5"/>
        <v>635961.831471732</v>
      </c>
      <c r="S79" s="120">
        <f t="shared" si="6"/>
        <v>3287030.2071824004</v>
      </c>
      <c r="T79" s="120">
        <f t="shared" si="14"/>
        <v>540333732.68751776</v>
      </c>
      <c r="U79" s="120">
        <f t="shared" si="7"/>
        <v>539697770.85604608</v>
      </c>
      <c r="V79" s="120">
        <f t="shared" si="15"/>
        <v>32524865.247838713</v>
      </c>
      <c r="X79" s="92"/>
      <c r="Y79" s="92"/>
      <c r="Z79" s="92"/>
      <c r="AA79" s="92"/>
      <c r="AB79" s="92"/>
      <c r="AC79" s="92"/>
      <c r="AG79" s="56"/>
      <c r="AH79" s="60"/>
      <c r="AI79" s="60"/>
      <c r="AJ79" s="60"/>
      <c r="AK79" s="60"/>
      <c r="AL79" s="60"/>
      <c r="AN79" s="60"/>
    </row>
    <row r="80" spans="4:40" hidden="1" x14ac:dyDescent="0.3">
      <c r="N80" s="56">
        <f t="shared" si="12"/>
        <v>47939</v>
      </c>
      <c r="O80" s="51">
        <f t="shared" si="13"/>
        <v>2031</v>
      </c>
      <c r="P80" s="51">
        <v>62</v>
      </c>
      <c r="Q80" s="120">
        <f t="shared" si="4"/>
        <v>3922992.0386541323</v>
      </c>
      <c r="R80" s="120">
        <f t="shared" si="5"/>
        <v>639830.59927985165</v>
      </c>
      <c r="S80" s="120">
        <f t="shared" si="6"/>
        <v>3283161.4393742806</v>
      </c>
      <c r="T80" s="120">
        <f t="shared" si="14"/>
        <v>539697770.85604608</v>
      </c>
      <c r="U80" s="120">
        <f t="shared" si="7"/>
        <v>539057940.2567662</v>
      </c>
      <c r="V80" s="120">
        <f t="shared" si="15"/>
        <v>33164695.847118564</v>
      </c>
      <c r="X80" s="92"/>
      <c r="Y80" s="92"/>
      <c r="Z80" s="92"/>
      <c r="AA80" s="92"/>
      <c r="AB80" s="92"/>
      <c r="AC80" s="92"/>
      <c r="AG80" s="56"/>
      <c r="AH80" s="60"/>
      <c r="AI80" s="60"/>
      <c r="AJ80" s="60"/>
      <c r="AK80" s="60"/>
      <c r="AL80" s="60"/>
      <c r="AN80" s="60"/>
    </row>
    <row r="81" spans="13:40" hidden="1" x14ac:dyDescent="0.3">
      <c r="N81" s="56">
        <f t="shared" si="12"/>
        <v>47969</v>
      </c>
      <c r="O81" s="51">
        <f t="shared" si="13"/>
        <v>2031</v>
      </c>
      <c r="P81" s="51">
        <v>63</v>
      </c>
      <c r="Q81" s="120">
        <f t="shared" si="4"/>
        <v>3922992.0386541323</v>
      </c>
      <c r="R81" s="120">
        <f t="shared" si="5"/>
        <v>643722.90209213749</v>
      </c>
      <c r="S81" s="120">
        <f t="shared" si="6"/>
        <v>3279269.1365619949</v>
      </c>
      <c r="T81" s="120">
        <f t="shared" si="14"/>
        <v>539057940.2567662</v>
      </c>
      <c r="U81" s="120">
        <f t="shared" si="7"/>
        <v>538414217.3546741</v>
      </c>
      <c r="V81" s="120">
        <f t="shared" si="15"/>
        <v>33808418.7492107</v>
      </c>
      <c r="X81" s="92"/>
      <c r="Y81" s="92"/>
      <c r="Z81" s="92"/>
      <c r="AA81" s="92"/>
      <c r="AB81" s="92"/>
      <c r="AC81" s="92"/>
      <c r="AG81" s="56"/>
      <c r="AH81" s="60"/>
      <c r="AI81" s="60"/>
      <c r="AJ81" s="60"/>
      <c r="AK81" s="60"/>
      <c r="AL81" s="60"/>
      <c r="AN81" s="60"/>
    </row>
    <row r="82" spans="13:40" hidden="1" x14ac:dyDescent="0.3">
      <c r="N82" s="56">
        <f t="shared" si="12"/>
        <v>48000</v>
      </c>
      <c r="O82" s="51">
        <f t="shared" si="13"/>
        <v>2031</v>
      </c>
      <c r="P82" s="51">
        <v>64</v>
      </c>
      <c r="Q82" s="120">
        <f t="shared" si="4"/>
        <v>3922992.0386541323</v>
      </c>
      <c r="R82" s="120">
        <f t="shared" si="5"/>
        <v>647638.88307986455</v>
      </c>
      <c r="S82" s="120">
        <f t="shared" si="6"/>
        <v>3275353.1555742682</v>
      </c>
      <c r="T82" s="120">
        <f t="shared" si="14"/>
        <v>538414217.3546741</v>
      </c>
      <c r="U82" s="120">
        <f t="shared" si="7"/>
        <v>537766578.47159421</v>
      </c>
      <c r="V82" s="120">
        <f t="shared" si="15"/>
        <v>34456057.632290564</v>
      </c>
      <c r="X82" s="92"/>
      <c r="Y82" s="92"/>
      <c r="Z82" s="92"/>
      <c r="AA82" s="92"/>
      <c r="AB82" s="92"/>
      <c r="AC82" s="92"/>
      <c r="AG82" s="56"/>
      <c r="AH82" s="60"/>
      <c r="AI82" s="60"/>
      <c r="AJ82" s="60"/>
      <c r="AK82" s="60"/>
      <c r="AL82" s="60"/>
      <c r="AN82" s="60"/>
    </row>
    <row r="83" spans="13:40" hidden="1" x14ac:dyDescent="0.3">
      <c r="N83" s="56">
        <f t="shared" si="12"/>
        <v>48030</v>
      </c>
      <c r="O83" s="51">
        <f t="shared" si="13"/>
        <v>2031</v>
      </c>
      <c r="P83" s="51">
        <v>65</v>
      </c>
      <c r="Q83" s="120">
        <f t="shared" ref="Q83:Q146" si="16">PMT($P$8/12,$P$9*12,-$P$7)</f>
        <v>3922992.0386541323</v>
      </c>
      <c r="R83" s="120">
        <f t="shared" ref="R83:R146" si="17">PPMT($P$8/12,P83,$P$9*12,-$P$7)</f>
        <v>651578.68628526712</v>
      </c>
      <c r="S83" s="120">
        <f t="shared" ref="S83:S146" si="18">IPMT($P$8/12,P83,$P$9*12,-$P$7)</f>
        <v>3271413.3523688652</v>
      </c>
      <c r="T83" s="120">
        <f t="shared" si="14"/>
        <v>537766578.47159421</v>
      </c>
      <c r="U83" s="120">
        <f t="shared" ref="U83:U146" si="19">T83-R83</f>
        <v>537114999.78530896</v>
      </c>
      <c r="V83" s="120">
        <f t="shared" si="15"/>
        <v>35107636.318575829</v>
      </c>
      <c r="X83" s="92"/>
      <c r="Y83" s="92"/>
      <c r="Z83" s="92"/>
      <c r="AA83" s="92"/>
      <c r="AB83" s="92"/>
      <c r="AC83" s="92"/>
      <c r="AG83" s="56"/>
      <c r="AH83" s="60"/>
      <c r="AI83" s="60"/>
      <c r="AJ83" s="60"/>
      <c r="AK83" s="60"/>
      <c r="AL83" s="60"/>
      <c r="AN83" s="60"/>
    </row>
    <row r="84" spans="13:40" hidden="1" x14ac:dyDescent="0.3">
      <c r="N84" s="56">
        <f t="shared" ref="N84:N147" si="20">EDATE(N83,1)</f>
        <v>48061</v>
      </c>
      <c r="O84" s="51">
        <f t="shared" ref="O84:O147" si="21">YEAR(N84)</f>
        <v>2031</v>
      </c>
      <c r="P84" s="51">
        <v>66</v>
      </c>
      <c r="Q84" s="120">
        <f t="shared" si="16"/>
        <v>3922992.0386541323</v>
      </c>
      <c r="R84" s="120">
        <f t="shared" si="17"/>
        <v>655542.45662683574</v>
      </c>
      <c r="S84" s="120">
        <f t="shared" si="18"/>
        <v>3267449.5820272965</v>
      </c>
      <c r="T84" s="120">
        <f t="shared" ref="T84:T147" si="22">U83</f>
        <v>537114999.78530896</v>
      </c>
      <c r="U84" s="120">
        <f t="shared" si="19"/>
        <v>536459457.32868212</v>
      </c>
      <c r="V84" s="120">
        <f t="shared" ref="V84:V147" si="23">V83+R84</f>
        <v>35763178.775202662</v>
      </c>
      <c r="X84" s="92"/>
      <c r="Y84" s="92"/>
      <c r="Z84" s="92"/>
      <c r="AA84" s="92"/>
      <c r="AB84" s="92"/>
      <c r="AC84" s="92"/>
      <c r="AG84" s="56"/>
      <c r="AH84" s="60"/>
      <c r="AI84" s="60"/>
      <c r="AJ84" s="60"/>
      <c r="AK84" s="60"/>
      <c r="AL84" s="60"/>
      <c r="AN84" s="60"/>
    </row>
    <row r="85" spans="13:40" hidden="1" x14ac:dyDescent="0.3">
      <c r="N85" s="56">
        <f t="shared" si="20"/>
        <v>48092</v>
      </c>
      <c r="O85" s="51">
        <f t="shared" si="21"/>
        <v>2031</v>
      </c>
      <c r="P85" s="51">
        <v>67</v>
      </c>
      <c r="Q85" s="120">
        <f t="shared" si="16"/>
        <v>3922992.0386541323</v>
      </c>
      <c r="R85" s="120">
        <f t="shared" si="17"/>
        <v>659530.33990464907</v>
      </c>
      <c r="S85" s="120">
        <f t="shared" si="18"/>
        <v>3263461.6987494831</v>
      </c>
      <c r="T85" s="120">
        <f t="shared" si="22"/>
        <v>536459457.32868212</v>
      </c>
      <c r="U85" s="120">
        <f t="shared" si="19"/>
        <v>535799926.98877746</v>
      </c>
      <c r="V85" s="120">
        <f t="shared" si="23"/>
        <v>36422709.115107313</v>
      </c>
      <c r="X85" s="92"/>
      <c r="Y85" s="92"/>
      <c r="Z85" s="92"/>
      <c r="AA85" s="92"/>
      <c r="AB85" s="92"/>
      <c r="AC85" s="92"/>
      <c r="AG85" s="56"/>
      <c r="AH85" s="60"/>
      <c r="AI85" s="60"/>
      <c r="AJ85" s="60"/>
      <c r="AK85" s="60"/>
      <c r="AL85" s="60"/>
      <c r="AN85" s="60"/>
    </row>
    <row r="86" spans="13:40" hidden="1" x14ac:dyDescent="0.3">
      <c r="N86" s="56">
        <f t="shared" si="20"/>
        <v>48122</v>
      </c>
      <c r="O86" s="51">
        <f t="shared" si="21"/>
        <v>2031</v>
      </c>
      <c r="P86" s="51">
        <v>68</v>
      </c>
      <c r="Q86" s="120">
        <f t="shared" si="16"/>
        <v>3922992.0386541323</v>
      </c>
      <c r="R86" s="120">
        <f t="shared" si="17"/>
        <v>663542.48280573566</v>
      </c>
      <c r="S86" s="120">
        <f t="shared" si="18"/>
        <v>3259449.5558483964</v>
      </c>
      <c r="T86" s="120">
        <f t="shared" si="22"/>
        <v>535799926.98877746</v>
      </c>
      <c r="U86" s="120">
        <f t="shared" si="19"/>
        <v>535136384.50597173</v>
      </c>
      <c r="V86" s="120">
        <f t="shared" si="23"/>
        <v>37086251.597913049</v>
      </c>
      <c r="X86" s="92"/>
      <c r="Y86" s="92"/>
      <c r="Z86" s="92"/>
      <c r="AA86" s="92"/>
      <c r="AB86" s="92"/>
      <c r="AC86" s="92"/>
      <c r="AG86" s="56"/>
      <c r="AH86" s="60"/>
      <c r="AI86" s="60"/>
      <c r="AJ86" s="60"/>
      <c r="AK86" s="60"/>
      <c r="AL86" s="60"/>
      <c r="AN86" s="60"/>
    </row>
    <row r="87" spans="13:40" hidden="1" x14ac:dyDescent="0.3">
      <c r="N87" s="56">
        <f t="shared" si="20"/>
        <v>48153</v>
      </c>
      <c r="O87" s="51">
        <f t="shared" si="21"/>
        <v>2031</v>
      </c>
      <c r="P87" s="51">
        <v>69</v>
      </c>
      <c r="Q87" s="120">
        <f t="shared" si="16"/>
        <v>3922992.0386541323</v>
      </c>
      <c r="R87" s="120">
        <f t="shared" si="17"/>
        <v>667579.03290947061</v>
      </c>
      <c r="S87" s="120">
        <f t="shared" si="18"/>
        <v>3255413.0057446617</v>
      </c>
      <c r="T87" s="120">
        <f t="shared" si="22"/>
        <v>535136384.50597173</v>
      </c>
      <c r="U87" s="120">
        <f t="shared" si="19"/>
        <v>534468805.47306228</v>
      </c>
      <c r="V87" s="120">
        <f t="shared" si="23"/>
        <v>37753830.630822517</v>
      </c>
      <c r="X87" s="92"/>
      <c r="Y87" s="92"/>
      <c r="Z87" s="92"/>
      <c r="AA87" s="92"/>
      <c r="AB87" s="92"/>
      <c r="AC87" s="92"/>
      <c r="AG87" s="56"/>
      <c r="AH87" s="60"/>
      <c r="AI87" s="60"/>
      <c r="AJ87" s="60"/>
      <c r="AK87" s="60"/>
      <c r="AL87" s="60"/>
      <c r="AN87" s="60"/>
    </row>
    <row r="88" spans="13:40" hidden="1" x14ac:dyDescent="0.3">
      <c r="N88" s="56">
        <f t="shared" si="20"/>
        <v>48183</v>
      </c>
      <c r="O88" s="51">
        <f t="shared" si="21"/>
        <v>2031</v>
      </c>
      <c r="P88" s="51">
        <v>70</v>
      </c>
      <c r="Q88" s="120">
        <f t="shared" si="16"/>
        <v>3922992.0386541323</v>
      </c>
      <c r="R88" s="120">
        <f t="shared" si="17"/>
        <v>671640.13869300333</v>
      </c>
      <c r="S88" s="120">
        <f t="shared" si="18"/>
        <v>3251351.8999611293</v>
      </c>
      <c r="T88" s="120">
        <f t="shared" si="22"/>
        <v>534468805.47306228</v>
      </c>
      <c r="U88" s="120">
        <f t="shared" si="19"/>
        <v>533797165.3343693</v>
      </c>
      <c r="V88" s="120">
        <f t="shared" si="23"/>
        <v>38425470.769515522</v>
      </c>
      <c r="X88" s="92"/>
      <c r="Y88" s="92"/>
      <c r="Z88" s="92"/>
      <c r="AA88" s="92"/>
      <c r="AB88" s="92"/>
      <c r="AC88" s="92"/>
      <c r="AG88" s="56"/>
      <c r="AH88" s="60"/>
      <c r="AI88" s="60"/>
      <c r="AJ88" s="60"/>
      <c r="AK88" s="60"/>
      <c r="AL88" s="60"/>
      <c r="AN88" s="60"/>
    </row>
    <row r="89" spans="13:40" hidden="1" x14ac:dyDescent="0.3">
      <c r="N89" s="56">
        <f t="shared" si="20"/>
        <v>48214</v>
      </c>
      <c r="O89" s="51">
        <f t="shared" si="21"/>
        <v>2032</v>
      </c>
      <c r="P89" s="51">
        <v>71</v>
      </c>
      <c r="Q89" s="120">
        <f t="shared" si="16"/>
        <v>3922992.0386541323</v>
      </c>
      <c r="R89" s="120">
        <f t="shared" si="17"/>
        <v>675725.94953671889</v>
      </c>
      <c r="S89" s="120">
        <f t="shared" si="18"/>
        <v>3247266.0891174134</v>
      </c>
      <c r="T89" s="120">
        <f t="shared" si="22"/>
        <v>533797165.3343693</v>
      </c>
      <c r="U89" s="120">
        <f t="shared" si="19"/>
        <v>533121439.38483256</v>
      </c>
      <c r="V89" s="120">
        <f t="shared" si="23"/>
        <v>39101196.71905224</v>
      </c>
      <c r="X89" s="92"/>
      <c r="Y89" s="92"/>
      <c r="Z89" s="92"/>
      <c r="AA89" s="92"/>
      <c r="AB89" s="92"/>
      <c r="AC89" s="92"/>
      <c r="AG89" s="56"/>
      <c r="AH89" s="60"/>
      <c r="AI89" s="60"/>
      <c r="AJ89" s="60"/>
      <c r="AK89" s="60"/>
      <c r="AL89" s="60"/>
      <c r="AN89" s="60"/>
    </row>
    <row r="90" spans="13:40" hidden="1" x14ac:dyDescent="0.3">
      <c r="M90" s="51" t="s">
        <v>166</v>
      </c>
      <c r="N90" s="56">
        <f t="shared" si="20"/>
        <v>48245</v>
      </c>
      <c r="O90" s="51">
        <f t="shared" si="21"/>
        <v>2032</v>
      </c>
      <c r="P90" s="51">
        <v>72</v>
      </c>
      <c r="Q90" s="120">
        <f t="shared" si="16"/>
        <v>3922992.0386541323</v>
      </c>
      <c r="R90" s="120">
        <f t="shared" si="17"/>
        <v>679836.61572973395</v>
      </c>
      <c r="S90" s="120">
        <f t="shared" si="18"/>
        <v>3243155.4229243984</v>
      </c>
      <c r="T90" s="120">
        <f t="shared" si="22"/>
        <v>533121439.38483256</v>
      </c>
      <c r="U90" s="120">
        <f t="shared" si="19"/>
        <v>532441602.76910281</v>
      </c>
      <c r="V90" s="120">
        <f t="shared" si="23"/>
        <v>39781033.334781975</v>
      </c>
      <c r="X90" s="92"/>
      <c r="Y90" s="92"/>
      <c r="Z90" s="92"/>
      <c r="AA90" s="92"/>
      <c r="AB90" s="92"/>
      <c r="AC90" s="92"/>
      <c r="AG90" s="56"/>
      <c r="AH90" s="60"/>
      <c r="AI90" s="60"/>
      <c r="AJ90" s="60"/>
      <c r="AK90" s="60"/>
      <c r="AL90" s="60"/>
      <c r="AN90" s="60"/>
    </row>
    <row r="91" spans="13:40" hidden="1" x14ac:dyDescent="0.3">
      <c r="N91" s="56">
        <f t="shared" si="20"/>
        <v>48274</v>
      </c>
      <c r="O91" s="51">
        <f t="shared" si="21"/>
        <v>2032</v>
      </c>
      <c r="P91" s="51">
        <v>73</v>
      </c>
      <c r="Q91" s="120">
        <f t="shared" si="16"/>
        <v>3922992.0386541323</v>
      </c>
      <c r="R91" s="120">
        <f t="shared" si="17"/>
        <v>683972.28847542324</v>
      </c>
      <c r="S91" s="120">
        <f t="shared" si="18"/>
        <v>3239019.7501787092</v>
      </c>
      <c r="T91" s="120">
        <f t="shared" si="22"/>
        <v>532441602.76910281</v>
      </c>
      <c r="U91" s="120">
        <f t="shared" si="19"/>
        <v>531757630.48062742</v>
      </c>
      <c r="V91" s="120">
        <f t="shared" si="23"/>
        <v>40465005.623257399</v>
      </c>
      <c r="X91" s="92"/>
      <c r="Y91" s="92"/>
      <c r="Z91" s="92"/>
      <c r="AA91" s="92"/>
      <c r="AB91" s="92"/>
      <c r="AC91" s="92"/>
      <c r="AG91" s="56"/>
      <c r="AH91" s="60"/>
      <c r="AI91" s="60"/>
      <c r="AJ91" s="60"/>
      <c r="AK91" s="60"/>
      <c r="AL91" s="60"/>
      <c r="AN91" s="60"/>
    </row>
    <row r="92" spans="13:40" hidden="1" x14ac:dyDescent="0.3">
      <c r="N92" s="56">
        <f t="shared" si="20"/>
        <v>48305</v>
      </c>
      <c r="O92" s="51">
        <f t="shared" si="21"/>
        <v>2032</v>
      </c>
      <c r="P92" s="51">
        <v>74</v>
      </c>
      <c r="Q92" s="120">
        <f t="shared" si="16"/>
        <v>3922992.0386541323</v>
      </c>
      <c r="R92" s="120">
        <f t="shared" si="17"/>
        <v>688133.11989698198</v>
      </c>
      <c r="S92" s="120">
        <f t="shared" si="18"/>
        <v>3234858.9187571504</v>
      </c>
      <c r="T92" s="120">
        <f t="shared" si="22"/>
        <v>531757630.48062742</v>
      </c>
      <c r="U92" s="120">
        <f t="shared" si="19"/>
        <v>531069497.36073041</v>
      </c>
      <c r="V92" s="120">
        <f t="shared" si="23"/>
        <v>41153138.743154384</v>
      </c>
      <c r="X92" s="92"/>
      <c r="Y92" s="92"/>
      <c r="Z92" s="92"/>
      <c r="AA92" s="92"/>
      <c r="AB92" s="92"/>
      <c r="AC92" s="92"/>
      <c r="AG92" s="56"/>
      <c r="AH92" s="60"/>
      <c r="AI92" s="60"/>
      <c r="AJ92" s="60"/>
      <c r="AK92" s="60"/>
      <c r="AL92" s="60"/>
      <c r="AN92" s="60"/>
    </row>
    <row r="93" spans="13:40" hidden="1" x14ac:dyDescent="0.3">
      <c r="N93" s="56">
        <f t="shared" si="20"/>
        <v>48335</v>
      </c>
      <c r="O93" s="51">
        <f t="shared" si="21"/>
        <v>2032</v>
      </c>
      <c r="P93" s="51">
        <v>75</v>
      </c>
      <c r="Q93" s="120">
        <f t="shared" si="16"/>
        <v>3922992.0386541323</v>
      </c>
      <c r="R93" s="120">
        <f t="shared" si="17"/>
        <v>692319.26304302213</v>
      </c>
      <c r="S93" s="120">
        <f t="shared" si="18"/>
        <v>3230672.77561111</v>
      </c>
      <c r="T93" s="120">
        <f t="shared" si="22"/>
        <v>531069497.36073041</v>
      </c>
      <c r="U93" s="120">
        <f t="shared" si="19"/>
        <v>530377178.09768736</v>
      </c>
      <c r="V93" s="120">
        <f t="shared" si="23"/>
        <v>41845458.006197408</v>
      </c>
      <c r="X93" s="92"/>
      <c r="Y93" s="92"/>
      <c r="Z93" s="92"/>
      <c r="AA93" s="92"/>
      <c r="AB93" s="92"/>
      <c r="AC93" s="92"/>
      <c r="AG93" s="56"/>
      <c r="AH93" s="60"/>
      <c r="AI93" s="60"/>
      <c r="AJ93" s="60"/>
      <c r="AK93" s="60"/>
      <c r="AL93" s="60"/>
      <c r="AN93" s="60"/>
    </row>
    <row r="94" spans="13:40" hidden="1" x14ac:dyDescent="0.3">
      <c r="N94" s="56">
        <f t="shared" si="20"/>
        <v>48366</v>
      </c>
      <c r="O94" s="51">
        <f t="shared" si="21"/>
        <v>2032</v>
      </c>
      <c r="P94" s="51">
        <v>76</v>
      </c>
      <c r="Q94" s="120">
        <f t="shared" si="16"/>
        <v>3922992.0386541323</v>
      </c>
      <c r="R94" s="120">
        <f t="shared" si="17"/>
        <v>696530.87189320056</v>
      </c>
      <c r="S94" s="120">
        <f t="shared" si="18"/>
        <v>3226461.1667609322</v>
      </c>
      <c r="T94" s="120">
        <f t="shared" si="22"/>
        <v>530377178.09768736</v>
      </c>
      <c r="U94" s="120">
        <f t="shared" si="19"/>
        <v>529680647.22579414</v>
      </c>
      <c r="V94" s="120">
        <f t="shared" si="23"/>
        <v>42541988.878090605</v>
      </c>
      <c r="X94" s="92"/>
      <c r="Y94" s="92"/>
      <c r="Z94" s="92"/>
      <c r="AA94" s="92"/>
      <c r="AB94" s="92"/>
      <c r="AC94" s="92"/>
      <c r="AG94" s="56"/>
      <c r="AH94" s="60"/>
      <c r="AI94" s="60"/>
      <c r="AJ94" s="60"/>
      <c r="AK94" s="60"/>
      <c r="AL94" s="60"/>
      <c r="AN94" s="60"/>
    </row>
    <row r="95" spans="13:40" hidden="1" x14ac:dyDescent="0.3">
      <c r="N95" s="56">
        <f t="shared" si="20"/>
        <v>48396</v>
      </c>
      <c r="O95" s="51">
        <f t="shared" si="21"/>
        <v>2032</v>
      </c>
      <c r="P95" s="51">
        <v>77</v>
      </c>
      <c r="Q95" s="120">
        <f t="shared" si="16"/>
        <v>3922992.0386541323</v>
      </c>
      <c r="R95" s="120">
        <f t="shared" si="17"/>
        <v>700768.10136388405</v>
      </c>
      <c r="S95" s="120">
        <f t="shared" si="18"/>
        <v>3222223.9372902485</v>
      </c>
      <c r="T95" s="120">
        <f t="shared" si="22"/>
        <v>529680647.22579414</v>
      </c>
      <c r="U95" s="120">
        <f t="shared" si="19"/>
        <v>528979879.12443024</v>
      </c>
      <c r="V95" s="120">
        <f t="shared" si="23"/>
        <v>43242756.979454488</v>
      </c>
      <c r="X95" s="92"/>
      <c r="Y95" s="92"/>
      <c r="Z95" s="92"/>
      <c r="AA95" s="92"/>
      <c r="AB95" s="92"/>
      <c r="AC95" s="92"/>
      <c r="AG95" s="56"/>
      <c r="AH95" s="60"/>
      <c r="AI95" s="60"/>
      <c r="AJ95" s="60"/>
      <c r="AK95" s="60"/>
      <c r="AL95" s="60"/>
      <c r="AN95" s="60"/>
    </row>
    <row r="96" spans="13:40" hidden="1" x14ac:dyDescent="0.3">
      <c r="N96" s="56">
        <f t="shared" si="20"/>
        <v>48427</v>
      </c>
      <c r="O96" s="51">
        <f t="shared" si="21"/>
        <v>2032</v>
      </c>
      <c r="P96" s="51">
        <v>78</v>
      </c>
      <c r="Q96" s="120">
        <f t="shared" si="16"/>
        <v>3922992.0386541323</v>
      </c>
      <c r="R96" s="120">
        <f t="shared" si="17"/>
        <v>705031.10731384763</v>
      </c>
      <c r="S96" s="120">
        <f t="shared" si="18"/>
        <v>3217960.9313402846</v>
      </c>
      <c r="T96" s="120">
        <f t="shared" si="22"/>
        <v>528979879.12443024</v>
      </c>
      <c r="U96" s="120">
        <f t="shared" si="19"/>
        <v>528274848.01711637</v>
      </c>
      <c r="V96" s="120">
        <f t="shared" si="23"/>
        <v>43947788.086768337</v>
      </c>
      <c r="X96" s="92"/>
      <c r="Y96" s="92"/>
      <c r="Z96" s="92"/>
      <c r="AA96" s="92"/>
      <c r="AB96" s="92"/>
      <c r="AC96" s="92"/>
      <c r="AG96" s="56"/>
      <c r="AH96" s="60"/>
      <c r="AI96" s="60"/>
      <c r="AJ96" s="60"/>
      <c r="AK96" s="60"/>
      <c r="AL96" s="60"/>
      <c r="AN96" s="60"/>
    </row>
    <row r="97" spans="13:40" hidden="1" x14ac:dyDescent="0.3">
      <c r="N97" s="56">
        <f t="shared" si="20"/>
        <v>48458</v>
      </c>
      <c r="O97" s="51">
        <f t="shared" si="21"/>
        <v>2032</v>
      </c>
      <c r="P97" s="51">
        <v>79</v>
      </c>
      <c r="Q97" s="120">
        <f t="shared" si="16"/>
        <v>3922992.0386541323</v>
      </c>
      <c r="R97" s="120">
        <f t="shared" si="17"/>
        <v>709320.04655000684</v>
      </c>
      <c r="S97" s="120">
        <f t="shared" si="18"/>
        <v>3213671.9921041257</v>
      </c>
      <c r="T97" s="120">
        <f t="shared" si="22"/>
        <v>528274848.01711637</v>
      </c>
      <c r="U97" s="120">
        <f t="shared" si="19"/>
        <v>527565527.97056633</v>
      </c>
      <c r="V97" s="120">
        <f t="shared" si="23"/>
        <v>44657108.133318342</v>
      </c>
      <c r="X97" s="92"/>
      <c r="Y97" s="92"/>
      <c r="Z97" s="92"/>
      <c r="AA97" s="92"/>
      <c r="AB97" s="92"/>
      <c r="AC97" s="92"/>
      <c r="AG97" s="56"/>
      <c r="AH97" s="60"/>
      <c r="AI97" s="60"/>
      <c r="AJ97" s="60"/>
      <c r="AK97" s="60"/>
      <c r="AL97" s="60"/>
      <c r="AN97" s="60"/>
    </row>
    <row r="98" spans="13:40" hidden="1" x14ac:dyDescent="0.3">
      <c r="N98" s="56">
        <f t="shared" si="20"/>
        <v>48488</v>
      </c>
      <c r="O98" s="51">
        <f t="shared" si="21"/>
        <v>2032</v>
      </c>
      <c r="P98" s="51">
        <v>80</v>
      </c>
      <c r="Q98" s="120">
        <f t="shared" si="16"/>
        <v>3922992.0386541323</v>
      </c>
      <c r="R98" s="120">
        <f t="shared" si="17"/>
        <v>713635.07683318609</v>
      </c>
      <c r="S98" s="120">
        <f t="shared" si="18"/>
        <v>3209356.9618209465</v>
      </c>
      <c r="T98" s="120">
        <f t="shared" si="22"/>
        <v>527565527.97056633</v>
      </c>
      <c r="U98" s="120">
        <f t="shared" si="19"/>
        <v>526851892.89373314</v>
      </c>
      <c r="V98" s="120">
        <f t="shared" si="23"/>
        <v>45370743.210151531</v>
      </c>
      <c r="X98" s="92"/>
      <c r="Y98" s="92"/>
      <c r="Z98" s="92"/>
      <c r="AA98" s="92"/>
      <c r="AB98" s="92"/>
      <c r="AC98" s="92"/>
      <c r="AG98" s="56"/>
      <c r="AH98" s="60"/>
      <c r="AI98" s="60"/>
      <c r="AJ98" s="60"/>
      <c r="AK98" s="60"/>
      <c r="AL98" s="60"/>
      <c r="AN98" s="60"/>
    </row>
    <row r="99" spans="13:40" hidden="1" x14ac:dyDescent="0.3">
      <c r="N99" s="56">
        <f t="shared" si="20"/>
        <v>48519</v>
      </c>
      <c r="O99" s="51">
        <f t="shared" si="21"/>
        <v>2032</v>
      </c>
      <c r="P99" s="51">
        <v>81</v>
      </c>
      <c r="Q99" s="120">
        <f t="shared" si="16"/>
        <v>3922992.0386541323</v>
      </c>
      <c r="R99" s="120">
        <f t="shared" si="17"/>
        <v>717976.35688392131</v>
      </c>
      <c r="S99" s="120">
        <f t="shared" si="18"/>
        <v>3205015.6817702111</v>
      </c>
      <c r="T99" s="120">
        <f t="shared" si="22"/>
        <v>526851892.89373314</v>
      </c>
      <c r="U99" s="120">
        <f t="shared" si="19"/>
        <v>526133916.5368492</v>
      </c>
      <c r="V99" s="120">
        <f t="shared" si="23"/>
        <v>46088719.567035452</v>
      </c>
      <c r="X99" s="92"/>
      <c r="Y99" s="92"/>
      <c r="Z99" s="92"/>
      <c r="AA99" s="92"/>
      <c r="AB99" s="92"/>
      <c r="AC99" s="92"/>
      <c r="AG99" s="56"/>
      <c r="AH99" s="60"/>
      <c r="AI99" s="60"/>
      <c r="AJ99" s="60"/>
      <c r="AK99" s="60"/>
      <c r="AL99" s="60"/>
      <c r="AN99" s="60"/>
    </row>
    <row r="100" spans="13:40" hidden="1" x14ac:dyDescent="0.3">
      <c r="N100" s="56">
        <f t="shared" si="20"/>
        <v>48549</v>
      </c>
      <c r="O100" s="51">
        <f t="shared" si="21"/>
        <v>2032</v>
      </c>
      <c r="P100" s="51">
        <v>82</v>
      </c>
      <c r="Q100" s="120">
        <f t="shared" si="16"/>
        <v>3922992.0386541323</v>
      </c>
      <c r="R100" s="120">
        <f t="shared" si="17"/>
        <v>722344.04638829851</v>
      </c>
      <c r="S100" s="120">
        <f t="shared" si="18"/>
        <v>3200647.992265834</v>
      </c>
      <c r="T100" s="120">
        <f t="shared" si="22"/>
        <v>526133916.5368492</v>
      </c>
      <c r="U100" s="120">
        <f t="shared" si="19"/>
        <v>525411572.49046087</v>
      </c>
      <c r="V100" s="120">
        <f t="shared" si="23"/>
        <v>46811063.61342375</v>
      </c>
      <c r="X100" s="92"/>
      <c r="Y100" s="92"/>
      <c r="Z100" s="92"/>
      <c r="AA100" s="92"/>
      <c r="AB100" s="92"/>
      <c r="AC100" s="92"/>
      <c r="AG100" s="56"/>
      <c r="AH100" s="60"/>
      <c r="AI100" s="60"/>
      <c r="AJ100" s="60"/>
      <c r="AK100" s="60"/>
      <c r="AL100" s="60"/>
      <c r="AN100" s="60"/>
    </row>
    <row r="101" spans="13:40" hidden="1" x14ac:dyDescent="0.3">
      <c r="N101" s="56">
        <f t="shared" si="20"/>
        <v>48580</v>
      </c>
      <c r="O101" s="51">
        <f t="shared" si="21"/>
        <v>2033</v>
      </c>
      <c r="P101" s="51">
        <v>83</v>
      </c>
      <c r="Q101" s="120">
        <f t="shared" si="16"/>
        <v>3922992.0386541323</v>
      </c>
      <c r="R101" s="120">
        <f t="shared" si="17"/>
        <v>726738.30600382737</v>
      </c>
      <c r="S101" s="120">
        <f t="shared" si="18"/>
        <v>3196253.7326503047</v>
      </c>
      <c r="T101" s="120">
        <f t="shared" si="22"/>
        <v>525411572.49046087</v>
      </c>
      <c r="U101" s="120">
        <f t="shared" si="19"/>
        <v>524684834.18445706</v>
      </c>
      <c r="V101" s="120">
        <f t="shared" si="23"/>
        <v>47537801.919427574</v>
      </c>
      <c r="X101" s="92"/>
      <c r="Y101" s="92"/>
      <c r="Z101" s="92"/>
      <c r="AA101" s="92"/>
      <c r="AB101" s="92"/>
      <c r="AC101" s="92"/>
      <c r="AG101" s="56"/>
      <c r="AH101" s="60"/>
      <c r="AI101" s="60"/>
      <c r="AJ101" s="60"/>
      <c r="AK101" s="60"/>
      <c r="AL101" s="60"/>
      <c r="AN101" s="60"/>
    </row>
    <row r="102" spans="13:40" hidden="1" x14ac:dyDescent="0.3">
      <c r="M102" s="51" t="s">
        <v>167</v>
      </c>
      <c r="N102" s="56">
        <f t="shared" si="20"/>
        <v>48611</v>
      </c>
      <c r="O102" s="51">
        <f t="shared" si="21"/>
        <v>2033</v>
      </c>
      <c r="P102" s="51">
        <v>84</v>
      </c>
      <c r="Q102" s="120">
        <f t="shared" si="16"/>
        <v>3922992.0386541323</v>
      </c>
      <c r="R102" s="120">
        <f t="shared" si="17"/>
        <v>731159.29736535077</v>
      </c>
      <c r="S102" s="120">
        <f t="shared" si="18"/>
        <v>3191832.7412887816</v>
      </c>
      <c r="T102" s="120">
        <f t="shared" si="22"/>
        <v>524684834.18445706</v>
      </c>
      <c r="U102" s="120">
        <f t="shared" si="19"/>
        <v>523953674.8870917</v>
      </c>
      <c r="V102" s="120">
        <f t="shared" si="23"/>
        <v>48268961.216792926</v>
      </c>
      <c r="X102" s="92"/>
      <c r="Y102" s="92"/>
      <c r="Z102" s="92"/>
      <c r="AA102" s="92"/>
      <c r="AB102" s="92"/>
      <c r="AC102" s="92"/>
      <c r="AG102" s="56"/>
      <c r="AH102" s="60"/>
      <c r="AI102" s="60"/>
      <c r="AJ102" s="60"/>
      <c r="AK102" s="60"/>
      <c r="AL102" s="60"/>
      <c r="AN102" s="60"/>
    </row>
    <row r="103" spans="13:40" hidden="1" x14ac:dyDescent="0.3">
      <c r="N103" s="56">
        <f t="shared" si="20"/>
        <v>48639</v>
      </c>
      <c r="O103" s="51">
        <f t="shared" si="21"/>
        <v>2033</v>
      </c>
      <c r="P103" s="51">
        <v>85</v>
      </c>
      <c r="Q103" s="120">
        <f t="shared" si="16"/>
        <v>3922992.0386541323</v>
      </c>
      <c r="R103" s="120">
        <f t="shared" si="17"/>
        <v>735607.18309098983</v>
      </c>
      <c r="S103" s="120">
        <f t="shared" si="18"/>
        <v>3187384.8555631428</v>
      </c>
      <c r="T103" s="120">
        <f t="shared" si="22"/>
        <v>523953674.8870917</v>
      </c>
      <c r="U103" s="120">
        <f t="shared" si="19"/>
        <v>523218067.70400071</v>
      </c>
      <c r="V103" s="120">
        <f t="shared" si="23"/>
        <v>49004568.399883918</v>
      </c>
      <c r="X103" s="92"/>
      <c r="Y103" s="92"/>
      <c r="Z103" s="92"/>
      <c r="AA103" s="92"/>
      <c r="AB103" s="92"/>
      <c r="AC103" s="92"/>
      <c r="AG103" s="56"/>
      <c r="AH103" s="60"/>
      <c r="AI103" s="60"/>
      <c r="AJ103" s="60"/>
      <c r="AK103" s="60"/>
      <c r="AL103" s="60"/>
      <c r="AN103" s="60"/>
    </row>
    <row r="104" spans="13:40" hidden="1" x14ac:dyDescent="0.3">
      <c r="N104" s="56">
        <f t="shared" si="20"/>
        <v>48670</v>
      </c>
      <c r="O104" s="51">
        <f t="shared" si="21"/>
        <v>2033</v>
      </c>
      <c r="P104" s="51">
        <v>86</v>
      </c>
      <c r="Q104" s="120">
        <f t="shared" si="16"/>
        <v>3922992.0386541323</v>
      </c>
      <c r="R104" s="120">
        <f t="shared" si="17"/>
        <v>740082.12678812665</v>
      </c>
      <c r="S104" s="120">
        <f t="shared" si="18"/>
        <v>3182909.911866006</v>
      </c>
      <c r="T104" s="120">
        <f t="shared" si="22"/>
        <v>523218067.70400071</v>
      </c>
      <c r="U104" s="120">
        <f t="shared" si="19"/>
        <v>522477985.57721257</v>
      </c>
      <c r="V104" s="120">
        <f t="shared" si="23"/>
        <v>49744650.526672043</v>
      </c>
      <c r="X104" s="92"/>
      <c r="Y104" s="92"/>
      <c r="Z104" s="92"/>
      <c r="AA104" s="92"/>
      <c r="AB104" s="92"/>
      <c r="AC104" s="92"/>
    </row>
    <row r="105" spans="13:40" hidden="1" x14ac:dyDescent="0.3">
      <c r="N105" s="56">
        <f t="shared" si="20"/>
        <v>48700</v>
      </c>
      <c r="O105" s="51">
        <f t="shared" si="21"/>
        <v>2033</v>
      </c>
      <c r="P105" s="51">
        <v>87</v>
      </c>
      <c r="Q105" s="120">
        <f t="shared" si="16"/>
        <v>3922992.0386541323</v>
      </c>
      <c r="R105" s="120">
        <f t="shared" si="17"/>
        <v>744584.29305942112</v>
      </c>
      <c r="S105" s="120">
        <f t="shared" si="18"/>
        <v>3178407.7455947115</v>
      </c>
      <c r="T105" s="120">
        <f t="shared" si="22"/>
        <v>522477985.57721257</v>
      </c>
      <c r="U105" s="120">
        <f t="shared" si="19"/>
        <v>521733401.28415316</v>
      </c>
      <c r="V105" s="120">
        <f t="shared" si="23"/>
        <v>50489234.819731466</v>
      </c>
      <c r="X105" s="92"/>
      <c r="Y105" s="92"/>
      <c r="Z105" s="92"/>
      <c r="AA105" s="92"/>
      <c r="AB105" s="92"/>
      <c r="AC105" s="92"/>
    </row>
    <row r="106" spans="13:40" hidden="1" x14ac:dyDescent="0.3">
      <c r="N106" s="56">
        <f t="shared" si="20"/>
        <v>48731</v>
      </c>
      <c r="O106" s="51">
        <f t="shared" si="21"/>
        <v>2033</v>
      </c>
      <c r="P106" s="51">
        <v>88</v>
      </c>
      <c r="Q106" s="120">
        <f t="shared" si="16"/>
        <v>3922992.0386541323</v>
      </c>
      <c r="R106" s="120">
        <f t="shared" si="17"/>
        <v>749113.84750886587</v>
      </c>
      <c r="S106" s="120">
        <f t="shared" si="18"/>
        <v>3173878.1911452664</v>
      </c>
      <c r="T106" s="120">
        <f t="shared" si="22"/>
        <v>521733401.28415316</v>
      </c>
      <c r="U106" s="120">
        <f t="shared" si="19"/>
        <v>520984287.43664432</v>
      </c>
      <c r="V106" s="120">
        <f t="shared" si="23"/>
        <v>51238348.667240329</v>
      </c>
      <c r="X106" s="92"/>
      <c r="Y106" s="92"/>
      <c r="Z106" s="92"/>
      <c r="AA106" s="92"/>
      <c r="AB106" s="92"/>
      <c r="AC106" s="92"/>
    </row>
    <row r="107" spans="13:40" hidden="1" x14ac:dyDescent="0.3">
      <c r="N107" s="56">
        <f t="shared" si="20"/>
        <v>48761</v>
      </c>
      <c r="O107" s="51">
        <f t="shared" si="21"/>
        <v>2033</v>
      </c>
      <c r="P107" s="51">
        <v>89</v>
      </c>
      <c r="Q107" s="120">
        <f t="shared" si="16"/>
        <v>3922992.0386541323</v>
      </c>
      <c r="R107" s="120">
        <f t="shared" si="17"/>
        <v>753670.95674787823</v>
      </c>
      <c r="S107" s="120">
        <f t="shared" si="18"/>
        <v>3169321.0819062544</v>
      </c>
      <c r="T107" s="120">
        <f t="shared" si="22"/>
        <v>520984287.43664432</v>
      </c>
      <c r="U107" s="120">
        <f t="shared" si="19"/>
        <v>520230616.47989643</v>
      </c>
      <c r="V107" s="120">
        <f t="shared" si="23"/>
        <v>51992019.623988204</v>
      </c>
      <c r="X107" s="92"/>
      <c r="Y107" s="92"/>
      <c r="Z107" s="92"/>
      <c r="AA107" s="92"/>
      <c r="AB107" s="92"/>
      <c r="AC107" s="92"/>
    </row>
    <row r="108" spans="13:40" hidden="1" x14ac:dyDescent="0.3">
      <c r="N108" s="56">
        <f t="shared" si="20"/>
        <v>48792</v>
      </c>
      <c r="O108" s="51">
        <f t="shared" si="21"/>
        <v>2033</v>
      </c>
      <c r="P108" s="51">
        <v>90</v>
      </c>
      <c r="Q108" s="120">
        <f t="shared" si="16"/>
        <v>3922992.0386541323</v>
      </c>
      <c r="R108" s="120">
        <f t="shared" si="17"/>
        <v>758255.7884014278</v>
      </c>
      <c r="S108" s="120">
        <f t="shared" si="18"/>
        <v>3164736.2502527051</v>
      </c>
      <c r="T108" s="120">
        <f t="shared" si="22"/>
        <v>520230616.47989643</v>
      </c>
      <c r="U108" s="120">
        <f t="shared" si="19"/>
        <v>519472360.691495</v>
      </c>
      <c r="V108" s="120">
        <f t="shared" si="23"/>
        <v>52750275.412389629</v>
      </c>
      <c r="X108" s="92"/>
      <c r="Y108" s="92"/>
      <c r="Z108" s="92"/>
      <c r="AA108" s="92"/>
      <c r="AB108" s="92"/>
      <c r="AC108" s="92"/>
    </row>
    <row r="109" spans="13:40" hidden="1" x14ac:dyDescent="0.3">
      <c r="N109" s="56">
        <f t="shared" si="20"/>
        <v>48823</v>
      </c>
      <c r="O109" s="51">
        <f t="shared" si="21"/>
        <v>2033</v>
      </c>
      <c r="P109" s="51">
        <v>91</v>
      </c>
      <c r="Q109" s="120">
        <f t="shared" si="16"/>
        <v>3922992.0386541323</v>
      </c>
      <c r="R109" s="120">
        <f t="shared" si="17"/>
        <v>762868.51111420314</v>
      </c>
      <c r="S109" s="120">
        <f t="shared" si="18"/>
        <v>3160123.5275399294</v>
      </c>
      <c r="T109" s="120">
        <f t="shared" si="22"/>
        <v>519472360.691495</v>
      </c>
      <c r="U109" s="120">
        <f t="shared" si="19"/>
        <v>518709492.18038082</v>
      </c>
      <c r="V109" s="120">
        <f t="shared" si="23"/>
        <v>53513143.923503831</v>
      </c>
      <c r="X109" s="92"/>
      <c r="Y109" s="92"/>
      <c r="Z109" s="92"/>
      <c r="AA109" s="92"/>
      <c r="AB109" s="92"/>
      <c r="AC109" s="92"/>
    </row>
    <row r="110" spans="13:40" hidden="1" x14ac:dyDescent="0.3">
      <c r="N110" s="56">
        <f t="shared" si="20"/>
        <v>48853</v>
      </c>
      <c r="O110" s="51">
        <f t="shared" si="21"/>
        <v>2033</v>
      </c>
      <c r="P110" s="51">
        <v>92</v>
      </c>
      <c r="Q110" s="120">
        <f t="shared" si="16"/>
        <v>3922992.0386541323</v>
      </c>
      <c r="R110" s="120">
        <f t="shared" si="17"/>
        <v>767509.2945568146</v>
      </c>
      <c r="S110" s="120">
        <f t="shared" si="18"/>
        <v>3155482.744097318</v>
      </c>
      <c r="T110" s="120">
        <f t="shared" si="22"/>
        <v>518709492.18038082</v>
      </c>
      <c r="U110" s="120">
        <f t="shared" si="19"/>
        <v>517941982.88582402</v>
      </c>
      <c r="V110" s="120">
        <f t="shared" si="23"/>
        <v>54280653.218060642</v>
      </c>
    </row>
    <row r="111" spans="13:40" hidden="1" x14ac:dyDescent="0.3">
      <c r="N111" s="56">
        <f t="shared" si="20"/>
        <v>48884</v>
      </c>
      <c r="O111" s="51">
        <f t="shared" si="21"/>
        <v>2033</v>
      </c>
      <c r="P111" s="51">
        <v>93</v>
      </c>
      <c r="Q111" s="120">
        <f t="shared" si="16"/>
        <v>3922992.0386541323</v>
      </c>
      <c r="R111" s="120">
        <f t="shared" si="17"/>
        <v>772178.3094320352</v>
      </c>
      <c r="S111" s="120">
        <f t="shared" si="18"/>
        <v>3150813.729222097</v>
      </c>
      <c r="T111" s="120">
        <f t="shared" si="22"/>
        <v>517941982.88582402</v>
      </c>
      <c r="U111" s="120">
        <f t="shared" si="19"/>
        <v>517169804.57639199</v>
      </c>
      <c r="V111" s="120">
        <f t="shared" si="23"/>
        <v>55052831.52749268</v>
      </c>
    </row>
    <row r="112" spans="13:40" hidden="1" x14ac:dyDescent="0.3">
      <c r="N112" s="56">
        <f t="shared" si="20"/>
        <v>48914</v>
      </c>
      <c r="O112" s="51">
        <f t="shared" si="21"/>
        <v>2033</v>
      </c>
      <c r="P112" s="51">
        <v>94</v>
      </c>
      <c r="Q112" s="120">
        <f t="shared" si="16"/>
        <v>3922992.0386541323</v>
      </c>
      <c r="R112" s="120">
        <f t="shared" si="17"/>
        <v>776875.72748107999</v>
      </c>
      <c r="S112" s="120">
        <f t="shared" si="18"/>
        <v>3146116.3111730521</v>
      </c>
      <c r="T112" s="120">
        <f t="shared" si="22"/>
        <v>517169804.57639199</v>
      </c>
      <c r="U112" s="120">
        <f t="shared" si="19"/>
        <v>516392928.84891093</v>
      </c>
      <c r="V112" s="120">
        <f t="shared" si="23"/>
        <v>55829707.254973762</v>
      </c>
    </row>
    <row r="113" spans="13:22" hidden="1" x14ac:dyDescent="0.3">
      <c r="N113" s="56">
        <f t="shared" si="20"/>
        <v>48945</v>
      </c>
      <c r="O113" s="51">
        <f t="shared" si="21"/>
        <v>2034</v>
      </c>
      <c r="P113" s="51">
        <v>95</v>
      </c>
      <c r="Q113" s="120">
        <f t="shared" si="16"/>
        <v>3922992.0386541323</v>
      </c>
      <c r="R113" s="120">
        <f t="shared" si="17"/>
        <v>781601.72148992319</v>
      </c>
      <c r="S113" s="120">
        <f t="shared" si="18"/>
        <v>3141390.3171642092</v>
      </c>
      <c r="T113" s="120">
        <f t="shared" si="22"/>
        <v>516392928.84891093</v>
      </c>
      <c r="U113" s="120">
        <f t="shared" si="19"/>
        <v>515611327.12742102</v>
      </c>
      <c r="V113" s="120">
        <f t="shared" si="23"/>
        <v>56611308.976463683</v>
      </c>
    </row>
    <row r="114" spans="13:22" hidden="1" x14ac:dyDescent="0.3">
      <c r="M114" s="51" t="s">
        <v>168</v>
      </c>
      <c r="N114" s="56">
        <f t="shared" si="20"/>
        <v>48976</v>
      </c>
      <c r="O114" s="51">
        <f t="shared" si="21"/>
        <v>2034</v>
      </c>
      <c r="P114" s="51">
        <v>96</v>
      </c>
      <c r="Q114" s="120">
        <f t="shared" si="16"/>
        <v>3922992.0386541323</v>
      </c>
      <c r="R114" s="120">
        <f t="shared" si="17"/>
        <v>786356.46529565356</v>
      </c>
      <c r="S114" s="120">
        <f t="shared" si="18"/>
        <v>3136635.573358479</v>
      </c>
      <c r="T114" s="120">
        <f t="shared" si="22"/>
        <v>515611327.12742102</v>
      </c>
      <c r="U114" s="120">
        <f t="shared" si="19"/>
        <v>514824970.66212535</v>
      </c>
      <c r="V114" s="120">
        <f t="shared" si="23"/>
        <v>57397665.441759333</v>
      </c>
    </row>
    <row r="115" spans="13:22" hidden="1" x14ac:dyDescent="0.3">
      <c r="N115" s="56">
        <f t="shared" si="20"/>
        <v>49004</v>
      </c>
      <c r="O115" s="51">
        <f t="shared" si="21"/>
        <v>2034</v>
      </c>
      <c r="P115" s="51">
        <v>97</v>
      </c>
      <c r="Q115" s="120">
        <f t="shared" si="16"/>
        <v>3922992.0386541323</v>
      </c>
      <c r="R115" s="120">
        <f t="shared" si="17"/>
        <v>791140.13379286893</v>
      </c>
      <c r="S115" s="120">
        <f t="shared" si="18"/>
        <v>3131851.9048612639</v>
      </c>
      <c r="T115" s="120">
        <f t="shared" si="22"/>
        <v>514824970.66212535</v>
      </c>
      <c r="U115" s="120">
        <f t="shared" si="19"/>
        <v>514033830.52833247</v>
      </c>
      <c r="V115" s="120">
        <f t="shared" si="23"/>
        <v>58188805.575552203</v>
      </c>
    </row>
    <row r="116" spans="13:22" hidden="1" x14ac:dyDescent="0.3">
      <c r="N116" s="56">
        <f t="shared" si="20"/>
        <v>49035</v>
      </c>
      <c r="O116" s="51">
        <f t="shared" si="21"/>
        <v>2034</v>
      </c>
      <c r="P116" s="51">
        <v>98</v>
      </c>
      <c r="Q116" s="120">
        <f t="shared" si="16"/>
        <v>3922992.0386541323</v>
      </c>
      <c r="R116" s="120">
        <f t="shared" si="17"/>
        <v>795952.90294010879</v>
      </c>
      <c r="S116" s="120">
        <f t="shared" si="18"/>
        <v>3127039.1357140234</v>
      </c>
      <c r="T116" s="120">
        <f t="shared" si="22"/>
        <v>514033830.52833247</v>
      </c>
      <c r="U116" s="120">
        <f t="shared" si="19"/>
        <v>513237877.62539238</v>
      </c>
      <c r="V116" s="120">
        <f t="shared" si="23"/>
        <v>58984758.478492312</v>
      </c>
    </row>
    <row r="117" spans="13:22" hidden="1" x14ac:dyDescent="0.3">
      <c r="N117" s="56">
        <f t="shared" si="20"/>
        <v>49065</v>
      </c>
      <c r="O117" s="51">
        <f t="shared" si="21"/>
        <v>2034</v>
      </c>
      <c r="P117" s="51">
        <v>99</v>
      </c>
      <c r="Q117" s="120">
        <f t="shared" si="16"/>
        <v>3922992.0386541323</v>
      </c>
      <c r="R117" s="120">
        <f t="shared" si="17"/>
        <v>800794.94976632786</v>
      </c>
      <c r="S117" s="120">
        <f t="shared" si="18"/>
        <v>3122197.0888878047</v>
      </c>
      <c r="T117" s="120">
        <f t="shared" si="22"/>
        <v>513237877.62539238</v>
      </c>
      <c r="U117" s="120">
        <f t="shared" si="19"/>
        <v>512437082.67562604</v>
      </c>
      <c r="V117" s="120">
        <f t="shared" si="23"/>
        <v>59785553.428258643</v>
      </c>
    </row>
    <row r="118" spans="13:22" hidden="1" x14ac:dyDescent="0.3">
      <c r="N118" s="56">
        <f t="shared" si="20"/>
        <v>49096</v>
      </c>
      <c r="O118" s="51">
        <f t="shared" si="21"/>
        <v>2034</v>
      </c>
      <c r="P118" s="51">
        <v>100</v>
      </c>
      <c r="Q118" s="120">
        <f t="shared" si="16"/>
        <v>3922992.0386541323</v>
      </c>
      <c r="R118" s="120">
        <f t="shared" si="17"/>
        <v>805666.45237740641</v>
      </c>
      <c r="S118" s="120">
        <f t="shared" si="18"/>
        <v>3117325.5862767259</v>
      </c>
      <c r="T118" s="120">
        <f t="shared" si="22"/>
        <v>512437082.67562604</v>
      </c>
      <c r="U118" s="120">
        <f t="shared" si="19"/>
        <v>511631416.22324866</v>
      </c>
      <c r="V118" s="120">
        <f t="shared" si="23"/>
        <v>60591219.880636051</v>
      </c>
    </row>
    <row r="119" spans="13:22" hidden="1" x14ac:dyDescent="0.3">
      <c r="N119" s="56">
        <f t="shared" si="20"/>
        <v>49126</v>
      </c>
      <c r="O119" s="51">
        <f t="shared" si="21"/>
        <v>2034</v>
      </c>
      <c r="P119" s="51">
        <v>101</v>
      </c>
      <c r="Q119" s="120">
        <f t="shared" si="16"/>
        <v>3922992.0386541323</v>
      </c>
      <c r="R119" s="120">
        <f t="shared" si="17"/>
        <v>810567.58996270236</v>
      </c>
      <c r="S119" s="120">
        <f t="shared" si="18"/>
        <v>3112424.44869143</v>
      </c>
      <c r="T119" s="120">
        <f t="shared" si="22"/>
        <v>511631416.22324866</v>
      </c>
      <c r="U119" s="120">
        <f t="shared" si="19"/>
        <v>510820848.63328594</v>
      </c>
      <c r="V119" s="120">
        <f t="shared" si="23"/>
        <v>61401787.470598757</v>
      </c>
    </row>
    <row r="120" spans="13:22" hidden="1" x14ac:dyDescent="0.3">
      <c r="N120" s="56">
        <f t="shared" si="20"/>
        <v>49157</v>
      </c>
      <c r="O120" s="51">
        <f t="shared" si="21"/>
        <v>2034</v>
      </c>
      <c r="P120" s="51">
        <v>102</v>
      </c>
      <c r="Q120" s="120">
        <f t="shared" si="16"/>
        <v>3922992.0386541323</v>
      </c>
      <c r="R120" s="120">
        <f t="shared" si="17"/>
        <v>815498.54280164186</v>
      </c>
      <c r="S120" s="120">
        <f t="shared" si="18"/>
        <v>3107493.4958524909</v>
      </c>
      <c r="T120" s="120">
        <f t="shared" si="22"/>
        <v>510820848.63328594</v>
      </c>
      <c r="U120" s="120">
        <f t="shared" si="19"/>
        <v>510005350.09048432</v>
      </c>
      <c r="V120" s="120">
        <f t="shared" si="23"/>
        <v>62217286.013400398</v>
      </c>
    </row>
    <row r="121" spans="13:22" hidden="1" x14ac:dyDescent="0.3">
      <c r="N121" s="56">
        <f t="shared" si="20"/>
        <v>49188</v>
      </c>
      <c r="O121" s="51">
        <f t="shared" si="21"/>
        <v>2034</v>
      </c>
      <c r="P121" s="51">
        <v>103</v>
      </c>
      <c r="Q121" s="120">
        <f t="shared" si="16"/>
        <v>3922992.0386541323</v>
      </c>
      <c r="R121" s="120">
        <f t="shared" si="17"/>
        <v>820459.49227035197</v>
      </c>
      <c r="S121" s="120">
        <f t="shared" si="18"/>
        <v>3102532.5463837809</v>
      </c>
      <c r="T121" s="120">
        <f t="shared" si="22"/>
        <v>510005350.09048432</v>
      </c>
      <c r="U121" s="120">
        <f t="shared" si="19"/>
        <v>509184890.59821397</v>
      </c>
      <c r="V121" s="120">
        <f t="shared" si="23"/>
        <v>63037745.505670749</v>
      </c>
    </row>
    <row r="122" spans="13:22" hidden="1" x14ac:dyDescent="0.3">
      <c r="N122" s="56">
        <f t="shared" si="20"/>
        <v>49218</v>
      </c>
      <c r="O122" s="51">
        <f t="shared" si="21"/>
        <v>2034</v>
      </c>
      <c r="P122" s="51">
        <v>104</v>
      </c>
      <c r="Q122" s="120">
        <f t="shared" si="16"/>
        <v>3922992.0386541323</v>
      </c>
      <c r="R122" s="120">
        <f t="shared" si="17"/>
        <v>825450.62084832985</v>
      </c>
      <c r="S122" s="120">
        <f t="shared" si="18"/>
        <v>3097541.4178058025</v>
      </c>
      <c r="T122" s="120">
        <f t="shared" si="22"/>
        <v>509184890.59821397</v>
      </c>
      <c r="U122" s="120">
        <f t="shared" si="19"/>
        <v>508359439.97736561</v>
      </c>
      <c r="V122" s="120">
        <f t="shared" si="23"/>
        <v>63863196.126519077</v>
      </c>
    </row>
    <row r="123" spans="13:22" hidden="1" x14ac:dyDescent="0.3">
      <c r="N123" s="56">
        <f t="shared" si="20"/>
        <v>49249</v>
      </c>
      <c r="O123" s="51">
        <f t="shared" si="21"/>
        <v>2034</v>
      </c>
      <c r="P123" s="51">
        <v>105</v>
      </c>
      <c r="Q123" s="120">
        <f t="shared" si="16"/>
        <v>3922992.0386541323</v>
      </c>
      <c r="R123" s="120">
        <f t="shared" si="17"/>
        <v>830472.11212515738</v>
      </c>
      <c r="S123" s="120">
        <f t="shared" si="18"/>
        <v>3092519.9265289749</v>
      </c>
      <c r="T123" s="120">
        <f t="shared" si="22"/>
        <v>508359439.97736561</v>
      </c>
      <c r="U123" s="120">
        <f t="shared" si="19"/>
        <v>507528967.86524045</v>
      </c>
      <c r="V123" s="120">
        <f t="shared" si="23"/>
        <v>64693668.238644235</v>
      </c>
    </row>
    <row r="124" spans="13:22" hidden="1" x14ac:dyDescent="0.3">
      <c r="N124" s="56">
        <f t="shared" si="20"/>
        <v>49279</v>
      </c>
      <c r="O124" s="51">
        <f t="shared" si="21"/>
        <v>2034</v>
      </c>
      <c r="P124" s="51">
        <v>106</v>
      </c>
      <c r="Q124" s="120">
        <f t="shared" si="16"/>
        <v>3922992.0386541323</v>
      </c>
      <c r="R124" s="120">
        <f t="shared" si="17"/>
        <v>835524.15080725192</v>
      </c>
      <c r="S124" s="120">
        <f t="shared" si="18"/>
        <v>3087467.8878468801</v>
      </c>
      <c r="T124" s="120">
        <f t="shared" si="22"/>
        <v>507528967.86524045</v>
      </c>
      <c r="U124" s="120">
        <f t="shared" si="19"/>
        <v>506693443.71443319</v>
      </c>
      <c r="V124" s="120">
        <f t="shared" si="23"/>
        <v>65529192.389451489</v>
      </c>
    </row>
    <row r="125" spans="13:22" hidden="1" x14ac:dyDescent="0.3">
      <c r="N125" s="56">
        <f t="shared" si="20"/>
        <v>49310</v>
      </c>
      <c r="O125" s="51">
        <f t="shared" si="21"/>
        <v>2035</v>
      </c>
      <c r="P125" s="51">
        <v>107</v>
      </c>
      <c r="Q125" s="120">
        <f t="shared" si="16"/>
        <v>3922992.0386541323</v>
      </c>
      <c r="R125" s="120">
        <f t="shared" si="17"/>
        <v>840606.92272466281</v>
      </c>
      <c r="S125" s="120">
        <f t="shared" si="18"/>
        <v>3082385.1159294695</v>
      </c>
      <c r="T125" s="120">
        <f t="shared" si="22"/>
        <v>506693443.71443319</v>
      </c>
      <c r="U125" s="120">
        <f t="shared" si="19"/>
        <v>505852836.79170853</v>
      </c>
      <c r="V125" s="120">
        <f t="shared" si="23"/>
        <v>66369799.312176153</v>
      </c>
    </row>
    <row r="126" spans="13:22" hidden="1" x14ac:dyDescent="0.3">
      <c r="M126" s="51" t="s">
        <v>169</v>
      </c>
      <c r="N126" s="56">
        <f t="shared" si="20"/>
        <v>49341</v>
      </c>
      <c r="O126" s="51">
        <f t="shared" si="21"/>
        <v>2035</v>
      </c>
      <c r="P126" s="51">
        <v>108</v>
      </c>
      <c r="Q126" s="120">
        <f t="shared" si="16"/>
        <v>3922992.0386541323</v>
      </c>
      <c r="R126" s="120">
        <f t="shared" si="17"/>
        <v>845720.61483790446</v>
      </c>
      <c r="S126" s="120">
        <f t="shared" si="18"/>
        <v>3077271.4238162278</v>
      </c>
      <c r="T126" s="120">
        <f t="shared" si="22"/>
        <v>505852836.79170853</v>
      </c>
      <c r="U126" s="120">
        <f t="shared" si="19"/>
        <v>505007116.17687064</v>
      </c>
      <c r="V126" s="120">
        <f t="shared" si="23"/>
        <v>67215519.927014053</v>
      </c>
    </row>
    <row r="127" spans="13:22" hidden="1" x14ac:dyDescent="0.3">
      <c r="N127" s="56">
        <f t="shared" si="20"/>
        <v>49369</v>
      </c>
      <c r="O127" s="51">
        <f t="shared" si="21"/>
        <v>2035</v>
      </c>
      <c r="P127" s="51">
        <v>109</v>
      </c>
      <c r="Q127" s="120">
        <f t="shared" si="16"/>
        <v>3922992.0386541323</v>
      </c>
      <c r="R127" s="120">
        <f t="shared" si="17"/>
        <v>850865.41524483496</v>
      </c>
      <c r="S127" s="120">
        <f t="shared" si="18"/>
        <v>3072126.6234092973</v>
      </c>
      <c r="T127" s="120">
        <f t="shared" si="22"/>
        <v>505007116.17687064</v>
      </c>
      <c r="U127" s="120">
        <f t="shared" si="19"/>
        <v>504156250.76162583</v>
      </c>
      <c r="V127" s="120">
        <f t="shared" si="23"/>
        <v>68066385.342258886</v>
      </c>
    </row>
    <row r="128" spans="13:22" hidden="1" x14ac:dyDescent="0.3">
      <c r="N128" s="56">
        <f t="shared" si="20"/>
        <v>49400</v>
      </c>
      <c r="O128" s="51">
        <f t="shared" si="21"/>
        <v>2035</v>
      </c>
      <c r="P128" s="51">
        <v>110</v>
      </c>
      <c r="Q128" s="120">
        <f t="shared" si="16"/>
        <v>3922992.0386541323</v>
      </c>
      <c r="R128" s="120">
        <f t="shared" si="17"/>
        <v>856041.51318757446</v>
      </c>
      <c r="S128" s="120">
        <f t="shared" si="18"/>
        <v>3066950.5254665581</v>
      </c>
      <c r="T128" s="120">
        <f t="shared" si="22"/>
        <v>504156250.76162583</v>
      </c>
      <c r="U128" s="120">
        <f t="shared" si="19"/>
        <v>503300209.24843824</v>
      </c>
      <c r="V128" s="120">
        <f t="shared" si="23"/>
        <v>68922426.855446458</v>
      </c>
    </row>
    <row r="129" spans="13:22" hidden="1" x14ac:dyDescent="0.3">
      <c r="N129" s="56">
        <f t="shared" si="20"/>
        <v>49430</v>
      </c>
      <c r="O129" s="51">
        <f t="shared" si="21"/>
        <v>2035</v>
      </c>
      <c r="P129" s="51">
        <v>111</v>
      </c>
      <c r="Q129" s="120">
        <f t="shared" si="16"/>
        <v>3922992.0386541323</v>
      </c>
      <c r="R129" s="120">
        <f t="shared" si="17"/>
        <v>861249.09905946546</v>
      </c>
      <c r="S129" s="120">
        <f t="shared" si="18"/>
        <v>3061742.9395946669</v>
      </c>
      <c r="T129" s="120">
        <f t="shared" si="22"/>
        <v>503300209.24843824</v>
      </c>
      <c r="U129" s="120">
        <f t="shared" si="19"/>
        <v>502438960.14937878</v>
      </c>
      <c r="V129" s="120">
        <f t="shared" si="23"/>
        <v>69783675.95450592</v>
      </c>
    </row>
    <row r="130" spans="13:22" hidden="1" x14ac:dyDescent="0.3">
      <c r="N130" s="56">
        <f t="shared" si="20"/>
        <v>49461</v>
      </c>
      <c r="O130" s="51">
        <f t="shared" si="21"/>
        <v>2035</v>
      </c>
      <c r="P130" s="51">
        <v>112</v>
      </c>
      <c r="Q130" s="120">
        <f t="shared" si="16"/>
        <v>3922992.0386541323</v>
      </c>
      <c r="R130" s="120">
        <f t="shared" si="17"/>
        <v>866488.36441207735</v>
      </c>
      <c r="S130" s="120">
        <f t="shared" si="18"/>
        <v>3056503.674242055</v>
      </c>
      <c r="T130" s="120">
        <f t="shared" si="22"/>
        <v>502438960.14937878</v>
      </c>
      <c r="U130" s="120">
        <f t="shared" si="19"/>
        <v>501572471.78496671</v>
      </c>
      <c r="V130" s="120">
        <f t="shared" si="23"/>
        <v>70650164.318918005</v>
      </c>
    </row>
    <row r="131" spans="13:22" hidden="1" x14ac:dyDescent="0.3">
      <c r="N131" s="56">
        <f t="shared" si="20"/>
        <v>49491</v>
      </c>
      <c r="O131" s="51">
        <f t="shared" si="21"/>
        <v>2035</v>
      </c>
      <c r="P131" s="51">
        <v>113</v>
      </c>
      <c r="Q131" s="120">
        <f t="shared" si="16"/>
        <v>3922992.0386541323</v>
      </c>
      <c r="R131" s="120">
        <f t="shared" si="17"/>
        <v>871759.5019622508</v>
      </c>
      <c r="S131" s="120">
        <f t="shared" si="18"/>
        <v>3051232.5366918817</v>
      </c>
      <c r="T131" s="120">
        <f t="shared" si="22"/>
        <v>501572471.78496671</v>
      </c>
      <c r="U131" s="120">
        <f t="shared" si="19"/>
        <v>500700712.28300446</v>
      </c>
      <c r="V131" s="120">
        <f t="shared" si="23"/>
        <v>71521923.820880249</v>
      </c>
    </row>
    <row r="132" spans="13:22" hidden="1" x14ac:dyDescent="0.3">
      <c r="N132" s="56">
        <f t="shared" si="20"/>
        <v>49522</v>
      </c>
      <c r="O132" s="51">
        <f t="shared" si="21"/>
        <v>2035</v>
      </c>
      <c r="P132" s="51">
        <v>114</v>
      </c>
      <c r="Q132" s="120">
        <f t="shared" si="16"/>
        <v>3922992.0386541323</v>
      </c>
      <c r="R132" s="120">
        <f t="shared" si="17"/>
        <v>877062.70559918787</v>
      </c>
      <c r="S132" s="120">
        <f t="shared" si="18"/>
        <v>3045929.3330549444</v>
      </c>
      <c r="T132" s="120">
        <f t="shared" si="22"/>
        <v>500700712.28300446</v>
      </c>
      <c r="U132" s="120">
        <f t="shared" si="19"/>
        <v>499823649.57740527</v>
      </c>
      <c r="V132" s="120">
        <f t="shared" si="23"/>
        <v>72398986.526479438</v>
      </c>
    </row>
    <row r="133" spans="13:22" hidden="1" x14ac:dyDescent="0.3">
      <c r="N133" s="56">
        <f t="shared" si="20"/>
        <v>49553</v>
      </c>
      <c r="O133" s="51">
        <f t="shared" si="21"/>
        <v>2035</v>
      </c>
      <c r="P133" s="51">
        <v>115</v>
      </c>
      <c r="Q133" s="120">
        <f t="shared" si="16"/>
        <v>3922992.0386541323</v>
      </c>
      <c r="R133" s="120">
        <f t="shared" si="17"/>
        <v>882398.170391583</v>
      </c>
      <c r="S133" s="120">
        <f t="shared" si="18"/>
        <v>3040593.8682625499</v>
      </c>
      <c r="T133" s="120">
        <f t="shared" si="22"/>
        <v>499823649.57740527</v>
      </c>
      <c r="U133" s="120">
        <f t="shared" si="19"/>
        <v>498941251.40701371</v>
      </c>
      <c r="V133" s="120">
        <f t="shared" si="23"/>
        <v>73281384.696871027</v>
      </c>
    </row>
    <row r="134" spans="13:22" hidden="1" x14ac:dyDescent="0.3">
      <c r="N134" s="56">
        <f t="shared" si="20"/>
        <v>49583</v>
      </c>
      <c r="O134" s="51">
        <f t="shared" si="21"/>
        <v>2035</v>
      </c>
      <c r="P134" s="51">
        <v>116</v>
      </c>
      <c r="Q134" s="120">
        <f t="shared" si="16"/>
        <v>3922992.0386541323</v>
      </c>
      <c r="R134" s="120">
        <f t="shared" si="17"/>
        <v>887766.09259479842</v>
      </c>
      <c r="S134" s="120">
        <f t="shared" si="18"/>
        <v>3035225.9460593341</v>
      </c>
      <c r="T134" s="120">
        <f t="shared" si="22"/>
        <v>498941251.40701371</v>
      </c>
      <c r="U134" s="120">
        <f t="shared" si="19"/>
        <v>498053485.31441891</v>
      </c>
      <c r="V134" s="120">
        <f t="shared" si="23"/>
        <v>74169150.78946583</v>
      </c>
    </row>
    <row r="135" spans="13:22" hidden="1" x14ac:dyDescent="0.3">
      <c r="N135" s="56">
        <f t="shared" si="20"/>
        <v>49614</v>
      </c>
      <c r="O135" s="51">
        <f t="shared" si="21"/>
        <v>2035</v>
      </c>
      <c r="P135" s="51">
        <v>117</v>
      </c>
      <c r="Q135" s="120">
        <f t="shared" si="16"/>
        <v>3922992.0386541323</v>
      </c>
      <c r="R135" s="120">
        <f t="shared" si="17"/>
        <v>893166.66965808335</v>
      </c>
      <c r="S135" s="120">
        <f t="shared" si="18"/>
        <v>3029825.3689960488</v>
      </c>
      <c r="T135" s="120">
        <f t="shared" si="22"/>
        <v>498053485.31441891</v>
      </c>
      <c r="U135" s="120">
        <f t="shared" si="19"/>
        <v>497160318.64476085</v>
      </c>
      <c r="V135" s="120">
        <f t="shared" si="23"/>
        <v>75062317.459123909</v>
      </c>
    </row>
    <row r="136" spans="13:22" hidden="1" x14ac:dyDescent="0.3">
      <c r="N136" s="56">
        <f t="shared" si="20"/>
        <v>49644</v>
      </c>
      <c r="O136" s="51">
        <f t="shared" si="21"/>
        <v>2035</v>
      </c>
      <c r="P136" s="51">
        <v>118</v>
      </c>
      <c r="Q136" s="120">
        <f t="shared" si="16"/>
        <v>3922992.0386541323</v>
      </c>
      <c r="R136" s="120">
        <f t="shared" si="17"/>
        <v>898600.10023183655</v>
      </c>
      <c r="S136" s="120">
        <f t="shared" si="18"/>
        <v>3024391.9384222962</v>
      </c>
      <c r="T136" s="120">
        <f t="shared" si="22"/>
        <v>497160318.64476085</v>
      </c>
      <c r="U136" s="120">
        <f t="shared" si="19"/>
        <v>496261718.54452902</v>
      </c>
      <c r="V136" s="120">
        <f t="shared" si="23"/>
        <v>75960917.559355751</v>
      </c>
    </row>
    <row r="137" spans="13:22" hidden="1" x14ac:dyDescent="0.3">
      <c r="N137" s="56">
        <f t="shared" si="20"/>
        <v>49675</v>
      </c>
      <c r="O137" s="51">
        <f t="shared" si="21"/>
        <v>2036</v>
      </c>
      <c r="P137" s="51">
        <v>119</v>
      </c>
      <c r="Q137" s="120">
        <f t="shared" si="16"/>
        <v>3922992.0386541323</v>
      </c>
      <c r="R137" s="120">
        <f t="shared" si="17"/>
        <v>904066.5841749137</v>
      </c>
      <c r="S137" s="120">
        <f t="shared" si="18"/>
        <v>3018925.4544792189</v>
      </c>
      <c r="T137" s="120">
        <f t="shared" si="22"/>
        <v>496261718.54452902</v>
      </c>
      <c r="U137" s="120">
        <f t="shared" si="19"/>
        <v>495357651.96035409</v>
      </c>
      <c r="V137" s="120">
        <f t="shared" si="23"/>
        <v>76864984.143530667</v>
      </c>
    </row>
    <row r="138" spans="13:22" hidden="1" x14ac:dyDescent="0.3">
      <c r="M138" s="51" t="s">
        <v>170</v>
      </c>
      <c r="N138" s="56">
        <f t="shared" si="20"/>
        <v>49706</v>
      </c>
      <c r="O138" s="51">
        <f t="shared" si="21"/>
        <v>2036</v>
      </c>
      <c r="P138" s="51">
        <v>120</v>
      </c>
      <c r="Q138" s="120">
        <f t="shared" si="16"/>
        <v>3922992.0386541323</v>
      </c>
      <c r="R138" s="120">
        <f t="shared" si="17"/>
        <v>909566.3225619779</v>
      </c>
      <c r="S138" s="120">
        <f t="shared" si="18"/>
        <v>3013425.7160921544</v>
      </c>
      <c r="T138" s="120">
        <f t="shared" si="22"/>
        <v>495357651.96035409</v>
      </c>
      <c r="U138" s="120">
        <f t="shared" si="19"/>
        <v>494448085.63779211</v>
      </c>
      <c r="V138" s="120">
        <f t="shared" si="23"/>
        <v>77774550.466092646</v>
      </c>
    </row>
    <row r="139" spans="13:22" hidden="1" x14ac:dyDescent="0.3">
      <c r="N139" s="56">
        <f t="shared" si="20"/>
        <v>49735</v>
      </c>
      <c r="O139" s="51">
        <f t="shared" si="21"/>
        <v>2036</v>
      </c>
      <c r="P139" s="51">
        <v>121</v>
      </c>
      <c r="Q139" s="120">
        <f t="shared" si="16"/>
        <v>3922992.0386541323</v>
      </c>
      <c r="R139" s="120">
        <f t="shared" si="17"/>
        <v>915099.51769089641</v>
      </c>
      <c r="S139" s="120">
        <f t="shared" si="18"/>
        <v>3007892.5209632358</v>
      </c>
      <c r="T139" s="120">
        <f t="shared" si="22"/>
        <v>494448085.63779211</v>
      </c>
      <c r="U139" s="120">
        <f t="shared" si="19"/>
        <v>493532986.12010121</v>
      </c>
      <c r="V139" s="120">
        <f t="shared" si="23"/>
        <v>78689649.983783543</v>
      </c>
    </row>
    <row r="140" spans="13:22" hidden="1" x14ac:dyDescent="0.3">
      <c r="N140" s="56">
        <f t="shared" si="20"/>
        <v>49766</v>
      </c>
      <c r="O140" s="51">
        <f t="shared" si="21"/>
        <v>2036</v>
      </c>
      <c r="P140" s="51">
        <v>122</v>
      </c>
      <c r="Q140" s="120">
        <f t="shared" si="16"/>
        <v>3922992.0386541323</v>
      </c>
      <c r="R140" s="120">
        <f t="shared" si="17"/>
        <v>920666.3730901829</v>
      </c>
      <c r="S140" s="120">
        <f t="shared" si="18"/>
        <v>3002325.6655639494</v>
      </c>
      <c r="T140" s="120">
        <f t="shared" si="22"/>
        <v>493532986.12010121</v>
      </c>
      <c r="U140" s="120">
        <f t="shared" si="19"/>
        <v>492612319.74701101</v>
      </c>
      <c r="V140" s="120">
        <f t="shared" si="23"/>
        <v>79610316.356873721</v>
      </c>
    </row>
    <row r="141" spans="13:22" hidden="1" x14ac:dyDescent="0.3">
      <c r="N141" s="56">
        <f t="shared" si="20"/>
        <v>49796</v>
      </c>
      <c r="O141" s="51">
        <f t="shared" si="21"/>
        <v>2036</v>
      </c>
      <c r="P141" s="51">
        <v>123</v>
      </c>
      <c r="Q141" s="120">
        <f t="shared" si="16"/>
        <v>3922992.0386541323</v>
      </c>
      <c r="R141" s="120">
        <f t="shared" si="17"/>
        <v>926267.09352648142</v>
      </c>
      <c r="S141" s="120">
        <f t="shared" si="18"/>
        <v>2996724.9451276506</v>
      </c>
      <c r="T141" s="120">
        <f t="shared" si="22"/>
        <v>492612319.74701101</v>
      </c>
      <c r="U141" s="120">
        <f t="shared" si="19"/>
        <v>491686052.65348452</v>
      </c>
      <c r="V141" s="120">
        <f t="shared" si="23"/>
        <v>80536583.450400203</v>
      </c>
    </row>
    <row r="142" spans="13:22" hidden="1" x14ac:dyDescent="0.3">
      <c r="N142" s="56">
        <f t="shared" si="20"/>
        <v>49827</v>
      </c>
      <c r="O142" s="51">
        <f t="shared" si="21"/>
        <v>2036</v>
      </c>
      <c r="P142" s="51">
        <v>124</v>
      </c>
      <c r="Q142" s="120">
        <f t="shared" si="16"/>
        <v>3922992.0386541323</v>
      </c>
      <c r="R142" s="120">
        <f t="shared" si="17"/>
        <v>931901.88501210092</v>
      </c>
      <c r="S142" s="120">
        <f t="shared" si="18"/>
        <v>2991090.1536420314</v>
      </c>
      <c r="T142" s="120">
        <f t="shared" si="22"/>
        <v>491686052.65348452</v>
      </c>
      <c r="U142" s="120">
        <f t="shared" si="19"/>
        <v>490754150.76847243</v>
      </c>
      <c r="V142" s="120">
        <f t="shared" si="23"/>
        <v>81468485.335412309</v>
      </c>
    </row>
    <row r="143" spans="13:22" hidden="1" x14ac:dyDescent="0.3">
      <c r="N143" s="56">
        <f t="shared" si="20"/>
        <v>49857</v>
      </c>
      <c r="O143" s="51">
        <f t="shared" si="21"/>
        <v>2036</v>
      </c>
      <c r="P143" s="51">
        <v>125</v>
      </c>
      <c r="Q143" s="120">
        <f t="shared" si="16"/>
        <v>3922992.0386541323</v>
      </c>
      <c r="R143" s="120">
        <f t="shared" si="17"/>
        <v>937570.95481259085</v>
      </c>
      <c r="S143" s="120">
        <f t="shared" si="18"/>
        <v>2985421.0838415413</v>
      </c>
      <c r="T143" s="120">
        <f t="shared" si="22"/>
        <v>490754150.76847243</v>
      </c>
      <c r="U143" s="120">
        <f t="shared" si="19"/>
        <v>489816579.81365985</v>
      </c>
      <c r="V143" s="120">
        <f t="shared" si="23"/>
        <v>82406056.290224895</v>
      </c>
    </row>
    <row r="144" spans="13:22" hidden="1" x14ac:dyDescent="0.3">
      <c r="N144" s="56">
        <f t="shared" si="20"/>
        <v>49888</v>
      </c>
      <c r="O144" s="51">
        <f t="shared" si="21"/>
        <v>2036</v>
      </c>
      <c r="P144" s="51">
        <v>126</v>
      </c>
      <c r="Q144" s="120">
        <f t="shared" si="16"/>
        <v>3922992.0386541323</v>
      </c>
      <c r="R144" s="120">
        <f t="shared" si="17"/>
        <v>943274.51145436766</v>
      </c>
      <c r="S144" s="120">
        <f t="shared" si="18"/>
        <v>2979717.5271997652</v>
      </c>
      <c r="T144" s="120">
        <f t="shared" si="22"/>
        <v>489816579.81365985</v>
      </c>
      <c r="U144" s="120">
        <f t="shared" si="19"/>
        <v>488873305.3022055</v>
      </c>
      <c r="V144" s="120">
        <f t="shared" si="23"/>
        <v>83349330.801679268</v>
      </c>
    </row>
    <row r="145" spans="13:22" hidden="1" x14ac:dyDescent="0.3">
      <c r="N145" s="56">
        <f t="shared" si="20"/>
        <v>49919</v>
      </c>
      <c r="O145" s="51">
        <f t="shared" si="21"/>
        <v>2036</v>
      </c>
      <c r="P145" s="51">
        <v>127</v>
      </c>
      <c r="Q145" s="120">
        <f t="shared" si="16"/>
        <v>3922992.0386541323</v>
      </c>
      <c r="R145" s="120">
        <f t="shared" si="17"/>
        <v>949012.76473238179</v>
      </c>
      <c r="S145" s="120">
        <f t="shared" si="18"/>
        <v>2973979.2739217505</v>
      </c>
      <c r="T145" s="120">
        <f t="shared" si="22"/>
        <v>488873305.3022055</v>
      </c>
      <c r="U145" s="120">
        <f t="shared" si="19"/>
        <v>487924292.53747314</v>
      </c>
      <c r="V145" s="120">
        <f t="shared" si="23"/>
        <v>84298343.566411644</v>
      </c>
    </row>
    <row r="146" spans="13:22" hidden="1" x14ac:dyDescent="0.3">
      <c r="N146" s="56">
        <f t="shared" si="20"/>
        <v>49949</v>
      </c>
      <c r="O146" s="51">
        <f t="shared" si="21"/>
        <v>2036</v>
      </c>
      <c r="P146" s="51">
        <v>128</v>
      </c>
      <c r="Q146" s="120">
        <f t="shared" si="16"/>
        <v>3922992.0386541323</v>
      </c>
      <c r="R146" s="120">
        <f t="shared" si="17"/>
        <v>954785.92571783694</v>
      </c>
      <c r="S146" s="120">
        <f t="shared" si="18"/>
        <v>2968206.1129362951</v>
      </c>
      <c r="T146" s="120">
        <f t="shared" si="22"/>
        <v>487924292.53747314</v>
      </c>
      <c r="U146" s="120">
        <f t="shared" si="19"/>
        <v>486969506.61175531</v>
      </c>
      <c r="V146" s="120">
        <f t="shared" si="23"/>
        <v>85253129.492129475</v>
      </c>
    </row>
    <row r="147" spans="13:22" hidden="1" x14ac:dyDescent="0.3">
      <c r="N147" s="56">
        <f t="shared" si="20"/>
        <v>49980</v>
      </c>
      <c r="O147" s="51">
        <f t="shared" si="21"/>
        <v>2036</v>
      </c>
      <c r="P147" s="51">
        <v>129</v>
      </c>
      <c r="Q147" s="120">
        <f t="shared" ref="Q147:Q210" si="24">PMT($P$8/12,$P$9*12,-$P$7)</f>
        <v>3922992.0386541323</v>
      </c>
      <c r="R147" s="120">
        <f t="shared" ref="R147:R210" si="25">PPMT($P$8/12,P147,$P$9*12,-$P$7)</f>
        <v>960594.20676595392</v>
      </c>
      <c r="S147" s="120">
        <f t="shared" ref="S147:S210" si="26">IPMT($P$8/12,P147,$P$9*12,-$P$7)</f>
        <v>2962397.8318881788</v>
      </c>
      <c r="T147" s="120">
        <f t="shared" si="22"/>
        <v>486969506.61175531</v>
      </c>
      <c r="U147" s="120">
        <f t="shared" ref="U147:U210" si="27">T147-R147</f>
        <v>486008912.40498936</v>
      </c>
      <c r="V147" s="120">
        <f t="shared" si="23"/>
        <v>86213723.698895425</v>
      </c>
    </row>
    <row r="148" spans="13:22" hidden="1" x14ac:dyDescent="0.3">
      <c r="N148" s="56">
        <f t="shared" ref="N148:N211" si="28">EDATE(N147,1)</f>
        <v>50010</v>
      </c>
      <c r="O148" s="51">
        <f t="shared" ref="O148:O211" si="29">YEAR(N148)</f>
        <v>2036</v>
      </c>
      <c r="P148" s="51">
        <v>130</v>
      </c>
      <c r="Q148" s="120">
        <f t="shared" si="24"/>
        <v>3922992.0386541323</v>
      </c>
      <c r="R148" s="120">
        <f t="shared" si="25"/>
        <v>966437.82152378012</v>
      </c>
      <c r="S148" s="120">
        <f t="shared" si="26"/>
        <v>2956554.2171303523</v>
      </c>
      <c r="T148" s="120">
        <f t="shared" ref="T148:T211" si="30">U147</f>
        <v>486008912.40498936</v>
      </c>
      <c r="U148" s="120">
        <f t="shared" si="27"/>
        <v>485042474.58346558</v>
      </c>
      <c r="V148" s="120">
        <f t="shared" ref="V148:V211" si="31">V147+R148</f>
        <v>87180161.52041921</v>
      </c>
    </row>
    <row r="149" spans="13:22" hidden="1" x14ac:dyDescent="0.3">
      <c r="N149" s="56">
        <f t="shared" si="28"/>
        <v>50041</v>
      </c>
      <c r="O149" s="51">
        <f t="shared" si="29"/>
        <v>2037</v>
      </c>
      <c r="P149" s="51">
        <v>131</v>
      </c>
      <c r="Q149" s="120">
        <f t="shared" si="24"/>
        <v>3922992.0386541323</v>
      </c>
      <c r="R149" s="120">
        <f t="shared" si="25"/>
        <v>972316.98493804981</v>
      </c>
      <c r="S149" s="120">
        <f t="shared" si="26"/>
        <v>2950675.0537160826</v>
      </c>
      <c r="T149" s="120">
        <f t="shared" si="30"/>
        <v>485042474.58346558</v>
      </c>
      <c r="U149" s="120">
        <f t="shared" si="27"/>
        <v>484070157.59852755</v>
      </c>
      <c r="V149" s="120">
        <f t="shared" si="31"/>
        <v>88152478.505357265</v>
      </c>
    </row>
    <row r="150" spans="13:22" hidden="1" x14ac:dyDescent="0.3">
      <c r="M150" s="51" t="s">
        <v>171</v>
      </c>
      <c r="N150" s="56">
        <f t="shared" si="28"/>
        <v>50072</v>
      </c>
      <c r="O150" s="51">
        <f t="shared" si="29"/>
        <v>2037</v>
      </c>
      <c r="P150" s="51">
        <v>132</v>
      </c>
      <c r="Q150" s="120">
        <f t="shared" si="24"/>
        <v>3922992.0386541323</v>
      </c>
      <c r="R150" s="120">
        <f t="shared" si="25"/>
        <v>978231.91326308961</v>
      </c>
      <c r="S150" s="120">
        <f t="shared" si="26"/>
        <v>2944760.1253910428</v>
      </c>
      <c r="T150" s="120">
        <f t="shared" si="30"/>
        <v>484070157.59852755</v>
      </c>
      <c r="U150" s="120">
        <f t="shared" si="27"/>
        <v>483091925.68526447</v>
      </c>
      <c r="V150" s="120">
        <f t="shared" si="31"/>
        <v>89130710.418620348</v>
      </c>
    </row>
    <row r="151" spans="13:22" hidden="1" x14ac:dyDescent="0.3">
      <c r="N151" s="56">
        <f t="shared" si="28"/>
        <v>50100</v>
      </c>
      <c r="O151" s="51">
        <f t="shared" si="29"/>
        <v>2037</v>
      </c>
      <c r="P151" s="51">
        <v>133</v>
      </c>
      <c r="Q151" s="120">
        <f t="shared" si="24"/>
        <v>3922992.0386541323</v>
      </c>
      <c r="R151" s="120">
        <f t="shared" si="25"/>
        <v>984182.82406877319</v>
      </c>
      <c r="S151" s="120">
        <f t="shared" si="26"/>
        <v>2938809.2145853592</v>
      </c>
      <c r="T151" s="120">
        <f t="shared" si="30"/>
        <v>483091925.68526447</v>
      </c>
      <c r="U151" s="120">
        <f t="shared" si="27"/>
        <v>482107742.86119568</v>
      </c>
      <c r="V151" s="120">
        <f t="shared" si="31"/>
        <v>90114893.242689118</v>
      </c>
    </row>
    <row r="152" spans="13:22" hidden="1" x14ac:dyDescent="0.3">
      <c r="N152" s="56">
        <f t="shared" si="28"/>
        <v>50131</v>
      </c>
      <c r="O152" s="51">
        <f t="shared" si="29"/>
        <v>2037</v>
      </c>
      <c r="P152" s="51">
        <v>134</v>
      </c>
      <c r="Q152" s="120">
        <f t="shared" si="24"/>
        <v>3922992.0386541323</v>
      </c>
      <c r="R152" s="120">
        <f t="shared" si="25"/>
        <v>990169.93624852505</v>
      </c>
      <c r="S152" s="120">
        <f t="shared" si="26"/>
        <v>2932822.1024056072</v>
      </c>
      <c r="T152" s="120">
        <f t="shared" si="30"/>
        <v>482107742.86119568</v>
      </c>
      <c r="U152" s="120">
        <f t="shared" si="27"/>
        <v>481117572.92494714</v>
      </c>
      <c r="V152" s="120">
        <f t="shared" si="31"/>
        <v>91105063.178937644</v>
      </c>
    </row>
    <row r="153" spans="13:22" hidden="1" x14ac:dyDescent="0.3">
      <c r="N153" s="56">
        <f t="shared" si="28"/>
        <v>50161</v>
      </c>
      <c r="O153" s="51">
        <f t="shared" si="29"/>
        <v>2037</v>
      </c>
      <c r="P153" s="51">
        <v>135</v>
      </c>
      <c r="Q153" s="120">
        <f t="shared" si="24"/>
        <v>3922992.0386541323</v>
      </c>
      <c r="R153" s="120">
        <f t="shared" si="25"/>
        <v>996193.47002737015</v>
      </c>
      <c r="S153" s="120">
        <f t="shared" si="26"/>
        <v>2926798.5686267624</v>
      </c>
      <c r="T153" s="120">
        <f t="shared" si="30"/>
        <v>481117572.92494714</v>
      </c>
      <c r="U153" s="120">
        <f t="shared" si="27"/>
        <v>480121379.45491976</v>
      </c>
      <c r="V153" s="120">
        <f t="shared" si="31"/>
        <v>92101256.648965016</v>
      </c>
    </row>
    <row r="154" spans="13:22" hidden="1" x14ac:dyDescent="0.3">
      <c r="N154" s="56">
        <f t="shared" si="28"/>
        <v>50192</v>
      </c>
      <c r="O154" s="51">
        <f t="shared" si="29"/>
        <v>2037</v>
      </c>
      <c r="P154" s="51">
        <v>136</v>
      </c>
      <c r="Q154" s="120">
        <f t="shared" si="24"/>
        <v>3922992.0386541323</v>
      </c>
      <c r="R154" s="120">
        <f t="shared" si="25"/>
        <v>1002253.6469700369</v>
      </c>
      <c r="S154" s="120">
        <f t="shared" si="26"/>
        <v>2920738.3916840954</v>
      </c>
      <c r="T154" s="120">
        <f t="shared" si="30"/>
        <v>480121379.45491976</v>
      </c>
      <c r="U154" s="120">
        <f t="shared" si="27"/>
        <v>479119125.80794972</v>
      </c>
      <c r="V154" s="120">
        <f t="shared" si="31"/>
        <v>93103510.29593505</v>
      </c>
    </row>
    <row r="155" spans="13:22" hidden="1" x14ac:dyDescent="0.3">
      <c r="N155" s="56">
        <f t="shared" si="28"/>
        <v>50222</v>
      </c>
      <c r="O155" s="51">
        <f t="shared" si="29"/>
        <v>2037</v>
      </c>
      <c r="P155" s="51">
        <v>137</v>
      </c>
      <c r="Q155" s="120">
        <f t="shared" si="24"/>
        <v>3922992.0386541323</v>
      </c>
      <c r="R155" s="120">
        <f t="shared" si="25"/>
        <v>1008350.6899891046</v>
      </c>
      <c r="S155" s="120">
        <f t="shared" si="26"/>
        <v>2914641.3486650279</v>
      </c>
      <c r="T155" s="120">
        <f t="shared" si="30"/>
        <v>479119125.80794972</v>
      </c>
      <c r="U155" s="120">
        <f t="shared" si="27"/>
        <v>478110775.11796063</v>
      </c>
      <c r="V155" s="120">
        <f t="shared" si="31"/>
        <v>94111860.985924155</v>
      </c>
    </row>
    <row r="156" spans="13:22" hidden="1" x14ac:dyDescent="0.3">
      <c r="N156" s="56">
        <f t="shared" si="28"/>
        <v>50253</v>
      </c>
      <c r="O156" s="51">
        <f t="shared" si="29"/>
        <v>2037</v>
      </c>
      <c r="P156" s="51">
        <v>138</v>
      </c>
      <c r="Q156" s="120">
        <f t="shared" si="24"/>
        <v>3922992.0386541323</v>
      </c>
      <c r="R156" s="120">
        <f t="shared" si="25"/>
        <v>1014484.8233532049</v>
      </c>
      <c r="S156" s="120">
        <f t="shared" si="26"/>
        <v>2908507.2153009274</v>
      </c>
      <c r="T156" s="120">
        <f t="shared" si="30"/>
        <v>478110775.11796063</v>
      </c>
      <c r="U156" s="120">
        <f t="shared" si="27"/>
        <v>477096290.2946074</v>
      </c>
      <c r="V156" s="120">
        <f t="shared" si="31"/>
        <v>95126345.809277356</v>
      </c>
    </row>
    <row r="157" spans="13:22" hidden="1" x14ac:dyDescent="0.3">
      <c r="N157" s="56">
        <f t="shared" si="28"/>
        <v>50284</v>
      </c>
      <c r="O157" s="51">
        <f t="shared" si="29"/>
        <v>2037</v>
      </c>
      <c r="P157" s="51">
        <v>139</v>
      </c>
      <c r="Q157" s="120">
        <f t="shared" si="24"/>
        <v>3922992.0386541323</v>
      </c>
      <c r="R157" s="120">
        <f t="shared" si="25"/>
        <v>1020656.2726952704</v>
      </c>
      <c r="S157" s="120">
        <f t="shared" si="26"/>
        <v>2902335.7659588624</v>
      </c>
      <c r="T157" s="120">
        <f t="shared" si="30"/>
        <v>477096290.2946074</v>
      </c>
      <c r="U157" s="120">
        <f t="shared" si="27"/>
        <v>476075634.02191216</v>
      </c>
      <c r="V157" s="120">
        <f t="shared" si="31"/>
        <v>96147002.081972629</v>
      </c>
    </row>
    <row r="158" spans="13:22" hidden="1" x14ac:dyDescent="0.3">
      <c r="N158" s="56">
        <f t="shared" si="28"/>
        <v>50314</v>
      </c>
      <c r="O158" s="51">
        <f t="shared" si="29"/>
        <v>2037</v>
      </c>
      <c r="P158" s="51">
        <v>140</v>
      </c>
      <c r="Q158" s="120">
        <f t="shared" si="24"/>
        <v>3922992.0386541323</v>
      </c>
      <c r="R158" s="120">
        <f t="shared" si="25"/>
        <v>1026865.2650208329</v>
      </c>
      <c r="S158" s="120">
        <f t="shared" si="26"/>
        <v>2896126.7736332999</v>
      </c>
      <c r="T158" s="120">
        <f t="shared" si="30"/>
        <v>476075634.02191216</v>
      </c>
      <c r="U158" s="120">
        <f t="shared" si="27"/>
        <v>475048768.75689131</v>
      </c>
      <c r="V158" s="120">
        <f t="shared" si="31"/>
        <v>97173867.346993461</v>
      </c>
    </row>
    <row r="159" spans="13:22" hidden="1" x14ac:dyDescent="0.3">
      <c r="N159" s="56">
        <f t="shared" si="28"/>
        <v>50345</v>
      </c>
      <c r="O159" s="51">
        <f t="shared" si="29"/>
        <v>2037</v>
      </c>
      <c r="P159" s="51">
        <v>141</v>
      </c>
      <c r="Q159" s="120">
        <f t="shared" si="24"/>
        <v>3922992.0386541323</v>
      </c>
      <c r="R159" s="120">
        <f t="shared" si="25"/>
        <v>1033112.0287163766</v>
      </c>
      <c r="S159" s="120">
        <f t="shared" si="26"/>
        <v>2889880.0099377562</v>
      </c>
      <c r="T159" s="120">
        <f t="shared" si="30"/>
        <v>475048768.75689131</v>
      </c>
      <c r="U159" s="120">
        <f t="shared" si="27"/>
        <v>474015656.72817492</v>
      </c>
      <c r="V159" s="120">
        <f t="shared" si="31"/>
        <v>98206979.375709832</v>
      </c>
    </row>
    <row r="160" spans="13:22" hidden="1" x14ac:dyDescent="0.3">
      <c r="N160" s="56">
        <f t="shared" si="28"/>
        <v>50375</v>
      </c>
      <c r="O160" s="51">
        <f t="shared" si="29"/>
        <v>2037</v>
      </c>
      <c r="P160" s="51">
        <v>142</v>
      </c>
      <c r="Q160" s="120">
        <f t="shared" si="24"/>
        <v>3922992.0386541323</v>
      </c>
      <c r="R160" s="120">
        <f t="shared" si="25"/>
        <v>1039396.7935577345</v>
      </c>
      <c r="S160" s="120">
        <f t="shared" si="26"/>
        <v>2883595.2450963981</v>
      </c>
      <c r="T160" s="120">
        <f t="shared" si="30"/>
        <v>474015656.72817492</v>
      </c>
      <c r="U160" s="120">
        <f t="shared" si="27"/>
        <v>472976259.93461716</v>
      </c>
      <c r="V160" s="120">
        <f t="shared" si="31"/>
        <v>99246376.169267565</v>
      </c>
    </row>
    <row r="161" spans="13:22" hidden="1" x14ac:dyDescent="0.3">
      <c r="N161" s="56">
        <f t="shared" si="28"/>
        <v>50406</v>
      </c>
      <c r="O161" s="51">
        <f t="shared" si="29"/>
        <v>2038</v>
      </c>
      <c r="P161" s="51">
        <v>143</v>
      </c>
      <c r="Q161" s="120">
        <f t="shared" si="24"/>
        <v>3922992.0386541323</v>
      </c>
      <c r="R161" s="120">
        <f t="shared" si="25"/>
        <v>1045719.7907185439</v>
      </c>
      <c r="S161" s="120">
        <f t="shared" si="26"/>
        <v>2877272.2479355885</v>
      </c>
      <c r="T161" s="120">
        <f t="shared" si="30"/>
        <v>472976259.93461716</v>
      </c>
      <c r="U161" s="120">
        <f t="shared" si="27"/>
        <v>471930540.14389861</v>
      </c>
      <c r="V161" s="120">
        <f t="shared" si="31"/>
        <v>100292095.95998611</v>
      </c>
    </row>
    <row r="162" spans="13:22" hidden="1" x14ac:dyDescent="0.3">
      <c r="M162" s="51" t="s">
        <v>172</v>
      </c>
      <c r="N162" s="56">
        <f t="shared" si="28"/>
        <v>50437</v>
      </c>
      <c r="O162" s="51">
        <f t="shared" si="29"/>
        <v>2038</v>
      </c>
      <c r="P162" s="51">
        <v>144</v>
      </c>
      <c r="Q162" s="120">
        <f t="shared" si="24"/>
        <v>3922992.0386541323</v>
      </c>
      <c r="R162" s="120">
        <f t="shared" si="25"/>
        <v>1052081.2527787485</v>
      </c>
      <c r="S162" s="120">
        <f t="shared" si="26"/>
        <v>2870910.7858753838</v>
      </c>
      <c r="T162" s="120">
        <f t="shared" si="30"/>
        <v>471930540.14389861</v>
      </c>
      <c r="U162" s="120">
        <f t="shared" si="27"/>
        <v>470878458.89111984</v>
      </c>
      <c r="V162" s="120">
        <f t="shared" si="31"/>
        <v>101344177.21276486</v>
      </c>
    </row>
    <row r="163" spans="13:22" hidden="1" x14ac:dyDescent="0.3">
      <c r="N163" s="56">
        <f t="shared" si="28"/>
        <v>50465</v>
      </c>
      <c r="O163" s="51">
        <f t="shared" si="29"/>
        <v>2038</v>
      </c>
      <c r="P163" s="51">
        <v>145</v>
      </c>
      <c r="Q163" s="120">
        <f t="shared" si="24"/>
        <v>3922992.0386541323</v>
      </c>
      <c r="R163" s="120">
        <f t="shared" si="25"/>
        <v>1058481.4137331524</v>
      </c>
      <c r="S163" s="120">
        <f t="shared" si="26"/>
        <v>2864510.6249209796</v>
      </c>
      <c r="T163" s="120">
        <f t="shared" si="30"/>
        <v>470878458.89111984</v>
      </c>
      <c r="U163" s="120">
        <f t="shared" si="27"/>
        <v>469819977.47738671</v>
      </c>
      <c r="V163" s="120">
        <f t="shared" si="31"/>
        <v>102402658.62649801</v>
      </c>
    </row>
    <row r="164" spans="13:22" hidden="1" x14ac:dyDescent="0.3">
      <c r="N164" s="56">
        <f t="shared" si="28"/>
        <v>50496</v>
      </c>
      <c r="O164" s="51">
        <f t="shared" si="29"/>
        <v>2038</v>
      </c>
      <c r="P164" s="51">
        <v>146</v>
      </c>
      <c r="Q164" s="120">
        <f t="shared" si="24"/>
        <v>3922992.0386541323</v>
      </c>
      <c r="R164" s="120">
        <f t="shared" si="25"/>
        <v>1064920.5090000292</v>
      </c>
      <c r="S164" s="120">
        <f t="shared" si="26"/>
        <v>2858071.5296541033</v>
      </c>
      <c r="T164" s="120">
        <f t="shared" si="30"/>
        <v>469819977.47738671</v>
      </c>
      <c r="U164" s="120">
        <f t="shared" si="27"/>
        <v>468755056.96838671</v>
      </c>
      <c r="V164" s="120">
        <f t="shared" si="31"/>
        <v>103467579.13549805</v>
      </c>
    </row>
    <row r="165" spans="13:22" hidden="1" x14ac:dyDescent="0.3">
      <c r="N165" s="56">
        <f t="shared" si="28"/>
        <v>50526</v>
      </c>
      <c r="O165" s="51">
        <f t="shared" si="29"/>
        <v>2038</v>
      </c>
      <c r="P165" s="51">
        <v>147</v>
      </c>
      <c r="Q165" s="120">
        <f t="shared" si="24"/>
        <v>3922992.0386541323</v>
      </c>
      <c r="R165" s="120">
        <f t="shared" si="25"/>
        <v>1071398.7754297797</v>
      </c>
      <c r="S165" s="120">
        <f t="shared" si="26"/>
        <v>2851593.2632243526</v>
      </c>
      <c r="T165" s="120">
        <f t="shared" si="30"/>
        <v>468755056.96838671</v>
      </c>
      <c r="U165" s="120">
        <f t="shared" si="27"/>
        <v>467683658.19295692</v>
      </c>
      <c r="V165" s="120">
        <f t="shared" si="31"/>
        <v>104538977.91092783</v>
      </c>
    </row>
    <row r="166" spans="13:22" hidden="1" x14ac:dyDescent="0.3">
      <c r="N166" s="56">
        <f t="shared" si="28"/>
        <v>50557</v>
      </c>
      <c r="O166" s="51">
        <f t="shared" si="29"/>
        <v>2038</v>
      </c>
      <c r="P166" s="51">
        <v>148</v>
      </c>
      <c r="Q166" s="120">
        <f t="shared" si="24"/>
        <v>3922992.0386541323</v>
      </c>
      <c r="R166" s="120">
        <f t="shared" si="25"/>
        <v>1077916.4513136437</v>
      </c>
      <c r="S166" s="120">
        <f t="shared" si="26"/>
        <v>2845075.5873404886</v>
      </c>
      <c r="T166" s="120">
        <f t="shared" si="30"/>
        <v>467683658.19295692</v>
      </c>
      <c r="U166" s="120">
        <f t="shared" si="27"/>
        <v>466605741.74164331</v>
      </c>
      <c r="V166" s="120">
        <f t="shared" si="31"/>
        <v>105616894.36224148</v>
      </c>
    </row>
    <row r="167" spans="13:22" hidden="1" x14ac:dyDescent="0.3">
      <c r="N167" s="56">
        <f t="shared" si="28"/>
        <v>50587</v>
      </c>
      <c r="O167" s="51">
        <f t="shared" si="29"/>
        <v>2038</v>
      </c>
      <c r="P167" s="51">
        <v>149</v>
      </c>
      <c r="Q167" s="120">
        <f t="shared" si="24"/>
        <v>3922992.0386541323</v>
      </c>
      <c r="R167" s="120">
        <f t="shared" si="25"/>
        <v>1084473.7763924685</v>
      </c>
      <c r="S167" s="120">
        <f t="shared" si="26"/>
        <v>2838518.262261664</v>
      </c>
      <c r="T167" s="120">
        <f t="shared" si="30"/>
        <v>466605741.74164331</v>
      </c>
      <c r="U167" s="120">
        <f t="shared" si="27"/>
        <v>465521267.96525085</v>
      </c>
      <c r="V167" s="120">
        <f t="shared" si="31"/>
        <v>106701368.13863395</v>
      </c>
    </row>
    <row r="168" spans="13:22" hidden="1" x14ac:dyDescent="0.3">
      <c r="N168" s="56">
        <f t="shared" si="28"/>
        <v>50618</v>
      </c>
      <c r="O168" s="51">
        <f t="shared" si="29"/>
        <v>2038</v>
      </c>
      <c r="P168" s="51">
        <v>150</v>
      </c>
      <c r="Q168" s="120">
        <f t="shared" si="24"/>
        <v>3922992.0386541323</v>
      </c>
      <c r="R168" s="120">
        <f t="shared" si="25"/>
        <v>1091070.9918655227</v>
      </c>
      <c r="S168" s="120">
        <f t="shared" si="26"/>
        <v>2831921.0467886101</v>
      </c>
      <c r="T168" s="120">
        <f t="shared" si="30"/>
        <v>465521267.96525085</v>
      </c>
      <c r="U168" s="120">
        <f t="shared" si="27"/>
        <v>464430196.97338533</v>
      </c>
      <c r="V168" s="120">
        <f t="shared" si="31"/>
        <v>107792439.13049947</v>
      </c>
    </row>
    <row r="169" spans="13:22" hidden="1" x14ac:dyDescent="0.3">
      <c r="N169" s="56">
        <f t="shared" si="28"/>
        <v>50649</v>
      </c>
      <c r="O169" s="51">
        <f t="shared" si="29"/>
        <v>2038</v>
      </c>
      <c r="P169" s="51">
        <v>151</v>
      </c>
      <c r="Q169" s="120">
        <f t="shared" si="24"/>
        <v>3922992.0386541323</v>
      </c>
      <c r="R169" s="120">
        <f t="shared" si="25"/>
        <v>1097708.3403993712</v>
      </c>
      <c r="S169" s="120">
        <f t="shared" si="26"/>
        <v>2825283.6982547608</v>
      </c>
      <c r="T169" s="120">
        <f t="shared" si="30"/>
        <v>464430196.97338533</v>
      </c>
      <c r="U169" s="120">
        <f t="shared" si="27"/>
        <v>463332488.63298595</v>
      </c>
      <c r="V169" s="120">
        <f t="shared" si="31"/>
        <v>108890147.47089884</v>
      </c>
    </row>
    <row r="170" spans="13:22" hidden="1" x14ac:dyDescent="0.3">
      <c r="N170" s="56">
        <f t="shared" si="28"/>
        <v>50679</v>
      </c>
      <c r="O170" s="51">
        <f t="shared" si="29"/>
        <v>2038</v>
      </c>
      <c r="P170" s="51">
        <v>152</v>
      </c>
      <c r="Q170" s="120">
        <f t="shared" si="24"/>
        <v>3922992.0386541323</v>
      </c>
      <c r="R170" s="120">
        <f t="shared" si="25"/>
        <v>1104386.0661368009</v>
      </c>
      <c r="S170" s="120">
        <f t="shared" si="26"/>
        <v>2818605.9725173316</v>
      </c>
      <c r="T170" s="120">
        <f t="shared" si="30"/>
        <v>463332488.63298595</v>
      </c>
      <c r="U170" s="120">
        <f t="shared" si="27"/>
        <v>462228102.56684917</v>
      </c>
      <c r="V170" s="120">
        <f t="shared" si="31"/>
        <v>109994533.53703564</v>
      </c>
    </row>
    <row r="171" spans="13:22" hidden="1" x14ac:dyDescent="0.3">
      <c r="N171" s="56">
        <f t="shared" si="28"/>
        <v>50710</v>
      </c>
      <c r="O171" s="51">
        <f t="shared" si="29"/>
        <v>2038</v>
      </c>
      <c r="P171" s="51">
        <v>153</v>
      </c>
      <c r="Q171" s="120">
        <f t="shared" si="24"/>
        <v>3922992.0386541323</v>
      </c>
      <c r="R171" s="120">
        <f t="shared" si="25"/>
        <v>1111104.4147057997</v>
      </c>
      <c r="S171" s="120">
        <f t="shared" si="26"/>
        <v>2811887.6239483329</v>
      </c>
      <c r="T171" s="120">
        <f t="shared" si="30"/>
        <v>462228102.56684917</v>
      </c>
      <c r="U171" s="120">
        <f t="shared" si="27"/>
        <v>461116998.15214336</v>
      </c>
      <c r="V171" s="120">
        <f t="shared" si="31"/>
        <v>111105637.95174144</v>
      </c>
    </row>
    <row r="172" spans="13:22" hidden="1" x14ac:dyDescent="0.3">
      <c r="N172" s="56">
        <f t="shared" si="28"/>
        <v>50740</v>
      </c>
      <c r="O172" s="51">
        <f t="shared" si="29"/>
        <v>2038</v>
      </c>
      <c r="P172" s="51">
        <v>154</v>
      </c>
      <c r="Q172" s="120">
        <f t="shared" si="24"/>
        <v>3922992.0386541323</v>
      </c>
      <c r="R172" s="120">
        <f t="shared" si="25"/>
        <v>1117863.6332285935</v>
      </c>
      <c r="S172" s="120">
        <f t="shared" si="26"/>
        <v>2805128.4054255388</v>
      </c>
      <c r="T172" s="120">
        <f t="shared" si="30"/>
        <v>461116998.15214336</v>
      </c>
      <c r="U172" s="120">
        <f t="shared" si="27"/>
        <v>459999134.51891476</v>
      </c>
      <c r="V172" s="120">
        <f t="shared" si="31"/>
        <v>112223501.58497004</v>
      </c>
    </row>
    <row r="173" spans="13:22" hidden="1" x14ac:dyDescent="0.3">
      <c r="N173" s="56">
        <f t="shared" si="28"/>
        <v>50771</v>
      </c>
      <c r="O173" s="51">
        <f t="shared" si="29"/>
        <v>2039</v>
      </c>
      <c r="P173" s="51">
        <v>155</v>
      </c>
      <c r="Q173" s="120">
        <f t="shared" si="24"/>
        <v>3922992.0386541323</v>
      </c>
      <c r="R173" s="120">
        <f t="shared" si="25"/>
        <v>1124663.970330734</v>
      </c>
      <c r="S173" s="120">
        <f t="shared" si="26"/>
        <v>2798328.0683233985</v>
      </c>
      <c r="T173" s="120">
        <f t="shared" si="30"/>
        <v>459999134.51891476</v>
      </c>
      <c r="U173" s="120">
        <f t="shared" si="27"/>
        <v>458874470.54858404</v>
      </c>
      <c r="V173" s="120">
        <f t="shared" si="31"/>
        <v>113348165.55530077</v>
      </c>
    </row>
    <row r="174" spans="13:22" hidden="1" x14ac:dyDescent="0.3">
      <c r="M174" s="51" t="s">
        <v>173</v>
      </c>
      <c r="N174" s="56">
        <f t="shared" si="28"/>
        <v>50802</v>
      </c>
      <c r="O174" s="51">
        <f t="shared" si="29"/>
        <v>2039</v>
      </c>
      <c r="P174" s="51">
        <v>156</v>
      </c>
      <c r="Q174" s="120">
        <f t="shared" si="24"/>
        <v>3922992.0386541323</v>
      </c>
      <c r="R174" s="120">
        <f t="shared" si="25"/>
        <v>1131505.6761502458</v>
      </c>
      <c r="S174" s="120">
        <f t="shared" si="26"/>
        <v>2791486.3625038867</v>
      </c>
      <c r="T174" s="120">
        <f t="shared" si="30"/>
        <v>458874470.54858404</v>
      </c>
      <c r="U174" s="120">
        <f t="shared" si="27"/>
        <v>457742964.87243378</v>
      </c>
      <c r="V174" s="120">
        <f t="shared" si="31"/>
        <v>114479671.23145102</v>
      </c>
    </row>
    <row r="175" spans="13:22" hidden="1" x14ac:dyDescent="0.3">
      <c r="N175" s="56">
        <f t="shared" si="28"/>
        <v>50830</v>
      </c>
      <c r="O175" s="51">
        <f t="shared" si="29"/>
        <v>2039</v>
      </c>
      <c r="P175" s="51">
        <v>157</v>
      </c>
      <c r="Q175" s="120">
        <f t="shared" si="24"/>
        <v>3922992.0386541323</v>
      </c>
      <c r="R175" s="120">
        <f t="shared" si="25"/>
        <v>1138389.0023468265</v>
      </c>
      <c r="S175" s="120">
        <f t="shared" si="26"/>
        <v>2784603.036307306</v>
      </c>
      <c r="T175" s="120">
        <f t="shared" si="30"/>
        <v>457742964.87243378</v>
      </c>
      <c r="U175" s="120">
        <f t="shared" si="27"/>
        <v>456604575.87008697</v>
      </c>
      <c r="V175" s="120">
        <f t="shared" si="31"/>
        <v>115618060.23379785</v>
      </c>
    </row>
    <row r="176" spans="13:22" hidden="1" x14ac:dyDescent="0.3">
      <c r="N176" s="56">
        <f t="shared" si="28"/>
        <v>50861</v>
      </c>
      <c r="O176" s="51">
        <f t="shared" si="29"/>
        <v>2039</v>
      </c>
      <c r="P176" s="51">
        <v>158</v>
      </c>
      <c r="Q176" s="120">
        <f t="shared" si="24"/>
        <v>3922992.0386541323</v>
      </c>
      <c r="R176" s="120">
        <f t="shared" si="25"/>
        <v>1145314.2021111031</v>
      </c>
      <c r="S176" s="120">
        <f t="shared" si="26"/>
        <v>2777677.8365430296</v>
      </c>
      <c r="T176" s="120">
        <f t="shared" si="30"/>
        <v>456604575.87008697</v>
      </c>
      <c r="U176" s="120">
        <f t="shared" si="27"/>
        <v>455459261.66797584</v>
      </c>
      <c r="V176" s="120">
        <f t="shared" si="31"/>
        <v>116763374.43590896</v>
      </c>
    </row>
    <row r="177" spans="13:22" hidden="1" x14ac:dyDescent="0.3">
      <c r="N177" s="56">
        <f t="shared" si="28"/>
        <v>50891</v>
      </c>
      <c r="O177" s="51">
        <f t="shared" si="29"/>
        <v>2039</v>
      </c>
      <c r="P177" s="51">
        <v>159</v>
      </c>
      <c r="Q177" s="120">
        <f t="shared" si="24"/>
        <v>3922992.0386541323</v>
      </c>
      <c r="R177" s="120">
        <f t="shared" si="25"/>
        <v>1152281.5301739457</v>
      </c>
      <c r="S177" s="120">
        <f t="shared" si="26"/>
        <v>2770710.5084801866</v>
      </c>
      <c r="T177" s="120">
        <f t="shared" si="30"/>
        <v>455459261.66797584</v>
      </c>
      <c r="U177" s="120">
        <f t="shared" si="27"/>
        <v>454306980.13780189</v>
      </c>
      <c r="V177" s="120">
        <f t="shared" si="31"/>
        <v>117915655.9660829</v>
      </c>
    </row>
    <row r="178" spans="13:22" hidden="1" x14ac:dyDescent="0.3">
      <c r="N178" s="56">
        <f t="shared" si="28"/>
        <v>50922</v>
      </c>
      <c r="O178" s="51">
        <f t="shared" si="29"/>
        <v>2039</v>
      </c>
      <c r="P178" s="51">
        <v>160</v>
      </c>
      <c r="Q178" s="120">
        <f t="shared" si="24"/>
        <v>3922992.0386541323</v>
      </c>
      <c r="R178" s="120">
        <f t="shared" si="25"/>
        <v>1159291.242815837</v>
      </c>
      <c r="S178" s="120">
        <f t="shared" si="26"/>
        <v>2763700.7958382955</v>
      </c>
      <c r="T178" s="120">
        <f t="shared" si="30"/>
        <v>454306980.13780189</v>
      </c>
      <c r="U178" s="120">
        <f t="shared" si="27"/>
        <v>453147688.89498603</v>
      </c>
      <c r="V178" s="120">
        <f t="shared" si="31"/>
        <v>119074947.20889874</v>
      </c>
    </row>
    <row r="179" spans="13:22" hidden="1" x14ac:dyDescent="0.3">
      <c r="N179" s="56">
        <f t="shared" si="28"/>
        <v>50952</v>
      </c>
      <c r="O179" s="51">
        <f t="shared" si="29"/>
        <v>2039</v>
      </c>
      <c r="P179" s="51">
        <v>161</v>
      </c>
      <c r="Q179" s="120">
        <f t="shared" si="24"/>
        <v>3922992.0386541323</v>
      </c>
      <c r="R179" s="120">
        <f t="shared" si="25"/>
        <v>1166343.5978763001</v>
      </c>
      <c r="S179" s="120">
        <f t="shared" si="26"/>
        <v>2756648.4407778326</v>
      </c>
      <c r="T179" s="120">
        <f t="shared" si="30"/>
        <v>453147688.89498603</v>
      </c>
      <c r="U179" s="120">
        <f t="shared" si="27"/>
        <v>451981345.29710972</v>
      </c>
      <c r="V179" s="120">
        <f t="shared" si="31"/>
        <v>120241290.80677503</v>
      </c>
    </row>
    <row r="180" spans="13:22" hidden="1" x14ac:dyDescent="0.3">
      <c r="N180" s="56">
        <f t="shared" si="28"/>
        <v>50983</v>
      </c>
      <c r="O180" s="51">
        <f t="shared" si="29"/>
        <v>2039</v>
      </c>
      <c r="P180" s="51">
        <v>162</v>
      </c>
      <c r="Q180" s="120">
        <f t="shared" si="24"/>
        <v>3922992.0386541323</v>
      </c>
      <c r="R180" s="120">
        <f t="shared" si="25"/>
        <v>1173438.8547633812</v>
      </c>
      <c r="S180" s="120">
        <f t="shared" si="26"/>
        <v>2749553.1838907516</v>
      </c>
      <c r="T180" s="120">
        <f t="shared" si="30"/>
        <v>451981345.29710972</v>
      </c>
      <c r="U180" s="120">
        <f t="shared" si="27"/>
        <v>450807906.44234633</v>
      </c>
      <c r="V180" s="120">
        <f t="shared" si="31"/>
        <v>121414729.66153842</v>
      </c>
    </row>
    <row r="181" spans="13:22" hidden="1" x14ac:dyDescent="0.3">
      <c r="N181" s="56">
        <f t="shared" si="28"/>
        <v>51014</v>
      </c>
      <c r="O181" s="51">
        <f t="shared" si="29"/>
        <v>2039</v>
      </c>
      <c r="P181" s="51">
        <v>163</v>
      </c>
      <c r="Q181" s="120">
        <f t="shared" si="24"/>
        <v>3922992.0386541323</v>
      </c>
      <c r="R181" s="120">
        <f t="shared" si="25"/>
        <v>1180577.2744631916</v>
      </c>
      <c r="S181" s="120">
        <f t="shared" si="26"/>
        <v>2742414.7641909407</v>
      </c>
      <c r="T181" s="120">
        <f t="shared" si="30"/>
        <v>450807906.44234633</v>
      </c>
      <c r="U181" s="120">
        <f t="shared" si="27"/>
        <v>449627329.16788316</v>
      </c>
      <c r="V181" s="120">
        <f t="shared" si="31"/>
        <v>122595306.93600161</v>
      </c>
    </row>
    <row r="182" spans="13:22" hidden="1" x14ac:dyDescent="0.3">
      <c r="N182" s="56">
        <f t="shared" si="28"/>
        <v>51044</v>
      </c>
      <c r="O182" s="51">
        <f t="shared" si="29"/>
        <v>2039</v>
      </c>
      <c r="P182" s="51">
        <v>164</v>
      </c>
      <c r="Q182" s="120">
        <f t="shared" si="24"/>
        <v>3922992.0386541323</v>
      </c>
      <c r="R182" s="120">
        <f t="shared" si="25"/>
        <v>1187759.1195495091</v>
      </c>
      <c r="S182" s="120">
        <f t="shared" si="26"/>
        <v>2735232.9191046236</v>
      </c>
      <c r="T182" s="120">
        <f t="shared" si="30"/>
        <v>449627329.16788316</v>
      </c>
      <c r="U182" s="120">
        <f t="shared" si="27"/>
        <v>448439570.04833364</v>
      </c>
      <c r="V182" s="120">
        <f t="shared" si="31"/>
        <v>123783066.05555113</v>
      </c>
    </row>
    <row r="183" spans="13:22" hidden="1" x14ac:dyDescent="0.3">
      <c r="N183" s="56">
        <f t="shared" si="28"/>
        <v>51075</v>
      </c>
      <c r="O183" s="51">
        <f t="shared" si="29"/>
        <v>2039</v>
      </c>
      <c r="P183" s="51">
        <v>165</v>
      </c>
      <c r="Q183" s="120">
        <f t="shared" si="24"/>
        <v>3922992.0386541323</v>
      </c>
      <c r="R183" s="120">
        <f t="shared" si="25"/>
        <v>1194984.6541934353</v>
      </c>
      <c r="S183" s="120">
        <f t="shared" si="26"/>
        <v>2728007.3844606974</v>
      </c>
      <c r="T183" s="120">
        <f t="shared" si="30"/>
        <v>448439570.04833364</v>
      </c>
      <c r="U183" s="120">
        <f t="shared" si="27"/>
        <v>447244585.39414018</v>
      </c>
      <c r="V183" s="120">
        <f t="shared" si="31"/>
        <v>124978050.70974456</v>
      </c>
    </row>
    <row r="184" spans="13:22" hidden="1" x14ac:dyDescent="0.3">
      <c r="N184" s="56">
        <f t="shared" si="28"/>
        <v>51105</v>
      </c>
      <c r="O184" s="51">
        <f t="shared" si="29"/>
        <v>2039</v>
      </c>
      <c r="P184" s="51">
        <v>166</v>
      </c>
      <c r="Q184" s="120">
        <f t="shared" si="24"/>
        <v>3922992.0386541323</v>
      </c>
      <c r="R184" s="120">
        <f t="shared" si="25"/>
        <v>1202254.1441731122</v>
      </c>
      <c r="S184" s="120">
        <f t="shared" si="26"/>
        <v>2720737.8944810205</v>
      </c>
      <c r="T184" s="120">
        <f t="shared" si="30"/>
        <v>447244585.39414018</v>
      </c>
      <c r="U184" s="120">
        <f t="shared" si="27"/>
        <v>446042331.2499671</v>
      </c>
      <c r="V184" s="120">
        <f t="shared" si="31"/>
        <v>126180304.85391767</v>
      </c>
    </row>
    <row r="185" spans="13:22" hidden="1" x14ac:dyDescent="0.3">
      <c r="N185" s="56">
        <f t="shared" si="28"/>
        <v>51136</v>
      </c>
      <c r="O185" s="51">
        <f t="shared" si="29"/>
        <v>2040</v>
      </c>
      <c r="P185" s="51">
        <v>167</v>
      </c>
      <c r="Q185" s="120">
        <f t="shared" si="24"/>
        <v>3922992.0386541323</v>
      </c>
      <c r="R185" s="120">
        <f t="shared" si="25"/>
        <v>1209567.8568834986</v>
      </c>
      <c r="S185" s="120">
        <f t="shared" si="26"/>
        <v>2713424.1817706339</v>
      </c>
      <c r="T185" s="120">
        <f t="shared" si="30"/>
        <v>446042331.2499671</v>
      </c>
      <c r="U185" s="120">
        <f t="shared" si="27"/>
        <v>444832763.39308357</v>
      </c>
      <c r="V185" s="120">
        <f t="shared" si="31"/>
        <v>127389872.71080117</v>
      </c>
    </row>
    <row r="186" spans="13:22" hidden="1" x14ac:dyDescent="0.3">
      <c r="M186" s="51" t="s">
        <v>174</v>
      </c>
      <c r="N186" s="56">
        <f t="shared" si="28"/>
        <v>51167</v>
      </c>
      <c r="O186" s="51">
        <f t="shared" si="29"/>
        <v>2040</v>
      </c>
      <c r="P186" s="51">
        <v>168</v>
      </c>
      <c r="Q186" s="120">
        <f t="shared" si="24"/>
        <v>3922992.0386541323</v>
      </c>
      <c r="R186" s="120">
        <f t="shared" si="25"/>
        <v>1216926.0613462066</v>
      </c>
      <c r="S186" s="120">
        <f t="shared" si="26"/>
        <v>2706065.9773079259</v>
      </c>
      <c r="T186" s="120">
        <f t="shared" si="30"/>
        <v>444832763.39308357</v>
      </c>
      <c r="U186" s="120">
        <f t="shared" si="27"/>
        <v>443615837.33173734</v>
      </c>
      <c r="V186" s="120">
        <f t="shared" si="31"/>
        <v>128606798.77214737</v>
      </c>
    </row>
    <row r="187" spans="13:22" hidden="1" x14ac:dyDescent="0.3">
      <c r="N187" s="56">
        <f t="shared" si="28"/>
        <v>51196</v>
      </c>
      <c r="O187" s="51">
        <f t="shared" si="29"/>
        <v>2040</v>
      </c>
      <c r="P187" s="51">
        <v>169</v>
      </c>
      <c r="Q187" s="120">
        <f t="shared" si="24"/>
        <v>3922992.0386541323</v>
      </c>
      <c r="R187" s="120">
        <f t="shared" si="25"/>
        <v>1224329.028219396</v>
      </c>
      <c r="S187" s="120">
        <f t="shared" si="26"/>
        <v>2698663.0104347365</v>
      </c>
      <c r="T187" s="120">
        <f t="shared" si="30"/>
        <v>443615837.33173734</v>
      </c>
      <c r="U187" s="120">
        <f t="shared" si="27"/>
        <v>442391508.30351794</v>
      </c>
      <c r="V187" s="120">
        <f t="shared" si="31"/>
        <v>129831127.80036677</v>
      </c>
    </row>
    <row r="188" spans="13:22" hidden="1" x14ac:dyDescent="0.3">
      <c r="N188" s="56">
        <f t="shared" si="28"/>
        <v>51227</v>
      </c>
      <c r="O188" s="51">
        <f t="shared" si="29"/>
        <v>2040</v>
      </c>
      <c r="P188" s="51">
        <v>170</v>
      </c>
      <c r="Q188" s="120">
        <f t="shared" si="24"/>
        <v>3922992.0386541323</v>
      </c>
      <c r="R188" s="120">
        <f t="shared" si="25"/>
        <v>1231777.0298077308</v>
      </c>
      <c r="S188" s="120">
        <f t="shared" si="26"/>
        <v>2691215.0088464012</v>
      </c>
      <c r="T188" s="120">
        <f t="shared" si="30"/>
        <v>442391508.30351794</v>
      </c>
      <c r="U188" s="120">
        <f t="shared" si="27"/>
        <v>441159731.27371019</v>
      </c>
      <c r="V188" s="120">
        <f t="shared" si="31"/>
        <v>131062904.83017451</v>
      </c>
    </row>
    <row r="189" spans="13:22" hidden="1" x14ac:dyDescent="0.3">
      <c r="N189" s="56">
        <f t="shared" si="28"/>
        <v>51257</v>
      </c>
      <c r="O189" s="51">
        <f t="shared" si="29"/>
        <v>2040</v>
      </c>
      <c r="P189" s="51">
        <v>171</v>
      </c>
      <c r="Q189" s="120">
        <f t="shared" si="24"/>
        <v>3922992.0386541323</v>
      </c>
      <c r="R189" s="120">
        <f t="shared" si="25"/>
        <v>1239270.3400723943</v>
      </c>
      <c r="S189" s="120">
        <f t="shared" si="26"/>
        <v>2683721.6985817384</v>
      </c>
      <c r="T189" s="120">
        <f t="shared" si="30"/>
        <v>441159731.27371019</v>
      </c>
      <c r="U189" s="120">
        <f t="shared" si="27"/>
        <v>439920460.9336378</v>
      </c>
      <c r="V189" s="120">
        <f t="shared" si="31"/>
        <v>132302175.1702469</v>
      </c>
    </row>
    <row r="190" spans="13:22" hidden="1" x14ac:dyDescent="0.3">
      <c r="N190" s="56">
        <f t="shared" si="28"/>
        <v>51288</v>
      </c>
      <c r="O190" s="51">
        <f t="shared" si="29"/>
        <v>2040</v>
      </c>
      <c r="P190" s="51">
        <v>172</v>
      </c>
      <c r="Q190" s="120">
        <f t="shared" si="24"/>
        <v>3922992.0386541323</v>
      </c>
      <c r="R190" s="120">
        <f t="shared" si="25"/>
        <v>1246809.234641168</v>
      </c>
      <c r="S190" s="120">
        <f t="shared" si="26"/>
        <v>2676182.8040129645</v>
      </c>
      <c r="T190" s="120">
        <f t="shared" si="30"/>
        <v>439920460.9336378</v>
      </c>
      <c r="U190" s="120">
        <f t="shared" si="27"/>
        <v>438673651.6989966</v>
      </c>
      <c r="V190" s="120">
        <f t="shared" si="31"/>
        <v>133548984.40488806</v>
      </c>
    </row>
    <row r="191" spans="13:22" hidden="1" x14ac:dyDescent="0.3">
      <c r="N191" s="56">
        <f t="shared" si="28"/>
        <v>51318</v>
      </c>
      <c r="O191" s="51">
        <f t="shared" si="29"/>
        <v>2040</v>
      </c>
      <c r="P191" s="51">
        <v>173</v>
      </c>
      <c r="Q191" s="120">
        <f t="shared" si="24"/>
        <v>3922992.0386541323</v>
      </c>
      <c r="R191" s="120">
        <f t="shared" si="25"/>
        <v>1254393.9908185683</v>
      </c>
      <c r="S191" s="120">
        <f t="shared" si="26"/>
        <v>2668598.0478355638</v>
      </c>
      <c r="T191" s="120">
        <f t="shared" si="30"/>
        <v>438673651.6989966</v>
      </c>
      <c r="U191" s="120">
        <f t="shared" si="27"/>
        <v>437419257.70817804</v>
      </c>
      <c r="V191" s="120">
        <f t="shared" si="31"/>
        <v>134803378.39570662</v>
      </c>
    </row>
    <row r="192" spans="13:22" hidden="1" x14ac:dyDescent="0.3">
      <c r="N192" s="56">
        <f t="shared" si="28"/>
        <v>51349</v>
      </c>
      <c r="O192" s="51">
        <f t="shared" si="29"/>
        <v>2040</v>
      </c>
      <c r="P192" s="51">
        <v>174</v>
      </c>
      <c r="Q192" s="120">
        <f t="shared" si="24"/>
        <v>3922992.0386541323</v>
      </c>
      <c r="R192" s="120">
        <f t="shared" si="25"/>
        <v>1262024.8875960479</v>
      </c>
      <c r="S192" s="120">
        <f t="shared" si="26"/>
        <v>2660967.1510580839</v>
      </c>
      <c r="T192" s="120">
        <f t="shared" si="30"/>
        <v>437419257.70817804</v>
      </c>
      <c r="U192" s="120">
        <f t="shared" si="27"/>
        <v>436157232.82058197</v>
      </c>
      <c r="V192" s="120">
        <f t="shared" si="31"/>
        <v>136065403.28330266</v>
      </c>
    </row>
    <row r="193" spans="14:22" hidden="1" x14ac:dyDescent="0.3">
      <c r="N193" s="56">
        <f t="shared" si="28"/>
        <v>51380</v>
      </c>
      <c r="O193" s="51">
        <f t="shared" si="29"/>
        <v>2040</v>
      </c>
      <c r="P193" s="51">
        <v>175</v>
      </c>
      <c r="Q193" s="120">
        <f t="shared" si="24"/>
        <v>3922992.0386541323</v>
      </c>
      <c r="R193" s="120">
        <f t="shared" si="25"/>
        <v>1269702.2056622575</v>
      </c>
      <c r="S193" s="120">
        <f t="shared" si="26"/>
        <v>2653289.8329918748</v>
      </c>
      <c r="T193" s="120">
        <f t="shared" si="30"/>
        <v>436157232.82058197</v>
      </c>
      <c r="U193" s="120">
        <f t="shared" si="27"/>
        <v>434887530.61491972</v>
      </c>
      <c r="V193" s="120">
        <f t="shared" si="31"/>
        <v>137335105.48896492</v>
      </c>
    </row>
    <row r="194" spans="14:22" hidden="1" x14ac:dyDescent="0.3">
      <c r="N194" s="56">
        <f t="shared" si="28"/>
        <v>51410</v>
      </c>
      <c r="O194" s="51">
        <f t="shared" si="29"/>
        <v>2040</v>
      </c>
      <c r="P194" s="51">
        <v>176</v>
      </c>
      <c r="Q194" s="120">
        <f t="shared" si="24"/>
        <v>3922992.0386541323</v>
      </c>
      <c r="R194" s="120">
        <f t="shared" si="25"/>
        <v>1277426.2274133696</v>
      </c>
      <c r="S194" s="120">
        <f t="shared" si="26"/>
        <v>2645565.8112407629</v>
      </c>
      <c r="T194" s="120">
        <f t="shared" si="30"/>
        <v>434887530.61491972</v>
      </c>
      <c r="U194" s="120">
        <f t="shared" si="27"/>
        <v>433610104.38750637</v>
      </c>
      <c r="V194" s="120">
        <f t="shared" si="31"/>
        <v>138612531.71637827</v>
      </c>
    </row>
    <row r="195" spans="14:22" hidden="1" x14ac:dyDescent="0.3">
      <c r="N195" s="56">
        <f t="shared" si="28"/>
        <v>51441</v>
      </c>
      <c r="O195" s="51">
        <f t="shared" si="29"/>
        <v>2040</v>
      </c>
      <c r="P195" s="51">
        <v>177</v>
      </c>
      <c r="Q195" s="120">
        <f t="shared" si="24"/>
        <v>3922992.0386541323</v>
      </c>
      <c r="R195" s="120">
        <f t="shared" si="25"/>
        <v>1285197.2369634677</v>
      </c>
      <c r="S195" s="120">
        <f t="shared" si="26"/>
        <v>2637794.8016906651</v>
      </c>
      <c r="T195" s="120">
        <f t="shared" si="30"/>
        <v>433610104.38750637</v>
      </c>
      <c r="U195" s="120">
        <f t="shared" si="27"/>
        <v>432324907.15054291</v>
      </c>
      <c r="V195" s="120">
        <f t="shared" si="31"/>
        <v>139897728.95334175</v>
      </c>
    </row>
    <row r="196" spans="14:22" hidden="1" x14ac:dyDescent="0.3">
      <c r="N196" s="56">
        <f t="shared" si="28"/>
        <v>51471</v>
      </c>
      <c r="O196" s="51">
        <f t="shared" si="29"/>
        <v>2040</v>
      </c>
      <c r="P196" s="51">
        <v>178</v>
      </c>
      <c r="Q196" s="120">
        <f t="shared" si="24"/>
        <v>3922992.0386541323</v>
      </c>
      <c r="R196" s="120">
        <f t="shared" si="25"/>
        <v>1293015.5201549954</v>
      </c>
      <c r="S196" s="120">
        <f t="shared" si="26"/>
        <v>2629976.5184991369</v>
      </c>
      <c r="T196" s="120">
        <f t="shared" si="30"/>
        <v>432324907.15054291</v>
      </c>
      <c r="U196" s="120">
        <f t="shared" si="27"/>
        <v>431031891.6303879</v>
      </c>
      <c r="V196" s="120">
        <f t="shared" si="31"/>
        <v>141190744.47349674</v>
      </c>
    </row>
    <row r="197" spans="14:22" hidden="1" x14ac:dyDescent="0.3">
      <c r="N197" s="56">
        <f t="shared" si="28"/>
        <v>51502</v>
      </c>
      <c r="O197" s="51">
        <f t="shared" si="29"/>
        <v>2041</v>
      </c>
      <c r="P197" s="51">
        <v>179</v>
      </c>
      <c r="Q197" s="120">
        <f t="shared" si="24"/>
        <v>3922992.0386541323</v>
      </c>
      <c r="R197" s="120">
        <f t="shared" si="25"/>
        <v>1300881.3645692714</v>
      </c>
      <c r="S197" s="120">
        <f t="shared" si="26"/>
        <v>2622110.6740848608</v>
      </c>
      <c r="T197" s="120">
        <f t="shared" si="30"/>
        <v>431031891.6303879</v>
      </c>
      <c r="U197" s="120">
        <f t="shared" si="27"/>
        <v>429731010.26581866</v>
      </c>
      <c r="V197" s="120">
        <f t="shared" si="31"/>
        <v>142491625.83806601</v>
      </c>
    </row>
    <row r="198" spans="14:22" hidden="1" x14ac:dyDescent="0.3">
      <c r="N198" s="56">
        <f t="shared" si="28"/>
        <v>51533</v>
      </c>
      <c r="O198" s="51">
        <f t="shared" si="29"/>
        <v>2041</v>
      </c>
      <c r="P198" s="51">
        <v>180</v>
      </c>
      <c r="Q198" s="120">
        <f t="shared" si="24"/>
        <v>3922992.0386541323</v>
      </c>
      <c r="R198" s="120">
        <f t="shared" si="25"/>
        <v>1308795.0595370678</v>
      </c>
      <c r="S198" s="120">
        <f t="shared" si="26"/>
        <v>2614196.9791170647</v>
      </c>
      <c r="T198" s="120">
        <f t="shared" si="30"/>
        <v>429731010.26581866</v>
      </c>
      <c r="U198" s="120">
        <f t="shared" si="27"/>
        <v>428422215.2062816</v>
      </c>
      <c r="V198" s="120">
        <f t="shared" si="31"/>
        <v>143800420.89760306</v>
      </c>
    </row>
    <row r="199" spans="14:22" hidden="1" x14ac:dyDescent="0.3">
      <c r="N199" s="56">
        <f t="shared" si="28"/>
        <v>51561</v>
      </c>
      <c r="O199" s="51">
        <f t="shared" si="29"/>
        <v>2041</v>
      </c>
      <c r="P199" s="51">
        <v>181</v>
      </c>
      <c r="Q199" s="120">
        <f t="shared" si="24"/>
        <v>3922992.0386541323</v>
      </c>
      <c r="R199" s="120">
        <f t="shared" si="25"/>
        <v>1316756.8961492518</v>
      </c>
      <c r="S199" s="120">
        <f t="shared" si="26"/>
        <v>2606235.1425048807</v>
      </c>
      <c r="T199" s="120">
        <f t="shared" si="30"/>
        <v>428422215.2062816</v>
      </c>
      <c r="U199" s="120">
        <f t="shared" si="27"/>
        <v>427105458.31013232</v>
      </c>
      <c r="V199" s="120">
        <f t="shared" si="31"/>
        <v>145117177.79375231</v>
      </c>
    </row>
    <row r="200" spans="14:22" hidden="1" x14ac:dyDescent="0.3">
      <c r="N200" s="56">
        <f t="shared" si="28"/>
        <v>51592</v>
      </c>
      <c r="O200" s="51">
        <f t="shared" si="29"/>
        <v>2041</v>
      </c>
      <c r="P200" s="51">
        <v>182</v>
      </c>
      <c r="Q200" s="120">
        <f t="shared" si="24"/>
        <v>3922992.0386541323</v>
      </c>
      <c r="R200" s="120">
        <f t="shared" si="25"/>
        <v>1324767.167267493</v>
      </c>
      <c r="S200" s="120">
        <f t="shared" si="26"/>
        <v>2598224.8713866398</v>
      </c>
      <c r="T200" s="120">
        <f t="shared" si="30"/>
        <v>427105458.31013232</v>
      </c>
      <c r="U200" s="120">
        <f t="shared" si="27"/>
        <v>425780691.14286482</v>
      </c>
      <c r="V200" s="120">
        <f t="shared" si="31"/>
        <v>146441944.96101981</v>
      </c>
    </row>
    <row r="201" spans="14:22" hidden="1" x14ac:dyDescent="0.3">
      <c r="N201" s="56">
        <f t="shared" si="28"/>
        <v>51622</v>
      </c>
      <c r="O201" s="51">
        <f t="shared" si="29"/>
        <v>2041</v>
      </c>
      <c r="P201" s="51">
        <v>183</v>
      </c>
      <c r="Q201" s="120">
        <f t="shared" si="24"/>
        <v>3922992.0386541323</v>
      </c>
      <c r="R201" s="120">
        <f t="shared" si="25"/>
        <v>1332826.167535037</v>
      </c>
      <c r="S201" s="120">
        <f t="shared" si="26"/>
        <v>2590165.8711190955</v>
      </c>
      <c r="T201" s="120">
        <f t="shared" si="30"/>
        <v>425780691.14286482</v>
      </c>
      <c r="U201" s="120">
        <f t="shared" si="27"/>
        <v>424447864.97532976</v>
      </c>
      <c r="V201" s="120">
        <f t="shared" si="31"/>
        <v>147774771.12855485</v>
      </c>
    </row>
    <row r="202" spans="14:22" hidden="1" x14ac:dyDescent="0.3">
      <c r="N202" s="56">
        <f t="shared" si="28"/>
        <v>51653</v>
      </c>
      <c r="O202" s="51">
        <f t="shared" si="29"/>
        <v>2041</v>
      </c>
      <c r="P202" s="51">
        <v>184</v>
      </c>
      <c r="Q202" s="120">
        <f t="shared" si="24"/>
        <v>3922992.0386541323</v>
      </c>
      <c r="R202" s="120">
        <f t="shared" si="25"/>
        <v>1340934.1933875417</v>
      </c>
      <c r="S202" s="120">
        <f t="shared" si="26"/>
        <v>2582057.8452665904</v>
      </c>
      <c r="T202" s="120">
        <f t="shared" si="30"/>
        <v>424447864.97532976</v>
      </c>
      <c r="U202" s="120">
        <f t="shared" si="27"/>
        <v>423106930.78194219</v>
      </c>
      <c r="V202" s="120">
        <f t="shared" si="31"/>
        <v>149115705.32194239</v>
      </c>
    </row>
    <row r="203" spans="14:22" hidden="1" x14ac:dyDescent="0.3">
      <c r="N203" s="56">
        <f t="shared" si="28"/>
        <v>51683</v>
      </c>
      <c r="O203" s="51">
        <f t="shared" si="29"/>
        <v>2041</v>
      </c>
      <c r="P203" s="51">
        <v>185</v>
      </c>
      <c r="Q203" s="120">
        <f t="shared" si="24"/>
        <v>3922992.0386541323</v>
      </c>
      <c r="R203" s="120">
        <f t="shared" si="25"/>
        <v>1349091.5430639826</v>
      </c>
      <c r="S203" s="120">
        <f t="shared" si="26"/>
        <v>2573900.4955901494</v>
      </c>
      <c r="T203" s="120">
        <f t="shared" si="30"/>
        <v>423106930.78194219</v>
      </c>
      <c r="U203" s="120">
        <f t="shared" si="27"/>
        <v>421757839.23887819</v>
      </c>
      <c r="V203" s="120">
        <f t="shared" si="31"/>
        <v>150464796.86500636</v>
      </c>
    </row>
    <row r="204" spans="14:22" hidden="1" x14ac:dyDescent="0.3">
      <c r="N204" s="56">
        <f t="shared" si="28"/>
        <v>51714</v>
      </c>
      <c r="O204" s="51">
        <f t="shared" si="29"/>
        <v>2041</v>
      </c>
      <c r="P204" s="51">
        <v>186</v>
      </c>
      <c r="Q204" s="120">
        <f t="shared" si="24"/>
        <v>3922992.0386541323</v>
      </c>
      <c r="R204" s="120">
        <f t="shared" si="25"/>
        <v>1357298.516617622</v>
      </c>
      <c r="S204" s="120">
        <f t="shared" si="26"/>
        <v>2565693.5220365101</v>
      </c>
      <c r="T204" s="120">
        <f t="shared" si="30"/>
        <v>421757839.23887819</v>
      </c>
      <c r="U204" s="120">
        <f t="shared" si="27"/>
        <v>420400540.72226059</v>
      </c>
      <c r="V204" s="120">
        <f t="shared" si="31"/>
        <v>151822095.38162398</v>
      </c>
    </row>
    <row r="205" spans="14:22" hidden="1" x14ac:dyDescent="0.3">
      <c r="N205" s="56">
        <f t="shared" si="28"/>
        <v>51745</v>
      </c>
      <c r="O205" s="51">
        <f t="shared" si="29"/>
        <v>2041</v>
      </c>
      <c r="P205" s="51">
        <v>187</v>
      </c>
      <c r="Q205" s="120">
        <f t="shared" si="24"/>
        <v>3922992.0386541323</v>
      </c>
      <c r="R205" s="120">
        <f t="shared" si="25"/>
        <v>1365555.4159270455</v>
      </c>
      <c r="S205" s="120">
        <f t="shared" si="26"/>
        <v>2557436.6227270868</v>
      </c>
      <c r="T205" s="120">
        <f t="shared" si="30"/>
        <v>420400540.72226059</v>
      </c>
      <c r="U205" s="120">
        <f t="shared" si="27"/>
        <v>419034985.30633354</v>
      </c>
      <c r="V205" s="120">
        <f t="shared" si="31"/>
        <v>153187650.79755104</v>
      </c>
    </row>
    <row r="206" spans="14:22" hidden="1" x14ac:dyDescent="0.3">
      <c r="N206" s="56">
        <f t="shared" si="28"/>
        <v>51775</v>
      </c>
      <c r="O206" s="51">
        <f t="shared" si="29"/>
        <v>2041</v>
      </c>
      <c r="P206" s="51">
        <v>188</v>
      </c>
      <c r="Q206" s="120">
        <f t="shared" si="24"/>
        <v>3922992.0386541323</v>
      </c>
      <c r="R206" s="120">
        <f t="shared" si="25"/>
        <v>1373862.5447072685</v>
      </c>
      <c r="S206" s="120">
        <f t="shared" si="26"/>
        <v>2549129.4939468638</v>
      </c>
      <c r="T206" s="120">
        <f t="shared" si="30"/>
        <v>419034985.30633354</v>
      </c>
      <c r="U206" s="120">
        <f t="shared" si="27"/>
        <v>417661122.76162624</v>
      </c>
      <c r="V206" s="120">
        <f t="shared" si="31"/>
        <v>154561513.3422583</v>
      </c>
    </row>
    <row r="207" spans="14:22" hidden="1" x14ac:dyDescent="0.3">
      <c r="N207" s="56">
        <f t="shared" si="28"/>
        <v>51806</v>
      </c>
      <c r="O207" s="51">
        <f t="shared" si="29"/>
        <v>2041</v>
      </c>
      <c r="P207" s="51">
        <v>189</v>
      </c>
      <c r="Q207" s="120">
        <f t="shared" si="24"/>
        <v>3922992.0386541323</v>
      </c>
      <c r="R207" s="120">
        <f t="shared" si="25"/>
        <v>1382220.2085209042</v>
      </c>
      <c r="S207" s="120">
        <f t="shared" si="26"/>
        <v>2540771.8301332286</v>
      </c>
      <c r="T207" s="120">
        <f t="shared" si="30"/>
        <v>417661122.76162624</v>
      </c>
      <c r="U207" s="120">
        <f t="shared" si="27"/>
        <v>416278902.55310535</v>
      </c>
      <c r="V207" s="120">
        <f t="shared" si="31"/>
        <v>155943733.55077922</v>
      </c>
    </row>
    <row r="208" spans="14:22" hidden="1" x14ac:dyDescent="0.3">
      <c r="N208" s="56">
        <f t="shared" si="28"/>
        <v>51836</v>
      </c>
      <c r="O208" s="51">
        <f t="shared" si="29"/>
        <v>2041</v>
      </c>
      <c r="P208" s="51">
        <v>190</v>
      </c>
      <c r="Q208" s="120">
        <f t="shared" si="24"/>
        <v>3922992.0386541323</v>
      </c>
      <c r="R208" s="120">
        <f t="shared" si="25"/>
        <v>1390628.7147894066</v>
      </c>
      <c r="S208" s="120">
        <f t="shared" si="26"/>
        <v>2532363.3238647254</v>
      </c>
      <c r="T208" s="120">
        <f t="shared" si="30"/>
        <v>416278902.55310535</v>
      </c>
      <c r="U208" s="120">
        <f t="shared" si="27"/>
        <v>414888273.83831596</v>
      </c>
      <c r="V208" s="120">
        <f t="shared" si="31"/>
        <v>157334362.26556864</v>
      </c>
    </row>
    <row r="209" spans="14:22" hidden="1" x14ac:dyDescent="0.3">
      <c r="N209" s="56">
        <f t="shared" si="28"/>
        <v>51867</v>
      </c>
      <c r="O209" s="51">
        <f t="shared" si="29"/>
        <v>2042</v>
      </c>
      <c r="P209" s="51">
        <v>191</v>
      </c>
      <c r="Q209" s="120">
        <f t="shared" si="24"/>
        <v>3922992.0386541323</v>
      </c>
      <c r="R209" s="120">
        <f t="shared" si="25"/>
        <v>1399088.3728043754</v>
      </c>
      <c r="S209" s="120">
        <f t="shared" si="26"/>
        <v>2523903.6658497569</v>
      </c>
      <c r="T209" s="120">
        <f t="shared" si="30"/>
        <v>414888273.83831596</v>
      </c>
      <c r="U209" s="120">
        <f t="shared" si="27"/>
        <v>413489185.46551156</v>
      </c>
      <c r="V209" s="120">
        <f t="shared" si="31"/>
        <v>158733450.63837302</v>
      </c>
    </row>
    <row r="210" spans="14:22" hidden="1" x14ac:dyDescent="0.3">
      <c r="N210" s="56">
        <f t="shared" si="28"/>
        <v>51898</v>
      </c>
      <c r="O210" s="51">
        <f t="shared" si="29"/>
        <v>2042</v>
      </c>
      <c r="P210" s="51">
        <v>192</v>
      </c>
      <c r="Q210" s="120">
        <f t="shared" si="24"/>
        <v>3922992.0386541323</v>
      </c>
      <c r="R210" s="120">
        <f t="shared" si="25"/>
        <v>1407599.4937389356</v>
      </c>
      <c r="S210" s="120">
        <f t="shared" si="26"/>
        <v>2515392.544915197</v>
      </c>
      <c r="T210" s="120">
        <f t="shared" si="30"/>
        <v>413489185.46551156</v>
      </c>
      <c r="U210" s="120">
        <f t="shared" si="27"/>
        <v>412081585.97177261</v>
      </c>
      <c r="V210" s="120">
        <f t="shared" si="31"/>
        <v>160141050.13211197</v>
      </c>
    </row>
    <row r="211" spans="14:22" hidden="1" x14ac:dyDescent="0.3">
      <c r="N211" s="56">
        <f t="shared" si="28"/>
        <v>51926</v>
      </c>
      <c r="O211" s="51">
        <f t="shared" si="29"/>
        <v>2042</v>
      </c>
      <c r="P211" s="51">
        <v>193</v>
      </c>
      <c r="Q211" s="120">
        <f t="shared" ref="Q211:Q274" si="32">PMT($P$8/12,$P$9*12,-$P$7)</f>
        <v>3922992.0386541323</v>
      </c>
      <c r="R211" s="120">
        <f t="shared" ref="R211:R274" si="33">PPMT($P$8/12,P211,$P$9*12,-$P$7)</f>
        <v>1416162.3906591807</v>
      </c>
      <c r="S211" s="120">
        <f t="shared" ref="S211:S274" si="34">IPMT($P$8/12,P211,$P$9*12,-$P$7)</f>
        <v>2506829.6479949518</v>
      </c>
      <c r="T211" s="120">
        <f t="shared" si="30"/>
        <v>412081585.97177261</v>
      </c>
      <c r="U211" s="120">
        <f t="shared" ref="U211:U274" si="35">T211-R211</f>
        <v>410665423.58111346</v>
      </c>
      <c r="V211" s="120">
        <f t="shared" si="31"/>
        <v>161557212.52277115</v>
      </c>
    </row>
    <row r="212" spans="14:22" hidden="1" x14ac:dyDescent="0.3">
      <c r="N212" s="56">
        <f t="shared" ref="N212:N275" si="36">EDATE(N211,1)</f>
        <v>51957</v>
      </c>
      <c r="O212" s="51">
        <f t="shared" ref="O212:O275" si="37">YEAR(N212)</f>
        <v>2042</v>
      </c>
      <c r="P212" s="51">
        <v>194</v>
      </c>
      <c r="Q212" s="120">
        <f t="shared" si="32"/>
        <v>3922992.0386541323</v>
      </c>
      <c r="R212" s="120">
        <f t="shared" si="33"/>
        <v>1424777.3785356907</v>
      </c>
      <c r="S212" s="120">
        <f t="shared" si="34"/>
        <v>2498214.660118442</v>
      </c>
      <c r="T212" s="120">
        <f t="shared" ref="T212:T275" si="38">U211</f>
        <v>410665423.58111346</v>
      </c>
      <c r="U212" s="120">
        <f t="shared" si="35"/>
        <v>409240646.20257777</v>
      </c>
      <c r="V212" s="120">
        <f t="shared" ref="V212:V275" si="39">V211+R212</f>
        <v>162981989.90130684</v>
      </c>
    </row>
    <row r="213" spans="14:22" hidden="1" x14ac:dyDescent="0.3">
      <c r="N213" s="56">
        <f t="shared" si="36"/>
        <v>51987</v>
      </c>
      <c r="O213" s="51">
        <f t="shared" si="37"/>
        <v>2042</v>
      </c>
      <c r="P213" s="51">
        <v>195</v>
      </c>
      <c r="Q213" s="120">
        <f t="shared" si="32"/>
        <v>3922992.0386541323</v>
      </c>
      <c r="R213" s="120">
        <f t="shared" si="33"/>
        <v>1433444.774255116</v>
      </c>
      <c r="S213" s="120">
        <f t="shared" si="34"/>
        <v>2489547.2643990163</v>
      </c>
      <c r="T213" s="120">
        <f t="shared" si="38"/>
        <v>409240646.20257777</v>
      </c>
      <c r="U213" s="120">
        <f t="shared" si="35"/>
        <v>407807201.42832267</v>
      </c>
      <c r="V213" s="120">
        <f t="shared" si="39"/>
        <v>164415434.67556196</v>
      </c>
    </row>
    <row r="214" spans="14:22" hidden="1" x14ac:dyDescent="0.3">
      <c r="N214" s="56">
        <f t="shared" si="36"/>
        <v>52018</v>
      </c>
      <c r="O214" s="51">
        <f t="shared" si="37"/>
        <v>2042</v>
      </c>
      <c r="P214" s="51">
        <v>196</v>
      </c>
      <c r="Q214" s="120">
        <f t="shared" si="32"/>
        <v>3922992.0386541323</v>
      </c>
      <c r="R214" s="120">
        <f t="shared" si="33"/>
        <v>1442164.8966318348</v>
      </c>
      <c r="S214" s="120">
        <f t="shared" si="34"/>
        <v>2480827.1420222977</v>
      </c>
      <c r="T214" s="120">
        <f t="shared" si="38"/>
        <v>407807201.42832267</v>
      </c>
      <c r="U214" s="120">
        <f t="shared" si="35"/>
        <v>406365036.53169084</v>
      </c>
      <c r="V214" s="120">
        <f t="shared" si="39"/>
        <v>165857599.5721938</v>
      </c>
    </row>
    <row r="215" spans="14:22" hidden="1" x14ac:dyDescent="0.3">
      <c r="N215" s="56">
        <f t="shared" si="36"/>
        <v>52048</v>
      </c>
      <c r="O215" s="51">
        <f t="shared" si="37"/>
        <v>2042</v>
      </c>
      <c r="P215" s="51">
        <v>197</v>
      </c>
      <c r="Q215" s="120">
        <f t="shared" si="32"/>
        <v>3922992.0386541323</v>
      </c>
      <c r="R215" s="120">
        <f t="shared" si="33"/>
        <v>1450938.0664196783</v>
      </c>
      <c r="S215" s="120">
        <f t="shared" si="34"/>
        <v>2472053.972234454</v>
      </c>
      <c r="T215" s="120">
        <f t="shared" si="38"/>
        <v>406365036.53169084</v>
      </c>
      <c r="U215" s="120">
        <f t="shared" si="35"/>
        <v>404914098.46527117</v>
      </c>
      <c r="V215" s="120">
        <f t="shared" si="39"/>
        <v>167308537.63861349</v>
      </c>
    </row>
    <row r="216" spans="14:22" hidden="1" x14ac:dyDescent="0.3">
      <c r="N216" s="56">
        <f t="shared" si="36"/>
        <v>52079</v>
      </c>
      <c r="O216" s="51">
        <f t="shared" si="37"/>
        <v>2042</v>
      </c>
      <c r="P216" s="51">
        <v>198</v>
      </c>
      <c r="Q216" s="120">
        <f t="shared" si="32"/>
        <v>3922992.0386541323</v>
      </c>
      <c r="R216" s="120">
        <f t="shared" si="33"/>
        <v>1459764.6063237314</v>
      </c>
      <c r="S216" s="120">
        <f t="shared" si="34"/>
        <v>2463227.4323304011</v>
      </c>
      <c r="T216" s="120">
        <f t="shared" si="38"/>
        <v>404914098.46527117</v>
      </c>
      <c r="U216" s="120">
        <f t="shared" si="35"/>
        <v>403454333.85894746</v>
      </c>
      <c r="V216" s="120">
        <f t="shared" si="39"/>
        <v>168768302.24493721</v>
      </c>
    </row>
    <row r="217" spans="14:22" hidden="1" x14ac:dyDescent="0.3">
      <c r="N217" s="56">
        <f t="shared" si="36"/>
        <v>52110</v>
      </c>
      <c r="O217" s="51">
        <f t="shared" si="37"/>
        <v>2042</v>
      </c>
      <c r="P217" s="51">
        <v>199</v>
      </c>
      <c r="Q217" s="120">
        <f t="shared" si="32"/>
        <v>3922992.0386541323</v>
      </c>
      <c r="R217" s="120">
        <f t="shared" si="33"/>
        <v>1468644.8410122008</v>
      </c>
      <c r="S217" s="120">
        <f t="shared" si="34"/>
        <v>2454347.1976419315</v>
      </c>
      <c r="T217" s="120">
        <f t="shared" si="38"/>
        <v>403454333.85894746</v>
      </c>
      <c r="U217" s="120">
        <f t="shared" si="35"/>
        <v>401985689.01793528</v>
      </c>
      <c r="V217" s="120">
        <f t="shared" si="39"/>
        <v>170236947.08594942</v>
      </c>
    </row>
    <row r="218" spans="14:22" hidden="1" x14ac:dyDescent="0.3">
      <c r="N218" s="56">
        <f t="shared" si="36"/>
        <v>52140</v>
      </c>
      <c r="O218" s="51">
        <f t="shared" si="37"/>
        <v>2042</v>
      </c>
      <c r="P218" s="51">
        <v>200</v>
      </c>
      <c r="Q218" s="120">
        <f t="shared" si="32"/>
        <v>3922992.0386541323</v>
      </c>
      <c r="R218" s="120">
        <f t="shared" si="33"/>
        <v>1477579.0971283584</v>
      </c>
      <c r="S218" s="120">
        <f t="shared" si="34"/>
        <v>2445412.9415257741</v>
      </c>
      <c r="T218" s="120">
        <f t="shared" si="38"/>
        <v>401985689.01793528</v>
      </c>
      <c r="U218" s="120">
        <f t="shared" si="35"/>
        <v>400508109.92080694</v>
      </c>
      <c r="V218" s="120">
        <f t="shared" si="39"/>
        <v>171714526.18307778</v>
      </c>
    </row>
    <row r="219" spans="14:22" hidden="1" x14ac:dyDescent="0.3">
      <c r="N219" s="56">
        <f t="shared" si="36"/>
        <v>52171</v>
      </c>
      <c r="O219" s="51">
        <f t="shared" si="37"/>
        <v>2042</v>
      </c>
      <c r="P219" s="51">
        <v>201</v>
      </c>
      <c r="Q219" s="120">
        <f t="shared" si="32"/>
        <v>3922992.0386541323</v>
      </c>
      <c r="R219" s="120">
        <f t="shared" si="33"/>
        <v>1486567.703302556</v>
      </c>
      <c r="S219" s="120">
        <f t="shared" si="34"/>
        <v>2436424.3353515766</v>
      </c>
      <c r="T219" s="120">
        <f t="shared" si="38"/>
        <v>400508109.92080694</v>
      </c>
      <c r="U219" s="120">
        <f t="shared" si="35"/>
        <v>399021542.21750438</v>
      </c>
      <c r="V219" s="120">
        <f t="shared" si="39"/>
        <v>173201093.88638034</v>
      </c>
    </row>
    <row r="220" spans="14:22" hidden="1" x14ac:dyDescent="0.3">
      <c r="N220" s="56">
        <f t="shared" si="36"/>
        <v>52201</v>
      </c>
      <c r="O220" s="51">
        <f t="shared" si="37"/>
        <v>2042</v>
      </c>
      <c r="P220" s="51">
        <v>202</v>
      </c>
      <c r="Q220" s="120">
        <f t="shared" si="32"/>
        <v>3922992.0386541323</v>
      </c>
      <c r="R220" s="120">
        <f t="shared" si="33"/>
        <v>1495610.990164313</v>
      </c>
      <c r="S220" s="120">
        <f t="shared" si="34"/>
        <v>2427381.0484898193</v>
      </c>
      <c r="T220" s="120">
        <f t="shared" si="38"/>
        <v>399021542.21750438</v>
      </c>
      <c r="U220" s="120">
        <f t="shared" si="35"/>
        <v>397525931.22734004</v>
      </c>
      <c r="V220" s="120">
        <f t="shared" si="39"/>
        <v>174696704.87654465</v>
      </c>
    </row>
    <row r="221" spans="14:22" hidden="1" x14ac:dyDescent="0.3">
      <c r="N221" s="56">
        <f t="shared" si="36"/>
        <v>52232</v>
      </c>
      <c r="O221" s="51">
        <f t="shared" si="37"/>
        <v>2043</v>
      </c>
      <c r="P221" s="51">
        <v>203</v>
      </c>
      <c r="Q221" s="120">
        <f t="shared" si="32"/>
        <v>3922992.0386541323</v>
      </c>
      <c r="R221" s="120">
        <f t="shared" si="33"/>
        <v>1504709.2903544793</v>
      </c>
      <c r="S221" s="120">
        <f t="shared" si="34"/>
        <v>2418282.7482996536</v>
      </c>
      <c r="T221" s="120">
        <f t="shared" si="38"/>
        <v>397525931.22734004</v>
      </c>
      <c r="U221" s="120">
        <f t="shared" si="35"/>
        <v>396021221.93698555</v>
      </c>
      <c r="V221" s="120">
        <f t="shared" si="39"/>
        <v>176201414.16689914</v>
      </c>
    </row>
    <row r="222" spans="14:22" hidden="1" x14ac:dyDescent="0.3">
      <c r="N222" s="56">
        <f t="shared" si="36"/>
        <v>52263</v>
      </c>
      <c r="O222" s="51">
        <f t="shared" si="37"/>
        <v>2043</v>
      </c>
      <c r="P222" s="51">
        <v>204</v>
      </c>
      <c r="Q222" s="120">
        <f t="shared" si="32"/>
        <v>3922992.0386541323</v>
      </c>
      <c r="R222" s="120">
        <f t="shared" si="33"/>
        <v>1513862.9385374691</v>
      </c>
      <c r="S222" s="120">
        <f t="shared" si="34"/>
        <v>2409129.1001166631</v>
      </c>
      <c r="T222" s="120">
        <f t="shared" si="38"/>
        <v>396021221.93698555</v>
      </c>
      <c r="U222" s="120">
        <f t="shared" si="35"/>
        <v>394507358.99844807</v>
      </c>
      <c r="V222" s="120">
        <f t="shared" si="39"/>
        <v>177715277.10543662</v>
      </c>
    </row>
    <row r="223" spans="14:22" hidden="1" x14ac:dyDescent="0.3">
      <c r="N223" s="56">
        <f t="shared" si="36"/>
        <v>52291</v>
      </c>
      <c r="O223" s="51">
        <f t="shared" si="37"/>
        <v>2043</v>
      </c>
      <c r="P223" s="51">
        <v>205</v>
      </c>
      <c r="Q223" s="120">
        <f t="shared" si="32"/>
        <v>3922992.0386541323</v>
      </c>
      <c r="R223" s="120">
        <f t="shared" si="33"/>
        <v>1523072.2714135719</v>
      </c>
      <c r="S223" s="120">
        <f t="shared" si="34"/>
        <v>2399919.7672405606</v>
      </c>
      <c r="T223" s="120">
        <f t="shared" si="38"/>
        <v>394507358.99844807</v>
      </c>
      <c r="U223" s="120">
        <f t="shared" si="35"/>
        <v>392984286.72703451</v>
      </c>
      <c r="V223" s="120">
        <f t="shared" si="39"/>
        <v>179238349.37685019</v>
      </c>
    </row>
    <row r="224" spans="14:22" hidden="1" x14ac:dyDescent="0.3">
      <c r="N224" s="56">
        <f t="shared" si="36"/>
        <v>52322</v>
      </c>
      <c r="O224" s="51">
        <f t="shared" si="37"/>
        <v>2043</v>
      </c>
      <c r="P224" s="51">
        <v>206</v>
      </c>
      <c r="Q224" s="120">
        <f t="shared" si="32"/>
        <v>3922992.0386541323</v>
      </c>
      <c r="R224" s="120">
        <f t="shared" si="33"/>
        <v>1532337.6277313381</v>
      </c>
      <c r="S224" s="120">
        <f t="shared" si="34"/>
        <v>2390654.4109227946</v>
      </c>
      <c r="T224" s="120">
        <f t="shared" si="38"/>
        <v>392984286.72703451</v>
      </c>
      <c r="U224" s="120">
        <f t="shared" si="35"/>
        <v>391451949.09930319</v>
      </c>
      <c r="V224" s="120">
        <f t="shared" si="39"/>
        <v>180770687.00458151</v>
      </c>
    </row>
    <row r="225" spans="14:22" hidden="1" x14ac:dyDescent="0.3">
      <c r="N225" s="56">
        <f t="shared" si="36"/>
        <v>52352</v>
      </c>
      <c r="O225" s="51">
        <f t="shared" si="37"/>
        <v>2043</v>
      </c>
      <c r="P225" s="51">
        <v>207</v>
      </c>
      <c r="Q225" s="120">
        <f t="shared" si="32"/>
        <v>3922992.0386541323</v>
      </c>
      <c r="R225" s="120">
        <f t="shared" si="33"/>
        <v>1541659.348300037</v>
      </c>
      <c r="S225" s="120">
        <f t="shared" si="34"/>
        <v>2381332.6903540958</v>
      </c>
      <c r="T225" s="120">
        <f t="shared" si="38"/>
        <v>391451949.09930319</v>
      </c>
      <c r="U225" s="120">
        <f t="shared" si="35"/>
        <v>389910289.75100315</v>
      </c>
      <c r="V225" s="120">
        <f t="shared" si="39"/>
        <v>182312346.35288155</v>
      </c>
    </row>
    <row r="226" spans="14:22" hidden="1" x14ac:dyDescent="0.3">
      <c r="N226" s="56">
        <f t="shared" si="36"/>
        <v>52383</v>
      </c>
      <c r="O226" s="51">
        <f t="shared" si="37"/>
        <v>2043</v>
      </c>
      <c r="P226" s="51">
        <v>208</v>
      </c>
      <c r="Q226" s="120">
        <f t="shared" si="32"/>
        <v>3922992.0386541323</v>
      </c>
      <c r="R226" s="120">
        <f t="shared" si="33"/>
        <v>1551037.7760021954</v>
      </c>
      <c r="S226" s="120">
        <f t="shared" si="34"/>
        <v>2371954.2626519375</v>
      </c>
      <c r="T226" s="120">
        <f t="shared" si="38"/>
        <v>389910289.75100315</v>
      </c>
      <c r="U226" s="120">
        <f t="shared" si="35"/>
        <v>388359251.97500098</v>
      </c>
      <c r="V226" s="120">
        <f t="shared" si="39"/>
        <v>183863384.12888375</v>
      </c>
    </row>
    <row r="227" spans="14:22" hidden="1" x14ac:dyDescent="0.3">
      <c r="N227" s="56">
        <f t="shared" si="36"/>
        <v>52413</v>
      </c>
      <c r="O227" s="51">
        <f t="shared" si="37"/>
        <v>2043</v>
      </c>
      <c r="P227" s="51">
        <v>209</v>
      </c>
      <c r="Q227" s="120">
        <f t="shared" si="32"/>
        <v>3922992.0386541323</v>
      </c>
      <c r="R227" s="120">
        <f t="shared" si="33"/>
        <v>1560473.2558062088</v>
      </c>
      <c r="S227" s="120">
        <f t="shared" si="34"/>
        <v>2362518.7828479237</v>
      </c>
      <c r="T227" s="120">
        <f t="shared" si="38"/>
        <v>388359251.97500098</v>
      </c>
      <c r="U227" s="120">
        <f t="shared" si="35"/>
        <v>386798778.71919477</v>
      </c>
      <c r="V227" s="120">
        <f t="shared" si="39"/>
        <v>185423857.38468996</v>
      </c>
    </row>
    <row r="228" spans="14:22" hidden="1" x14ac:dyDescent="0.3">
      <c r="N228" s="56">
        <f t="shared" si="36"/>
        <v>52444</v>
      </c>
      <c r="O228" s="51">
        <f t="shared" si="37"/>
        <v>2043</v>
      </c>
      <c r="P228" s="51">
        <v>210</v>
      </c>
      <c r="Q228" s="120">
        <f t="shared" si="32"/>
        <v>3922992.0386541323</v>
      </c>
      <c r="R228" s="120">
        <f t="shared" si="33"/>
        <v>1569966.13477903</v>
      </c>
      <c r="S228" s="120">
        <f t="shared" si="34"/>
        <v>2353025.9038751023</v>
      </c>
      <c r="T228" s="120">
        <f t="shared" si="38"/>
        <v>386798778.71919477</v>
      </c>
      <c r="U228" s="120">
        <f t="shared" si="35"/>
        <v>385228812.58441573</v>
      </c>
      <c r="V228" s="120">
        <f t="shared" si="39"/>
        <v>186993823.51946899</v>
      </c>
    </row>
    <row r="229" spans="14:22" hidden="1" x14ac:dyDescent="0.3">
      <c r="N229" s="56">
        <f t="shared" si="36"/>
        <v>52475</v>
      </c>
      <c r="O229" s="51">
        <f t="shared" si="37"/>
        <v>2043</v>
      </c>
      <c r="P229" s="51">
        <v>211</v>
      </c>
      <c r="Q229" s="120">
        <f t="shared" si="32"/>
        <v>3922992.0386541323</v>
      </c>
      <c r="R229" s="120">
        <f t="shared" si="33"/>
        <v>1579516.7620989359</v>
      </c>
      <c r="S229" s="120">
        <f t="shared" si="34"/>
        <v>2343475.2765551968</v>
      </c>
      <c r="T229" s="120">
        <f t="shared" si="38"/>
        <v>385228812.58441573</v>
      </c>
      <c r="U229" s="120">
        <f t="shared" si="35"/>
        <v>383649295.82231683</v>
      </c>
      <c r="V229" s="120">
        <f t="shared" si="39"/>
        <v>188573340.28156793</v>
      </c>
    </row>
    <row r="230" spans="14:22" hidden="1" x14ac:dyDescent="0.3">
      <c r="N230" s="56">
        <f t="shared" si="36"/>
        <v>52505</v>
      </c>
      <c r="O230" s="51">
        <f t="shared" si="37"/>
        <v>2043</v>
      </c>
      <c r="P230" s="51">
        <v>212</v>
      </c>
      <c r="Q230" s="120">
        <f t="shared" si="32"/>
        <v>3922992.0386541323</v>
      </c>
      <c r="R230" s="120">
        <f t="shared" si="33"/>
        <v>1589125.4890683708</v>
      </c>
      <c r="S230" s="120">
        <f t="shared" si="34"/>
        <v>2333866.5495857615</v>
      </c>
      <c r="T230" s="120">
        <f t="shared" si="38"/>
        <v>383649295.82231683</v>
      </c>
      <c r="U230" s="120">
        <f t="shared" si="35"/>
        <v>382060170.33324844</v>
      </c>
      <c r="V230" s="120">
        <f t="shared" si="39"/>
        <v>190162465.77063629</v>
      </c>
    </row>
    <row r="231" spans="14:22" hidden="1" x14ac:dyDescent="0.3">
      <c r="N231" s="56">
        <f t="shared" si="36"/>
        <v>52536</v>
      </c>
      <c r="O231" s="51">
        <f t="shared" si="37"/>
        <v>2043</v>
      </c>
      <c r="P231" s="51">
        <v>213</v>
      </c>
      <c r="Q231" s="120">
        <f t="shared" si="32"/>
        <v>3922992.0386541323</v>
      </c>
      <c r="R231" s="120">
        <f t="shared" si="33"/>
        <v>1598792.6691268699</v>
      </c>
      <c r="S231" s="120">
        <f t="shared" si="34"/>
        <v>2324199.3695272626</v>
      </c>
      <c r="T231" s="120">
        <f t="shared" si="38"/>
        <v>382060170.33324844</v>
      </c>
      <c r="U231" s="120">
        <f t="shared" si="35"/>
        <v>380461377.66412157</v>
      </c>
      <c r="V231" s="120">
        <f t="shared" si="39"/>
        <v>191761258.43976316</v>
      </c>
    </row>
    <row r="232" spans="14:22" hidden="1" x14ac:dyDescent="0.3">
      <c r="N232" s="56">
        <f t="shared" si="36"/>
        <v>52566</v>
      </c>
      <c r="O232" s="51">
        <f t="shared" si="37"/>
        <v>2043</v>
      </c>
      <c r="P232" s="51">
        <v>214</v>
      </c>
      <c r="Q232" s="120">
        <f t="shared" si="32"/>
        <v>3922992.0386541323</v>
      </c>
      <c r="R232" s="120">
        <f t="shared" si="33"/>
        <v>1608518.6578640586</v>
      </c>
      <c r="S232" s="120">
        <f t="shared" si="34"/>
        <v>2314473.3807900739</v>
      </c>
      <c r="T232" s="120">
        <f t="shared" si="38"/>
        <v>380461377.66412157</v>
      </c>
      <c r="U232" s="120">
        <f t="shared" si="35"/>
        <v>378852859.00625753</v>
      </c>
      <c r="V232" s="120">
        <f t="shared" si="39"/>
        <v>193369777.09762722</v>
      </c>
    </row>
    <row r="233" spans="14:22" hidden="1" x14ac:dyDescent="0.3">
      <c r="N233" s="56">
        <f t="shared" si="36"/>
        <v>52597</v>
      </c>
      <c r="O233" s="51">
        <f t="shared" si="37"/>
        <v>2044</v>
      </c>
      <c r="P233" s="51">
        <v>215</v>
      </c>
      <c r="Q233" s="120">
        <f t="shared" si="32"/>
        <v>3922992.0386541323</v>
      </c>
      <c r="R233" s="120">
        <f t="shared" si="33"/>
        <v>1618303.8130327316</v>
      </c>
      <c r="S233" s="120">
        <f t="shared" si="34"/>
        <v>2304688.2256214004</v>
      </c>
      <c r="T233" s="120">
        <f t="shared" si="38"/>
        <v>378852859.00625753</v>
      </c>
      <c r="U233" s="120">
        <f t="shared" si="35"/>
        <v>377234555.19322479</v>
      </c>
      <c r="V233" s="120">
        <f t="shared" si="39"/>
        <v>194988080.91065997</v>
      </c>
    </row>
    <row r="234" spans="14:22" hidden="1" x14ac:dyDescent="0.3">
      <c r="N234" s="56">
        <f t="shared" si="36"/>
        <v>52628</v>
      </c>
      <c r="O234" s="51">
        <f t="shared" si="37"/>
        <v>2044</v>
      </c>
      <c r="P234" s="51">
        <v>216</v>
      </c>
      <c r="Q234" s="120">
        <f t="shared" si="32"/>
        <v>3922992.0386541323</v>
      </c>
      <c r="R234" s="120">
        <f t="shared" si="33"/>
        <v>1628148.4945620138</v>
      </c>
      <c r="S234" s="120">
        <f t="shared" si="34"/>
        <v>2294843.5440921183</v>
      </c>
      <c r="T234" s="120">
        <f t="shared" si="38"/>
        <v>377234555.19322479</v>
      </c>
      <c r="U234" s="120">
        <f t="shared" si="35"/>
        <v>375606406.69866276</v>
      </c>
      <c r="V234" s="120">
        <f t="shared" si="39"/>
        <v>196616229.40522197</v>
      </c>
    </row>
    <row r="235" spans="14:22" hidden="1" x14ac:dyDescent="0.3">
      <c r="N235" s="56">
        <f t="shared" si="36"/>
        <v>52657</v>
      </c>
      <c r="O235" s="51">
        <f t="shared" si="37"/>
        <v>2044</v>
      </c>
      <c r="P235" s="51">
        <v>217</v>
      </c>
      <c r="Q235" s="120">
        <f t="shared" si="32"/>
        <v>3922992.0386541323</v>
      </c>
      <c r="R235" s="120">
        <f t="shared" si="33"/>
        <v>1638053.0645705995</v>
      </c>
      <c r="S235" s="120">
        <f t="shared" si="34"/>
        <v>2284938.9740835326</v>
      </c>
      <c r="T235" s="120">
        <f t="shared" si="38"/>
        <v>375606406.69866276</v>
      </c>
      <c r="U235" s="120">
        <f t="shared" si="35"/>
        <v>373968353.63409215</v>
      </c>
      <c r="V235" s="120">
        <f t="shared" si="39"/>
        <v>198254282.46979257</v>
      </c>
    </row>
    <row r="236" spans="14:22" hidden="1" x14ac:dyDescent="0.3">
      <c r="N236" s="56">
        <f t="shared" si="36"/>
        <v>52688</v>
      </c>
      <c r="O236" s="51">
        <f t="shared" si="37"/>
        <v>2044</v>
      </c>
      <c r="P236" s="51">
        <v>218</v>
      </c>
      <c r="Q236" s="120">
        <f t="shared" si="32"/>
        <v>3922992.0386541323</v>
      </c>
      <c r="R236" s="120">
        <f t="shared" si="33"/>
        <v>1648017.887380071</v>
      </c>
      <c r="S236" s="120">
        <f t="shared" si="34"/>
        <v>2274974.1512740618</v>
      </c>
      <c r="T236" s="120">
        <f t="shared" si="38"/>
        <v>373968353.63409215</v>
      </c>
      <c r="U236" s="120">
        <f t="shared" si="35"/>
        <v>372320335.74671209</v>
      </c>
      <c r="V236" s="120">
        <f t="shared" si="39"/>
        <v>199902300.35717264</v>
      </c>
    </row>
    <row r="237" spans="14:22" hidden="1" x14ac:dyDescent="0.3">
      <c r="N237" s="56">
        <f t="shared" si="36"/>
        <v>52718</v>
      </c>
      <c r="O237" s="51">
        <f t="shared" si="37"/>
        <v>2044</v>
      </c>
      <c r="P237" s="51">
        <v>219</v>
      </c>
      <c r="Q237" s="120">
        <f t="shared" si="32"/>
        <v>3922992.0386541323</v>
      </c>
      <c r="R237" s="120">
        <f t="shared" si="33"/>
        <v>1658043.3295282996</v>
      </c>
      <c r="S237" s="120">
        <f t="shared" si="34"/>
        <v>2264948.7091258327</v>
      </c>
      <c r="T237" s="120">
        <f t="shared" si="38"/>
        <v>372320335.74671209</v>
      </c>
      <c r="U237" s="120">
        <f t="shared" si="35"/>
        <v>370662292.41718382</v>
      </c>
      <c r="V237" s="120">
        <f t="shared" si="39"/>
        <v>201560343.68670094</v>
      </c>
    </row>
    <row r="238" spans="14:22" hidden="1" x14ac:dyDescent="0.3">
      <c r="N238" s="56">
        <f t="shared" si="36"/>
        <v>52749</v>
      </c>
      <c r="O238" s="51">
        <f t="shared" si="37"/>
        <v>2044</v>
      </c>
      <c r="P238" s="51">
        <v>220</v>
      </c>
      <c r="Q238" s="120">
        <f t="shared" si="32"/>
        <v>3922992.0386541323</v>
      </c>
      <c r="R238" s="120">
        <f t="shared" si="33"/>
        <v>1668129.7597829299</v>
      </c>
      <c r="S238" s="120">
        <f t="shared" si="34"/>
        <v>2254862.2788712028</v>
      </c>
      <c r="T238" s="120">
        <f t="shared" si="38"/>
        <v>370662292.41718382</v>
      </c>
      <c r="U238" s="120">
        <f t="shared" si="35"/>
        <v>368994162.65740091</v>
      </c>
      <c r="V238" s="120">
        <f t="shared" si="39"/>
        <v>203228473.44648388</v>
      </c>
    </row>
    <row r="239" spans="14:22" hidden="1" x14ac:dyDescent="0.3">
      <c r="N239" s="56">
        <f t="shared" si="36"/>
        <v>52779</v>
      </c>
      <c r="O239" s="51">
        <f t="shared" si="37"/>
        <v>2044</v>
      </c>
      <c r="P239" s="51">
        <v>221</v>
      </c>
      <c r="Q239" s="120">
        <f t="shared" si="32"/>
        <v>3922992.0386541323</v>
      </c>
      <c r="R239" s="120">
        <f t="shared" si="33"/>
        <v>1678277.5491549431</v>
      </c>
      <c r="S239" s="120">
        <f t="shared" si="34"/>
        <v>2244714.4894991894</v>
      </c>
      <c r="T239" s="120">
        <f t="shared" si="38"/>
        <v>368994162.65740091</v>
      </c>
      <c r="U239" s="120">
        <f t="shared" si="35"/>
        <v>367315885.10824597</v>
      </c>
      <c r="V239" s="120">
        <f t="shared" si="39"/>
        <v>204906750.99563882</v>
      </c>
    </row>
    <row r="240" spans="14:22" hidden="1" x14ac:dyDescent="0.3">
      <c r="N240" s="56">
        <f t="shared" si="36"/>
        <v>52810</v>
      </c>
      <c r="O240" s="51">
        <f t="shared" si="37"/>
        <v>2044</v>
      </c>
      <c r="P240" s="51">
        <v>222</v>
      </c>
      <c r="Q240" s="120">
        <f t="shared" si="32"/>
        <v>3922992.0386541323</v>
      </c>
      <c r="R240" s="120">
        <f t="shared" si="33"/>
        <v>1688487.0709123022</v>
      </c>
      <c r="S240" s="120">
        <f t="shared" si="34"/>
        <v>2234504.9677418307</v>
      </c>
      <c r="T240" s="120">
        <f t="shared" si="38"/>
        <v>367315885.10824597</v>
      </c>
      <c r="U240" s="120">
        <f t="shared" si="35"/>
        <v>365627398.03733367</v>
      </c>
      <c r="V240" s="120">
        <f t="shared" si="39"/>
        <v>206595238.06655112</v>
      </c>
    </row>
    <row r="241" spans="14:22" hidden="1" x14ac:dyDescent="0.3">
      <c r="N241" s="56">
        <f t="shared" si="36"/>
        <v>52841</v>
      </c>
      <c r="O241" s="51">
        <f t="shared" si="37"/>
        <v>2044</v>
      </c>
      <c r="P241" s="51">
        <v>223</v>
      </c>
      <c r="Q241" s="120">
        <f t="shared" si="32"/>
        <v>3922992.0386541323</v>
      </c>
      <c r="R241" s="120">
        <f t="shared" si="33"/>
        <v>1698758.7005936853</v>
      </c>
      <c r="S241" s="120">
        <f t="shared" si="34"/>
        <v>2224233.338060447</v>
      </c>
      <c r="T241" s="120">
        <f t="shared" si="38"/>
        <v>365627398.03733367</v>
      </c>
      <c r="U241" s="120">
        <f t="shared" si="35"/>
        <v>363928639.33673996</v>
      </c>
      <c r="V241" s="120">
        <f t="shared" si="39"/>
        <v>208293996.7671448</v>
      </c>
    </row>
    <row r="242" spans="14:22" hidden="1" x14ac:dyDescent="0.3">
      <c r="N242" s="56">
        <f t="shared" si="36"/>
        <v>52871</v>
      </c>
      <c r="O242" s="51">
        <f t="shared" si="37"/>
        <v>2044</v>
      </c>
      <c r="P242" s="51">
        <v>224</v>
      </c>
      <c r="Q242" s="120">
        <f t="shared" si="32"/>
        <v>3922992.0386541323</v>
      </c>
      <c r="R242" s="120">
        <f t="shared" si="33"/>
        <v>1709092.8160222967</v>
      </c>
      <c r="S242" s="120">
        <f t="shared" si="34"/>
        <v>2213899.2226318358</v>
      </c>
      <c r="T242" s="120">
        <f t="shared" si="38"/>
        <v>363928639.33673996</v>
      </c>
      <c r="U242" s="120">
        <f t="shared" si="35"/>
        <v>362219546.52071768</v>
      </c>
      <c r="V242" s="120">
        <f t="shared" si="39"/>
        <v>210003089.58316711</v>
      </c>
    </row>
    <row r="243" spans="14:22" hidden="1" x14ac:dyDescent="0.3">
      <c r="N243" s="56">
        <f t="shared" si="36"/>
        <v>52902</v>
      </c>
      <c r="O243" s="51">
        <f t="shared" si="37"/>
        <v>2044</v>
      </c>
      <c r="P243" s="51">
        <v>225</v>
      </c>
      <c r="Q243" s="120">
        <f t="shared" si="32"/>
        <v>3922992.0386541323</v>
      </c>
      <c r="R243" s="120">
        <f t="shared" si="33"/>
        <v>1719489.7973197657</v>
      </c>
      <c r="S243" s="120">
        <f t="shared" si="34"/>
        <v>2203502.2413343666</v>
      </c>
      <c r="T243" s="120">
        <f t="shared" si="38"/>
        <v>362219546.52071768</v>
      </c>
      <c r="U243" s="120">
        <f t="shared" si="35"/>
        <v>360500056.72339791</v>
      </c>
      <c r="V243" s="120">
        <f t="shared" si="39"/>
        <v>211722579.38048688</v>
      </c>
    </row>
    <row r="244" spans="14:22" hidden="1" x14ac:dyDescent="0.3">
      <c r="N244" s="56">
        <f t="shared" si="36"/>
        <v>52932</v>
      </c>
      <c r="O244" s="51">
        <f t="shared" si="37"/>
        <v>2044</v>
      </c>
      <c r="P244" s="51">
        <v>226</v>
      </c>
      <c r="Q244" s="120">
        <f t="shared" si="32"/>
        <v>3922992.0386541323</v>
      </c>
      <c r="R244" s="120">
        <f t="shared" si="33"/>
        <v>1729950.0269201274</v>
      </c>
      <c r="S244" s="120">
        <f t="shared" si="34"/>
        <v>2193042.0117340046</v>
      </c>
      <c r="T244" s="120">
        <f t="shared" si="38"/>
        <v>360500056.72339791</v>
      </c>
      <c r="U244" s="120">
        <f t="shared" si="35"/>
        <v>358770106.69647777</v>
      </c>
      <c r="V244" s="120">
        <f t="shared" si="39"/>
        <v>213452529.40740702</v>
      </c>
    </row>
    <row r="245" spans="14:22" hidden="1" x14ac:dyDescent="0.3">
      <c r="N245" s="56">
        <f t="shared" si="36"/>
        <v>52963</v>
      </c>
      <c r="O245" s="51">
        <f t="shared" si="37"/>
        <v>2045</v>
      </c>
      <c r="P245" s="51">
        <v>227</v>
      </c>
      <c r="Q245" s="120">
        <f t="shared" si="32"/>
        <v>3922992.0386541323</v>
      </c>
      <c r="R245" s="120">
        <f t="shared" si="33"/>
        <v>1740473.8895838917</v>
      </c>
      <c r="S245" s="120">
        <f t="shared" si="34"/>
        <v>2182518.1490702406</v>
      </c>
      <c r="T245" s="120">
        <f t="shared" si="38"/>
        <v>358770106.69647777</v>
      </c>
      <c r="U245" s="120">
        <f t="shared" si="35"/>
        <v>357029632.80689389</v>
      </c>
      <c r="V245" s="120">
        <f t="shared" si="39"/>
        <v>215193003.2969909</v>
      </c>
    </row>
    <row r="246" spans="14:22" hidden="1" x14ac:dyDescent="0.3">
      <c r="N246" s="56">
        <f t="shared" si="36"/>
        <v>52994</v>
      </c>
      <c r="O246" s="51">
        <f t="shared" si="37"/>
        <v>2045</v>
      </c>
      <c r="P246" s="51">
        <v>228</v>
      </c>
      <c r="Q246" s="120">
        <f t="shared" si="32"/>
        <v>3922992.0386541323</v>
      </c>
      <c r="R246" s="120">
        <f t="shared" si="33"/>
        <v>1751061.7724121937</v>
      </c>
      <c r="S246" s="120">
        <f t="shared" si="34"/>
        <v>2171930.2662419388</v>
      </c>
      <c r="T246" s="120">
        <f t="shared" si="38"/>
        <v>357029632.80689389</v>
      </c>
      <c r="U246" s="120">
        <f t="shared" si="35"/>
        <v>355278571.0344817</v>
      </c>
      <c r="V246" s="120">
        <f t="shared" si="39"/>
        <v>216944065.06940308</v>
      </c>
    </row>
    <row r="247" spans="14:22" hidden="1" x14ac:dyDescent="0.3">
      <c r="N247" s="56">
        <f t="shared" si="36"/>
        <v>53022</v>
      </c>
      <c r="O247" s="51">
        <f t="shared" si="37"/>
        <v>2045</v>
      </c>
      <c r="P247" s="51">
        <v>229</v>
      </c>
      <c r="Q247" s="120">
        <f t="shared" si="32"/>
        <v>3922992.0386541323</v>
      </c>
      <c r="R247" s="120">
        <f t="shared" si="33"/>
        <v>1761714.0648610345</v>
      </c>
      <c r="S247" s="120">
        <f t="shared" si="34"/>
        <v>2161277.9737930978</v>
      </c>
      <c r="T247" s="120">
        <f t="shared" si="38"/>
        <v>355278571.0344817</v>
      </c>
      <c r="U247" s="120">
        <f t="shared" si="35"/>
        <v>353516856.96962065</v>
      </c>
      <c r="V247" s="120">
        <f t="shared" si="39"/>
        <v>218705779.13426411</v>
      </c>
    </row>
    <row r="248" spans="14:22" hidden="1" x14ac:dyDescent="0.3">
      <c r="N248" s="56">
        <f t="shared" si="36"/>
        <v>53053</v>
      </c>
      <c r="O248" s="51">
        <f t="shared" si="37"/>
        <v>2045</v>
      </c>
      <c r="P248" s="51">
        <v>230</v>
      </c>
      <c r="Q248" s="120">
        <f t="shared" si="32"/>
        <v>3922992.0386541323</v>
      </c>
      <c r="R248" s="120">
        <f t="shared" si="33"/>
        <v>1772431.1587556058</v>
      </c>
      <c r="S248" s="120">
        <f t="shared" si="34"/>
        <v>2150560.8798985267</v>
      </c>
      <c r="T248" s="120">
        <f t="shared" si="38"/>
        <v>353516856.96962065</v>
      </c>
      <c r="U248" s="120">
        <f t="shared" si="35"/>
        <v>351744425.81086504</v>
      </c>
      <c r="V248" s="120">
        <f t="shared" si="39"/>
        <v>220478210.29301971</v>
      </c>
    </row>
    <row r="249" spans="14:22" hidden="1" x14ac:dyDescent="0.3">
      <c r="N249" s="56">
        <f t="shared" si="36"/>
        <v>53083</v>
      </c>
      <c r="O249" s="51">
        <f t="shared" si="37"/>
        <v>2045</v>
      </c>
      <c r="P249" s="51">
        <v>231</v>
      </c>
      <c r="Q249" s="120">
        <f t="shared" si="32"/>
        <v>3922992.0386541323</v>
      </c>
      <c r="R249" s="120">
        <f t="shared" si="33"/>
        <v>1783213.4483047025</v>
      </c>
      <c r="S249" s="120">
        <f t="shared" si="34"/>
        <v>2139778.5903494298</v>
      </c>
      <c r="T249" s="120">
        <f t="shared" si="38"/>
        <v>351744425.81086504</v>
      </c>
      <c r="U249" s="120">
        <f t="shared" si="35"/>
        <v>349961212.36256033</v>
      </c>
      <c r="V249" s="120">
        <f t="shared" si="39"/>
        <v>222261423.74132442</v>
      </c>
    </row>
    <row r="250" spans="14:22" hidden="1" x14ac:dyDescent="0.3">
      <c r="N250" s="56">
        <f t="shared" si="36"/>
        <v>53114</v>
      </c>
      <c r="O250" s="51">
        <f t="shared" si="37"/>
        <v>2045</v>
      </c>
      <c r="P250" s="51">
        <v>232</v>
      </c>
      <c r="Q250" s="120">
        <f t="shared" si="32"/>
        <v>3922992.0386541323</v>
      </c>
      <c r="R250" s="120">
        <f t="shared" si="33"/>
        <v>1794061.3301152228</v>
      </c>
      <c r="S250" s="120">
        <f t="shared" si="34"/>
        <v>2128930.7085389094</v>
      </c>
      <c r="T250" s="120">
        <f t="shared" si="38"/>
        <v>349961212.36256033</v>
      </c>
      <c r="U250" s="120">
        <f t="shared" si="35"/>
        <v>348167151.03244513</v>
      </c>
      <c r="V250" s="120">
        <f t="shared" si="39"/>
        <v>224055485.07143965</v>
      </c>
    </row>
    <row r="251" spans="14:22" hidden="1" x14ac:dyDescent="0.3">
      <c r="N251" s="56">
        <f t="shared" si="36"/>
        <v>53144</v>
      </c>
      <c r="O251" s="51">
        <f t="shared" si="37"/>
        <v>2045</v>
      </c>
      <c r="P251" s="51">
        <v>233</v>
      </c>
      <c r="Q251" s="120">
        <f t="shared" si="32"/>
        <v>3922992.0386541323</v>
      </c>
      <c r="R251" s="120">
        <f t="shared" si="33"/>
        <v>1804975.2032067569</v>
      </c>
      <c r="S251" s="120">
        <f t="shared" si="34"/>
        <v>2118016.8354473757</v>
      </c>
      <c r="T251" s="120">
        <f t="shared" si="38"/>
        <v>348167151.03244513</v>
      </c>
      <c r="U251" s="120">
        <f t="shared" si="35"/>
        <v>346362175.82923836</v>
      </c>
      <c r="V251" s="120">
        <f t="shared" si="39"/>
        <v>225860460.2746464</v>
      </c>
    </row>
    <row r="252" spans="14:22" hidden="1" x14ac:dyDescent="0.3">
      <c r="N252" s="56">
        <f t="shared" si="36"/>
        <v>53175</v>
      </c>
      <c r="O252" s="51">
        <f t="shared" si="37"/>
        <v>2045</v>
      </c>
      <c r="P252" s="51">
        <v>234</v>
      </c>
      <c r="Q252" s="120">
        <f t="shared" si="32"/>
        <v>3922992.0386541323</v>
      </c>
      <c r="R252" s="120">
        <f t="shared" si="33"/>
        <v>1815955.4690262647</v>
      </c>
      <c r="S252" s="120">
        <f t="shared" si="34"/>
        <v>2107036.5696278675</v>
      </c>
      <c r="T252" s="120">
        <f t="shared" si="38"/>
        <v>346362175.82923836</v>
      </c>
      <c r="U252" s="120">
        <f t="shared" si="35"/>
        <v>344546220.36021209</v>
      </c>
      <c r="V252" s="120">
        <f t="shared" si="39"/>
        <v>227676415.74367267</v>
      </c>
    </row>
    <row r="253" spans="14:22" hidden="1" x14ac:dyDescent="0.3">
      <c r="N253" s="56">
        <f t="shared" si="36"/>
        <v>53206</v>
      </c>
      <c r="O253" s="51">
        <f t="shared" si="37"/>
        <v>2045</v>
      </c>
      <c r="P253" s="51">
        <v>235</v>
      </c>
      <c r="Q253" s="120">
        <f t="shared" si="32"/>
        <v>3922992.0386541323</v>
      </c>
      <c r="R253" s="120">
        <f t="shared" si="33"/>
        <v>1827002.5314628412</v>
      </c>
      <c r="S253" s="120">
        <f t="shared" si="34"/>
        <v>2095989.5071912911</v>
      </c>
      <c r="T253" s="120">
        <f t="shared" si="38"/>
        <v>344546220.36021209</v>
      </c>
      <c r="U253" s="120">
        <f t="shared" si="35"/>
        <v>342719217.82874924</v>
      </c>
      <c r="V253" s="120">
        <f t="shared" si="39"/>
        <v>229503418.27513552</v>
      </c>
    </row>
    <row r="254" spans="14:22" hidden="1" x14ac:dyDescent="0.3">
      <c r="N254" s="56">
        <f t="shared" si="36"/>
        <v>53236</v>
      </c>
      <c r="O254" s="51">
        <f t="shared" si="37"/>
        <v>2045</v>
      </c>
      <c r="P254" s="51">
        <v>236</v>
      </c>
      <c r="Q254" s="120">
        <f t="shared" si="32"/>
        <v>3922992.0386541323</v>
      </c>
      <c r="R254" s="120">
        <f t="shared" si="33"/>
        <v>1838116.7968625736</v>
      </c>
      <c r="S254" s="120">
        <f t="shared" si="34"/>
        <v>2084875.2417915589</v>
      </c>
      <c r="T254" s="120">
        <f t="shared" si="38"/>
        <v>342719217.82874924</v>
      </c>
      <c r="U254" s="120">
        <f t="shared" si="35"/>
        <v>340881101.03188664</v>
      </c>
      <c r="V254" s="120">
        <f t="shared" si="39"/>
        <v>231341535.07199809</v>
      </c>
    </row>
    <row r="255" spans="14:22" hidden="1" x14ac:dyDescent="0.3">
      <c r="N255" s="56">
        <f t="shared" si="36"/>
        <v>53267</v>
      </c>
      <c r="O255" s="51">
        <f t="shared" si="37"/>
        <v>2045</v>
      </c>
      <c r="P255" s="51">
        <v>237</v>
      </c>
      <c r="Q255" s="120">
        <f t="shared" si="32"/>
        <v>3922992.0386541323</v>
      </c>
      <c r="R255" s="120">
        <f t="shared" si="33"/>
        <v>1849298.6740434875</v>
      </c>
      <c r="S255" s="120">
        <f t="shared" si="34"/>
        <v>2073693.3646106448</v>
      </c>
      <c r="T255" s="120">
        <f t="shared" si="38"/>
        <v>340881101.03188664</v>
      </c>
      <c r="U255" s="120">
        <f t="shared" si="35"/>
        <v>339031802.35784316</v>
      </c>
      <c r="V255" s="120">
        <f t="shared" si="39"/>
        <v>233190833.74604157</v>
      </c>
    </row>
    <row r="256" spans="14:22" hidden="1" x14ac:dyDescent="0.3">
      <c r="N256" s="56">
        <f t="shared" si="36"/>
        <v>53297</v>
      </c>
      <c r="O256" s="51">
        <f t="shared" si="37"/>
        <v>2045</v>
      </c>
      <c r="P256" s="51">
        <v>238</v>
      </c>
      <c r="Q256" s="120">
        <f t="shared" si="32"/>
        <v>3922992.0386541323</v>
      </c>
      <c r="R256" s="120">
        <f t="shared" si="33"/>
        <v>1860548.5743105856</v>
      </c>
      <c r="S256" s="120">
        <f t="shared" si="34"/>
        <v>2062443.4643435469</v>
      </c>
      <c r="T256" s="120">
        <f t="shared" si="38"/>
        <v>339031802.35784316</v>
      </c>
      <c r="U256" s="120">
        <f t="shared" si="35"/>
        <v>337171253.78353256</v>
      </c>
      <c r="V256" s="120">
        <f t="shared" si="39"/>
        <v>235051382.32035214</v>
      </c>
    </row>
    <row r="257" spans="14:22" hidden="1" x14ac:dyDescent="0.3">
      <c r="N257" s="56">
        <f t="shared" si="36"/>
        <v>53328</v>
      </c>
      <c r="O257" s="51">
        <f t="shared" si="37"/>
        <v>2046</v>
      </c>
      <c r="P257" s="51">
        <v>239</v>
      </c>
      <c r="Q257" s="120">
        <f t="shared" si="32"/>
        <v>3922992.0386541323</v>
      </c>
      <c r="R257" s="120">
        <f t="shared" si="33"/>
        <v>1871866.9114709748</v>
      </c>
      <c r="S257" s="120">
        <f t="shared" si="34"/>
        <v>2051125.1271831577</v>
      </c>
      <c r="T257" s="120">
        <f t="shared" si="38"/>
        <v>337171253.78353256</v>
      </c>
      <c r="U257" s="120">
        <f t="shared" si="35"/>
        <v>335299386.87206161</v>
      </c>
      <c r="V257" s="120">
        <f t="shared" si="39"/>
        <v>236923249.23182312</v>
      </c>
    </row>
    <row r="258" spans="14:22" hidden="1" x14ac:dyDescent="0.3">
      <c r="N258" s="56">
        <f t="shared" si="36"/>
        <v>53359</v>
      </c>
      <c r="O258" s="51">
        <f t="shared" si="37"/>
        <v>2046</v>
      </c>
      <c r="P258" s="51">
        <v>240</v>
      </c>
      <c r="Q258" s="120">
        <f t="shared" si="32"/>
        <v>3922992.0386541323</v>
      </c>
      <c r="R258" s="120">
        <f t="shared" si="33"/>
        <v>1883254.1018490901</v>
      </c>
      <c r="S258" s="120">
        <f t="shared" si="34"/>
        <v>2039737.9368050424</v>
      </c>
      <c r="T258" s="120">
        <f t="shared" si="38"/>
        <v>335299386.87206161</v>
      </c>
      <c r="U258" s="120">
        <f t="shared" si="35"/>
        <v>333416132.77021253</v>
      </c>
      <c r="V258" s="120">
        <f t="shared" si="39"/>
        <v>238806503.3336722</v>
      </c>
    </row>
    <row r="259" spans="14:22" hidden="1" x14ac:dyDescent="0.3">
      <c r="N259" s="56">
        <f t="shared" si="36"/>
        <v>53387</v>
      </c>
      <c r="O259" s="51">
        <f t="shared" si="37"/>
        <v>2046</v>
      </c>
      <c r="P259" s="51">
        <v>241</v>
      </c>
      <c r="Q259" s="120">
        <f t="shared" si="32"/>
        <v>3922992.0386541323</v>
      </c>
      <c r="R259" s="120">
        <f t="shared" si="33"/>
        <v>1894710.5643020053</v>
      </c>
      <c r="S259" s="120">
        <f t="shared" si="34"/>
        <v>2028281.4743521272</v>
      </c>
      <c r="T259" s="120">
        <f t="shared" si="38"/>
        <v>333416132.77021253</v>
      </c>
      <c r="U259" s="120">
        <f t="shared" si="35"/>
        <v>331521422.2059105</v>
      </c>
      <c r="V259" s="120">
        <f t="shared" si="39"/>
        <v>240701213.89797419</v>
      </c>
    </row>
    <row r="260" spans="14:22" hidden="1" x14ac:dyDescent="0.3">
      <c r="N260" s="56">
        <f t="shared" si="36"/>
        <v>53418</v>
      </c>
      <c r="O260" s="51">
        <f t="shared" si="37"/>
        <v>2046</v>
      </c>
      <c r="P260" s="51">
        <v>242</v>
      </c>
      <c r="Q260" s="120">
        <f t="shared" si="32"/>
        <v>3922992.0386541323</v>
      </c>
      <c r="R260" s="120">
        <f t="shared" si="33"/>
        <v>1906236.7202348425</v>
      </c>
      <c r="S260" s="120">
        <f t="shared" si="34"/>
        <v>2016755.3184192898</v>
      </c>
      <c r="T260" s="120">
        <f t="shared" si="38"/>
        <v>331521422.2059105</v>
      </c>
      <c r="U260" s="120">
        <f t="shared" si="35"/>
        <v>329615185.48567563</v>
      </c>
      <c r="V260" s="120">
        <f t="shared" si="39"/>
        <v>242607450.61820903</v>
      </c>
    </row>
    <row r="261" spans="14:22" hidden="1" x14ac:dyDescent="0.3">
      <c r="N261" s="56">
        <f t="shared" si="36"/>
        <v>53448</v>
      </c>
      <c r="O261" s="51">
        <f t="shared" si="37"/>
        <v>2046</v>
      </c>
      <c r="P261" s="51">
        <v>243</v>
      </c>
      <c r="Q261" s="120">
        <f t="shared" si="32"/>
        <v>3922992.0386541323</v>
      </c>
      <c r="R261" s="120">
        <f t="shared" si="33"/>
        <v>1917832.9936162711</v>
      </c>
      <c r="S261" s="120">
        <f t="shared" si="34"/>
        <v>2005159.0450378614</v>
      </c>
      <c r="T261" s="120">
        <f t="shared" si="38"/>
        <v>329615185.48567563</v>
      </c>
      <c r="U261" s="120">
        <f t="shared" si="35"/>
        <v>327697352.49205935</v>
      </c>
      <c r="V261" s="120">
        <f t="shared" si="39"/>
        <v>244525283.61182532</v>
      </c>
    </row>
    <row r="262" spans="14:22" hidden="1" x14ac:dyDescent="0.3">
      <c r="N262" s="56">
        <f t="shared" si="36"/>
        <v>53479</v>
      </c>
      <c r="O262" s="51">
        <f t="shared" si="37"/>
        <v>2046</v>
      </c>
      <c r="P262" s="51">
        <v>244</v>
      </c>
      <c r="Q262" s="120">
        <f t="shared" si="32"/>
        <v>3922992.0386541323</v>
      </c>
      <c r="R262" s="120">
        <f t="shared" si="33"/>
        <v>1929499.8109941033</v>
      </c>
      <c r="S262" s="120">
        <f t="shared" si="34"/>
        <v>1993492.2276600294</v>
      </c>
      <c r="T262" s="120">
        <f t="shared" si="38"/>
        <v>327697352.49205935</v>
      </c>
      <c r="U262" s="120">
        <f t="shared" si="35"/>
        <v>325767852.68106526</v>
      </c>
      <c r="V262" s="120">
        <f t="shared" si="39"/>
        <v>246454783.42281941</v>
      </c>
    </row>
    <row r="263" spans="14:22" hidden="1" x14ac:dyDescent="0.3">
      <c r="N263" s="56">
        <f t="shared" si="36"/>
        <v>53509</v>
      </c>
      <c r="O263" s="51">
        <f t="shared" si="37"/>
        <v>2046</v>
      </c>
      <c r="P263" s="51">
        <v>245</v>
      </c>
      <c r="Q263" s="120">
        <f t="shared" si="32"/>
        <v>3922992.0386541323</v>
      </c>
      <c r="R263" s="120">
        <f t="shared" si="33"/>
        <v>1941237.6015109841</v>
      </c>
      <c r="S263" s="120">
        <f t="shared" si="34"/>
        <v>1981754.4371431484</v>
      </c>
      <c r="T263" s="120">
        <f t="shared" si="38"/>
        <v>325767852.68106526</v>
      </c>
      <c r="U263" s="120">
        <f t="shared" si="35"/>
        <v>323826615.07955426</v>
      </c>
      <c r="V263" s="120">
        <f t="shared" si="39"/>
        <v>248396021.02433038</v>
      </c>
    </row>
    <row r="264" spans="14:22" hidden="1" x14ac:dyDescent="0.3">
      <c r="N264" s="56">
        <f t="shared" si="36"/>
        <v>53540</v>
      </c>
      <c r="O264" s="51">
        <f t="shared" si="37"/>
        <v>2046</v>
      </c>
      <c r="P264" s="51">
        <v>246</v>
      </c>
      <c r="Q264" s="120">
        <f t="shared" si="32"/>
        <v>3922992.0386541323</v>
      </c>
      <c r="R264" s="120">
        <f t="shared" si="33"/>
        <v>1953046.7969201761</v>
      </c>
      <c r="S264" s="120">
        <f t="shared" si="34"/>
        <v>1969945.2417339568</v>
      </c>
      <c r="T264" s="120">
        <f t="shared" si="38"/>
        <v>323826615.07955426</v>
      </c>
      <c r="U264" s="120">
        <f t="shared" si="35"/>
        <v>321873568.28263408</v>
      </c>
      <c r="V264" s="120">
        <f t="shared" si="39"/>
        <v>250349067.82125056</v>
      </c>
    </row>
    <row r="265" spans="14:22" hidden="1" x14ac:dyDescent="0.3">
      <c r="N265" s="56">
        <f t="shared" si="36"/>
        <v>53571</v>
      </c>
      <c r="O265" s="51">
        <f t="shared" si="37"/>
        <v>2046</v>
      </c>
      <c r="P265" s="51">
        <v>247</v>
      </c>
      <c r="Q265" s="120">
        <f t="shared" si="32"/>
        <v>3922992.0386541323</v>
      </c>
      <c r="R265" s="120">
        <f t="shared" si="33"/>
        <v>1964927.8316014404</v>
      </c>
      <c r="S265" s="120">
        <f t="shared" si="34"/>
        <v>1958064.2070526921</v>
      </c>
      <c r="T265" s="120">
        <f t="shared" si="38"/>
        <v>321873568.28263408</v>
      </c>
      <c r="U265" s="120">
        <f t="shared" si="35"/>
        <v>319908640.45103264</v>
      </c>
      <c r="V265" s="120">
        <f t="shared" si="39"/>
        <v>252313995.652852</v>
      </c>
    </row>
    <row r="266" spans="14:22" hidden="1" x14ac:dyDescent="0.3">
      <c r="N266" s="56">
        <f t="shared" si="36"/>
        <v>53601</v>
      </c>
      <c r="O266" s="51">
        <f t="shared" si="37"/>
        <v>2046</v>
      </c>
      <c r="P266" s="51">
        <v>248</v>
      </c>
      <c r="Q266" s="120">
        <f t="shared" si="32"/>
        <v>3922992.0386541323</v>
      </c>
      <c r="R266" s="120">
        <f t="shared" si="33"/>
        <v>1976881.1425770158</v>
      </c>
      <c r="S266" s="120">
        <f t="shared" si="34"/>
        <v>1946110.8960771165</v>
      </c>
      <c r="T266" s="120">
        <f t="shared" si="38"/>
        <v>319908640.45103264</v>
      </c>
      <c r="U266" s="120">
        <f t="shared" si="35"/>
        <v>317931759.30845565</v>
      </c>
      <c r="V266" s="120">
        <f t="shared" si="39"/>
        <v>254290876.79542902</v>
      </c>
    </row>
    <row r="267" spans="14:22" hidden="1" x14ac:dyDescent="0.3">
      <c r="N267" s="56">
        <f t="shared" si="36"/>
        <v>53632</v>
      </c>
      <c r="O267" s="51">
        <f t="shared" si="37"/>
        <v>2046</v>
      </c>
      <c r="P267" s="51">
        <v>249</v>
      </c>
      <c r="Q267" s="120">
        <f t="shared" si="32"/>
        <v>3922992.0386541323</v>
      </c>
      <c r="R267" s="120">
        <f t="shared" si="33"/>
        <v>1988907.1695276925</v>
      </c>
      <c r="S267" s="120">
        <f t="shared" si="34"/>
        <v>1934084.8691264396</v>
      </c>
      <c r="T267" s="120">
        <f t="shared" si="38"/>
        <v>317931759.30845565</v>
      </c>
      <c r="U267" s="120">
        <f t="shared" si="35"/>
        <v>315942852.13892794</v>
      </c>
      <c r="V267" s="120">
        <f t="shared" si="39"/>
        <v>256279783.9649567</v>
      </c>
    </row>
    <row r="268" spans="14:22" hidden="1" x14ac:dyDescent="0.3">
      <c r="N268" s="56">
        <f t="shared" si="36"/>
        <v>53662</v>
      </c>
      <c r="O268" s="51">
        <f t="shared" si="37"/>
        <v>2046</v>
      </c>
      <c r="P268" s="51">
        <v>250</v>
      </c>
      <c r="Q268" s="120">
        <f t="shared" si="32"/>
        <v>3922992.0386541323</v>
      </c>
      <c r="R268" s="120">
        <f t="shared" si="33"/>
        <v>2001006.3548089862</v>
      </c>
      <c r="S268" s="120">
        <f t="shared" si="34"/>
        <v>1921985.6838451463</v>
      </c>
      <c r="T268" s="120">
        <f t="shared" si="38"/>
        <v>315942852.13892794</v>
      </c>
      <c r="U268" s="120">
        <f t="shared" si="35"/>
        <v>313941845.78411895</v>
      </c>
      <c r="V268" s="120">
        <f t="shared" si="39"/>
        <v>258280790.31976569</v>
      </c>
    </row>
    <row r="269" spans="14:22" hidden="1" x14ac:dyDescent="0.3">
      <c r="N269" s="56">
        <f t="shared" si="36"/>
        <v>53693</v>
      </c>
      <c r="O269" s="51">
        <f t="shared" si="37"/>
        <v>2047</v>
      </c>
      <c r="P269" s="51">
        <v>251</v>
      </c>
      <c r="Q269" s="120">
        <f t="shared" si="32"/>
        <v>3922992.0386541323</v>
      </c>
      <c r="R269" s="120">
        <f t="shared" si="33"/>
        <v>2013179.1434674072</v>
      </c>
      <c r="S269" s="120">
        <f t="shared" si="34"/>
        <v>1909812.8951867246</v>
      </c>
      <c r="T269" s="120">
        <f t="shared" si="38"/>
        <v>313941845.78411895</v>
      </c>
      <c r="U269" s="120">
        <f t="shared" si="35"/>
        <v>311928666.64065152</v>
      </c>
      <c r="V269" s="120">
        <f t="shared" si="39"/>
        <v>260293969.46323308</v>
      </c>
    </row>
    <row r="270" spans="14:22" hidden="1" x14ac:dyDescent="0.3">
      <c r="N270" s="56">
        <f t="shared" si="36"/>
        <v>53724</v>
      </c>
      <c r="O270" s="51">
        <f t="shared" si="37"/>
        <v>2047</v>
      </c>
      <c r="P270" s="51">
        <v>252</v>
      </c>
      <c r="Q270" s="120">
        <f t="shared" si="32"/>
        <v>3922992.0386541323</v>
      </c>
      <c r="R270" s="120">
        <f t="shared" si="33"/>
        <v>2025425.9832568343</v>
      </c>
      <c r="S270" s="120">
        <f t="shared" si="34"/>
        <v>1897566.0553972984</v>
      </c>
      <c r="T270" s="120">
        <f t="shared" si="38"/>
        <v>311928666.64065152</v>
      </c>
      <c r="U270" s="120">
        <f t="shared" si="35"/>
        <v>309903240.65739471</v>
      </c>
      <c r="V270" s="120">
        <f t="shared" si="39"/>
        <v>262319395.44648993</v>
      </c>
    </row>
    <row r="271" spans="14:22" hidden="1" x14ac:dyDescent="0.3">
      <c r="N271" s="56">
        <f t="shared" si="36"/>
        <v>53752</v>
      </c>
      <c r="O271" s="51">
        <f t="shared" si="37"/>
        <v>2047</v>
      </c>
      <c r="P271" s="51">
        <v>253</v>
      </c>
      <c r="Q271" s="120">
        <f t="shared" si="32"/>
        <v>3922992.0386541323</v>
      </c>
      <c r="R271" s="120">
        <f t="shared" si="33"/>
        <v>2037747.3246549799</v>
      </c>
      <c r="S271" s="120">
        <f t="shared" si="34"/>
        <v>1885244.7139991524</v>
      </c>
      <c r="T271" s="120">
        <f t="shared" si="38"/>
        <v>309903240.65739471</v>
      </c>
      <c r="U271" s="120">
        <f t="shared" si="35"/>
        <v>307865493.33273971</v>
      </c>
      <c r="V271" s="120">
        <f t="shared" si="39"/>
        <v>264357142.7711449</v>
      </c>
    </row>
    <row r="272" spans="14:22" hidden="1" x14ac:dyDescent="0.3">
      <c r="N272" s="56">
        <f t="shared" si="36"/>
        <v>53783</v>
      </c>
      <c r="O272" s="51">
        <f t="shared" si="37"/>
        <v>2047</v>
      </c>
      <c r="P272" s="51">
        <v>254</v>
      </c>
      <c r="Q272" s="120">
        <f t="shared" si="32"/>
        <v>3922992.0386541323</v>
      </c>
      <c r="R272" s="120">
        <f t="shared" si="33"/>
        <v>2050143.6208799644</v>
      </c>
      <c r="S272" s="120">
        <f t="shared" si="34"/>
        <v>1872848.4177741678</v>
      </c>
      <c r="T272" s="120">
        <f t="shared" si="38"/>
        <v>307865493.33273971</v>
      </c>
      <c r="U272" s="120">
        <f t="shared" si="35"/>
        <v>305815349.71185976</v>
      </c>
      <c r="V272" s="120">
        <f t="shared" si="39"/>
        <v>266407286.39202487</v>
      </c>
    </row>
    <row r="273" spans="14:22" hidden="1" x14ac:dyDescent="0.3">
      <c r="N273" s="56">
        <f t="shared" si="36"/>
        <v>53813</v>
      </c>
      <c r="O273" s="51">
        <f t="shared" si="37"/>
        <v>2047</v>
      </c>
      <c r="P273" s="51">
        <v>255</v>
      </c>
      <c r="Q273" s="120">
        <f t="shared" si="32"/>
        <v>3922992.0386541323</v>
      </c>
      <c r="R273" s="120">
        <f t="shared" si="33"/>
        <v>2062615.3279069841</v>
      </c>
      <c r="S273" s="120">
        <f t="shared" si="34"/>
        <v>1860376.7107471481</v>
      </c>
      <c r="T273" s="120">
        <f t="shared" si="38"/>
        <v>305815349.71185976</v>
      </c>
      <c r="U273" s="120">
        <f t="shared" si="35"/>
        <v>303752734.3839528</v>
      </c>
      <c r="V273" s="120">
        <f t="shared" si="39"/>
        <v>268469901.71993184</v>
      </c>
    </row>
    <row r="274" spans="14:22" hidden="1" x14ac:dyDescent="0.3">
      <c r="N274" s="56">
        <f t="shared" si="36"/>
        <v>53844</v>
      </c>
      <c r="O274" s="51">
        <f t="shared" si="37"/>
        <v>2047</v>
      </c>
      <c r="P274" s="51">
        <v>256</v>
      </c>
      <c r="Q274" s="120">
        <f t="shared" si="32"/>
        <v>3922992.0386541323</v>
      </c>
      <c r="R274" s="120">
        <f t="shared" si="33"/>
        <v>2075162.9044850853</v>
      </c>
      <c r="S274" s="120">
        <f t="shared" si="34"/>
        <v>1847829.1341690475</v>
      </c>
      <c r="T274" s="120">
        <f t="shared" si="38"/>
        <v>303752734.3839528</v>
      </c>
      <c r="U274" s="120">
        <f t="shared" si="35"/>
        <v>301677571.47946769</v>
      </c>
      <c r="V274" s="120">
        <f t="shared" si="39"/>
        <v>270545064.62441695</v>
      </c>
    </row>
    <row r="275" spans="14:22" hidden="1" x14ac:dyDescent="0.3">
      <c r="N275" s="56">
        <f t="shared" si="36"/>
        <v>53874</v>
      </c>
      <c r="O275" s="51">
        <f t="shared" si="37"/>
        <v>2047</v>
      </c>
      <c r="P275" s="51">
        <v>257</v>
      </c>
      <c r="Q275" s="120">
        <f t="shared" ref="Q275:Q318" si="40">PMT($P$8/12,$P$9*12,-$P$7)</f>
        <v>3922992.0386541323</v>
      </c>
      <c r="R275" s="120">
        <f t="shared" ref="R275:R318" si="41">PPMT($P$8/12,P275,$P$9*12,-$P$7)</f>
        <v>2087786.812154036</v>
      </c>
      <c r="S275" s="120">
        <f t="shared" ref="S275:S318" si="42">IPMT($P$8/12,P275,$P$9*12,-$P$7)</f>
        <v>1835205.2265000965</v>
      </c>
      <c r="T275" s="120">
        <f t="shared" si="38"/>
        <v>301677571.47946769</v>
      </c>
      <c r="U275" s="120">
        <f t="shared" ref="U275:U318" si="43">T275-R275</f>
        <v>299589784.66731364</v>
      </c>
      <c r="V275" s="120">
        <f t="shared" si="39"/>
        <v>272632851.436571</v>
      </c>
    </row>
    <row r="276" spans="14:22" hidden="1" x14ac:dyDescent="0.3">
      <c r="N276" s="56">
        <f t="shared" ref="N276:N318" si="44">EDATE(N275,1)</f>
        <v>53905</v>
      </c>
      <c r="O276" s="51">
        <f t="shared" ref="O276:O318" si="45">YEAR(N276)</f>
        <v>2047</v>
      </c>
      <c r="P276" s="51">
        <v>258</v>
      </c>
      <c r="Q276" s="120">
        <f t="shared" si="40"/>
        <v>3922992.0386541323</v>
      </c>
      <c r="R276" s="120">
        <f t="shared" si="41"/>
        <v>2100487.5152613064</v>
      </c>
      <c r="S276" s="120">
        <f t="shared" si="42"/>
        <v>1822504.5233928259</v>
      </c>
      <c r="T276" s="120">
        <f t="shared" ref="T276:T318" si="46">U275</f>
        <v>299589784.66731364</v>
      </c>
      <c r="U276" s="120">
        <f t="shared" si="43"/>
        <v>297489297.15205234</v>
      </c>
      <c r="V276" s="120">
        <f t="shared" ref="V276:V318" si="47">V275+R276</f>
        <v>274733338.95183229</v>
      </c>
    </row>
    <row r="277" spans="14:22" hidden="1" x14ac:dyDescent="0.3">
      <c r="N277" s="56">
        <f t="shared" si="44"/>
        <v>53936</v>
      </c>
      <c r="O277" s="51">
        <f t="shared" si="45"/>
        <v>2047</v>
      </c>
      <c r="P277" s="51">
        <v>259</v>
      </c>
      <c r="Q277" s="120">
        <f t="shared" si="40"/>
        <v>3922992.0386541323</v>
      </c>
      <c r="R277" s="120">
        <f t="shared" si="41"/>
        <v>2113265.480979146</v>
      </c>
      <c r="S277" s="120">
        <f t="shared" si="42"/>
        <v>1809726.5576749861</v>
      </c>
      <c r="T277" s="120">
        <f t="shared" si="46"/>
        <v>297489297.15205234</v>
      </c>
      <c r="U277" s="120">
        <f t="shared" si="43"/>
        <v>295376031.6710732</v>
      </c>
      <c r="V277" s="120">
        <f t="shared" si="47"/>
        <v>276846604.43281144</v>
      </c>
    </row>
    <row r="278" spans="14:22" hidden="1" x14ac:dyDescent="0.3">
      <c r="N278" s="56">
        <f t="shared" si="44"/>
        <v>53966</v>
      </c>
      <c r="O278" s="51">
        <f t="shared" si="45"/>
        <v>2047</v>
      </c>
      <c r="P278" s="51">
        <v>260</v>
      </c>
      <c r="Q278" s="120">
        <f t="shared" si="40"/>
        <v>3922992.0386541323</v>
      </c>
      <c r="R278" s="120">
        <f t="shared" si="41"/>
        <v>2126121.1793217687</v>
      </c>
      <c r="S278" s="120">
        <f t="shared" si="42"/>
        <v>1796870.8593323629</v>
      </c>
      <c r="T278" s="120">
        <f t="shared" si="46"/>
        <v>295376031.6710732</v>
      </c>
      <c r="U278" s="120">
        <f t="shared" si="43"/>
        <v>293249910.49175143</v>
      </c>
      <c r="V278" s="120">
        <f t="shared" si="47"/>
        <v>278972725.6121332</v>
      </c>
    </row>
    <row r="279" spans="14:22" hidden="1" x14ac:dyDescent="0.3">
      <c r="N279" s="56">
        <f t="shared" si="44"/>
        <v>53997</v>
      </c>
      <c r="O279" s="51">
        <f t="shared" si="45"/>
        <v>2047</v>
      </c>
      <c r="P279" s="51">
        <v>261</v>
      </c>
      <c r="Q279" s="120">
        <f t="shared" si="40"/>
        <v>3922992.0386541323</v>
      </c>
      <c r="R279" s="120">
        <f t="shared" si="41"/>
        <v>2139055.083162643</v>
      </c>
      <c r="S279" s="120">
        <f t="shared" si="42"/>
        <v>1783936.9554914888</v>
      </c>
      <c r="T279" s="120">
        <f t="shared" si="46"/>
        <v>293249910.49175143</v>
      </c>
      <c r="U279" s="120">
        <f t="shared" si="43"/>
        <v>291110855.40858877</v>
      </c>
      <c r="V279" s="120">
        <f t="shared" si="47"/>
        <v>281111780.69529587</v>
      </c>
    </row>
    <row r="280" spans="14:22" hidden="1" x14ac:dyDescent="0.3">
      <c r="N280" s="56">
        <f t="shared" si="44"/>
        <v>54027</v>
      </c>
      <c r="O280" s="51">
        <f t="shared" si="45"/>
        <v>2047</v>
      </c>
      <c r="P280" s="51">
        <v>262</v>
      </c>
      <c r="Q280" s="120">
        <f t="shared" si="40"/>
        <v>3922992.0386541323</v>
      </c>
      <c r="R280" s="120">
        <f t="shared" si="41"/>
        <v>2152067.6682518828</v>
      </c>
      <c r="S280" s="120">
        <f t="shared" si="42"/>
        <v>1770924.3704022497</v>
      </c>
      <c r="T280" s="120">
        <f t="shared" si="46"/>
        <v>291110855.40858877</v>
      </c>
      <c r="U280" s="120">
        <f t="shared" si="43"/>
        <v>288958787.74033689</v>
      </c>
      <c r="V280" s="120">
        <f t="shared" si="47"/>
        <v>283263848.36354774</v>
      </c>
    </row>
    <row r="281" spans="14:22" hidden="1" x14ac:dyDescent="0.3">
      <c r="N281" s="56">
        <f t="shared" si="44"/>
        <v>54058</v>
      </c>
      <c r="O281" s="51">
        <f t="shared" si="45"/>
        <v>2048</v>
      </c>
      <c r="P281" s="51">
        <v>263</v>
      </c>
      <c r="Q281" s="120">
        <f t="shared" si="40"/>
        <v>3922992.0386541323</v>
      </c>
      <c r="R281" s="120">
        <f t="shared" si="41"/>
        <v>2165159.4132337482</v>
      </c>
      <c r="S281" s="120">
        <f t="shared" si="42"/>
        <v>1757832.6254203841</v>
      </c>
      <c r="T281" s="120">
        <f t="shared" si="46"/>
        <v>288958787.74033689</v>
      </c>
      <c r="U281" s="120">
        <f t="shared" si="43"/>
        <v>286793628.32710314</v>
      </c>
      <c r="V281" s="120">
        <f t="shared" si="47"/>
        <v>285429007.7767815</v>
      </c>
    </row>
    <row r="282" spans="14:22" hidden="1" x14ac:dyDescent="0.3">
      <c r="N282" s="56">
        <f t="shared" si="44"/>
        <v>54089</v>
      </c>
      <c r="O282" s="51">
        <f t="shared" si="45"/>
        <v>2048</v>
      </c>
      <c r="P282" s="51">
        <v>264</v>
      </c>
      <c r="Q282" s="120">
        <f t="shared" si="40"/>
        <v>3922992.0386541323</v>
      </c>
      <c r="R282" s="120">
        <f t="shared" si="41"/>
        <v>2178330.7996642538</v>
      </c>
      <c r="S282" s="120">
        <f t="shared" si="42"/>
        <v>1744661.2389898791</v>
      </c>
      <c r="T282" s="120">
        <f t="shared" si="46"/>
        <v>286793628.32710314</v>
      </c>
      <c r="U282" s="120">
        <f t="shared" si="43"/>
        <v>284615297.52743888</v>
      </c>
      <c r="V282" s="120">
        <f t="shared" si="47"/>
        <v>287607338.57644576</v>
      </c>
    </row>
    <row r="283" spans="14:22" hidden="1" x14ac:dyDescent="0.3">
      <c r="N283" s="56">
        <f t="shared" si="44"/>
        <v>54118</v>
      </c>
      <c r="O283" s="51">
        <f t="shared" si="45"/>
        <v>2048</v>
      </c>
      <c r="P283" s="51">
        <v>265</v>
      </c>
      <c r="Q283" s="120">
        <f t="shared" si="40"/>
        <v>3922992.0386541323</v>
      </c>
      <c r="R283" s="120">
        <f t="shared" si="41"/>
        <v>2191582.3120288779</v>
      </c>
      <c r="S283" s="120">
        <f t="shared" si="42"/>
        <v>1731409.7266252546</v>
      </c>
      <c r="T283" s="120">
        <f t="shared" si="46"/>
        <v>284615297.52743888</v>
      </c>
      <c r="U283" s="120">
        <f t="shared" si="43"/>
        <v>282423715.21540999</v>
      </c>
      <c r="V283" s="120">
        <f t="shared" si="47"/>
        <v>289798920.88847464</v>
      </c>
    </row>
    <row r="284" spans="14:22" hidden="1" x14ac:dyDescent="0.3">
      <c r="N284" s="56">
        <f t="shared" si="44"/>
        <v>54149</v>
      </c>
      <c r="O284" s="51">
        <f t="shared" si="45"/>
        <v>2048</v>
      </c>
      <c r="P284" s="51">
        <v>266</v>
      </c>
      <c r="Q284" s="120">
        <f t="shared" si="40"/>
        <v>3922992.0386541323</v>
      </c>
      <c r="R284" s="120">
        <f t="shared" si="41"/>
        <v>2204914.4377603866</v>
      </c>
      <c r="S284" s="120">
        <f t="shared" si="42"/>
        <v>1718077.6008937459</v>
      </c>
      <c r="T284" s="120">
        <f t="shared" si="46"/>
        <v>282423715.21540999</v>
      </c>
      <c r="U284" s="120">
        <f t="shared" si="43"/>
        <v>280218800.77764958</v>
      </c>
      <c r="V284" s="120">
        <f t="shared" si="47"/>
        <v>292003835.32623506</v>
      </c>
    </row>
    <row r="285" spans="14:22" hidden="1" x14ac:dyDescent="0.3">
      <c r="N285" s="56">
        <f t="shared" si="44"/>
        <v>54179</v>
      </c>
      <c r="O285" s="51">
        <f t="shared" si="45"/>
        <v>2048</v>
      </c>
      <c r="P285" s="51">
        <v>267</v>
      </c>
      <c r="Q285" s="120">
        <f t="shared" si="40"/>
        <v>3922992.0386541323</v>
      </c>
      <c r="R285" s="120">
        <f t="shared" si="41"/>
        <v>2218327.6672567623</v>
      </c>
      <c r="S285" s="120">
        <f t="shared" si="42"/>
        <v>1704664.37139737</v>
      </c>
      <c r="T285" s="120">
        <f t="shared" si="46"/>
        <v>280218800.77764958</v>
      </c>
      <c r="U285" s="120">
        <f t="shared" si="43"/>
        <v>278000473.11039281</v>
      </c>
      <c r="V285" s="120">
        <f t="shared" si="47"/>
        <v>294222162.99349183</v>
      </c>
    </row>
    <row r="286" spans="14:22" hidden="1" x14ac:dyDescent="0.3">
      <c r="N286" s="56">
        <f t="shared" si="44"/>
        <v>54210</v>
      </c>
      <c r="O286" s="51">
        <f t="shared" si="45"/>
        <v>2048</v>
      </c>
      <c r="P286" s="51">
        <v>268</v>
      </c>
      <c r="Q286" s="120">
        <f t="shared" si="40"/>
        <v>3922992.0386541323</v>
      </c>
      <c r="R286" s="120">
        <f t="shared" si="41"/>
        <v>2231822.4938992411</v>
      </c>
      <c r="S286" s="120">
        <f t="shared" si="42"/>
        <v>1691169.5447548912</v>
      </c>
      <c r="T286" s="120">
        <f t="shared" si="46"/>
        <v>278000473.11039281</v>
      </c>
      <c r="U286" s="120">
        <f t="shared" si="43"/>
        <v>275768650.61649358</v>
      </c>
      <c r="V286" s="120">
        <f t="shared" si="47"/>
        <v>296453985.48739105</v>
      </c>
    </row>
    <row r="287" spans="14:22" hidden="1" x14ac:dyDescent="0.3">
      <c r="N287" s="56">
        <f t="shared" si="44"/>
        <v>54240</v>
      </c>
      <c r="O287" s="51">
        <f t="shared" si="45"/>
        <v>2048</v>
      </c>
      <c r="P287" s="51">
        <v>269</v>
      </c>
      <c r="Q287" s="120">
        <f t="shared" si="40"/>
        <v>3922992.0386541323</v>
      </c>
      <c r="R287" s="120">
        <f t="shared" si="41"/>
        <v>2245399.4140704614</v>
      </c>
      <c r="S287" s="120">
        <f t="shared" si="42"/>
        <v>1677592.6245836711</v>
      </c>
      <c r="T287" s="120">
        <f t="shared" si="46"/>
        <v>275768650.61649358</v>
      </c>
      <c r="U287" s="120">
        <f t="shared" si="43"/>
        <v>273523251.2024231</v>
      </c>
      <c r="V287" s="120">
        <f t="shared" si="47"/>
        <v>298699384.90146154</v>
      </c>
    </row>
    <row r="288" spans="14:22" hidden="1" x14ac:dyDescent="0.3">
      <c r="N288" s="56">
        <f t="shared" si="44"/>
        <v>54271</v>
      </c>
      <c r="O288" s="51">
        <f t="shared" si="45"/>
        <v>2048</v>
      </c>
      <c r="P288" s="51">
        <v>270</v>
      </c>
      <c r="Q288" s="120">
        <f t="shared" si="40"/>
        <v>3922992.0386541323</v>
      </c>
      <c r="R288" s="120">
        <f t="shared" si="41"/>
        <v>2259058.9271727232</v>
      </c>
      <c r="S288" s="120">
        <f t="shared" si="42"/>
        <v>1663933.1114814093</v>
      </c>
      <c r="T288" s="120">
        <f t="shared" si="46"/>
        <v>273523251.2024231</v>
      </c>
      <c r="U288" s="120">
        <f t="shared" si="43"/>
        <v>271264192.27525038</v>
      </c>
      <c r="V288" s="120">
        <f t="shared" si="47"/>
        <v>300958443.82863426</v>
      </c>
    </row>
    <row r="289" spans="14:22" hidden="1" x14ac:dyDescent="0.3">
      <c r="N289" s="56">
        <f t="shared" si="44"/>
        <v>54302</v>
      </c>
      <c r="O289" s="51">
        <f t="shared" si="45"/>
        <v>2048</v>
      </c>
      <c r="P289" s="51">
        <v>271</v>
      </c>
      <c r="Q289" s="120">
        <f t="shared" si="40"/>
        <v>3922992.0386541323</v>
      </c>
      <c r="R289" s="120">
        <f t="shared" si="41"/>
        <v>2272801.5356463576</v>
      </c>
      <c r="S289" s="120">
        <f t="shared" si="42"/>
        <v>1650190.5030077752</v>
      </c>
      <c r="T289" s="120">
        <f t="shared" si="46"/>
        <v>271264192.27525038</v>
      </c>
      <c r="U289" s="120">
        <f t="shared" si="43"/>
        <v>268991390.739604</v>
      </c>
      <c r="V289" s="120">
        <f t="shared" si="47"/>
        <v>303231245.36428064</v>
      </c>
    </row>
    <row r="290" spans="14:22" hidden="1" x14ac:dyDescent="0.3">
      <c r="N290" s="56">
        <f t="shared" si="44"/>
        <v>54332</v>
      </c>
      <c r="O290" s="51">
        <f t="shared" si="45"/>
        <v>2048</v>
      </c>
      <c r="P290" s="51">
        <v>272</v>
      </c>
      <c r="Q290" s="120">
        <f t="shared" si="40"/>
        <v>3922992.0386541323</v>
      </c>
      <c r="R290" s="120">
        <f t="shared" si="41"/>
        <v>2286627.7449882058</v>
      </c>
      <c r="S290" s="120">
        <f t="shared" si="42"/>
        <v>1636364.2936659264</v>
      </c>
      <c r="T290" s="120">
        <f t="shared" si="46"/>
        <v>268991390.739604</v>
      </c>
      <c r="U290" s="120">
        <f t="shared" si="43"/>
        <v>266704762.99461579</v>
      </c>
      <c r="V290" s="120">
        <f t="shared" si="47"/>
        <v>305517873.10926884</v>
      </c>
    </row>
    <row r="291" spans="14:22" hidden="1" x14ac:dyDescent="0.3">
      <c r="N291" s="56">
        <f t="shared" si="44"/>
        <v>54363</v>
      </c>
      <c r="O291" s="51">
        <f t="shared" si="45"/>
        <v>2048</v>
      </c>
      <c r="P291" s="51">
        <v>273</v>
      </c>
      <c r="Q291" s="120">
        <f t="shared" si="40"/>
        <v>3922992.0386541323</v>
      </c>
      <c r="R291" s="120">
        <f t="shared" si="41"/>
        <v>2300538.0637702178</v>
      </c>
      <c r="S291" s="120">
        <f t="shared" si="42"/>
        <v>1622453.9748839147</v>
      </c>
      <c r="T291" s="120">
        <f t="shared" si="46"/>
        <v>266704762.99461579</v>
      </c>
      <c r="U291" s="120">
        <f t="shared" si="43"/>
        <v>264404224.93084559</v>
      </c>
      <c r="V291" s="120">
        <f t="shared" si="47"/>
        <v>307818411.17303908</v>
      </c>
    </row>
    <row r="292" spans="14:22" hidden="1" x14ac:dyDescent="0.3">
      <c r="N292" s="56">
        <f t="shared" si="44"/>
        <v>54393</v>
      </c>
      <c r="O292" s="51">
        <f t="shared" si="45"/>
        <v>2048</v>
      </c>
      <c r="P292" s="51">
        <v>274</v>
      </c>
      <c r="Q292" s="120">
        <f t="shared" si="40"/>
        <v>3922992.0386541323</v>
      </c>
      <c r="R292" s="120">
        <f t="shared" si="41"/>
        <v>2314533.0036581531</v>
      </c>
      <c r="S292" s="120">
        <f t="shared" si="42"/>
        <v>1608459.0349959792</v>
      </c>
      <c r="T292" s="120">
        <f t="shared" si="46"/>
        <v>264404224.93084559</v>
      </c>
      <c r="U292" s="120">
        <f t="shared" si="43"/>
        <v>262089691.92718744</v>
      </c>
      <c r="V292" s="120">
        <f t="shared" si="47"/>
        <v>310132944.17669725</v>
      </c>
    </row>
    <row r="293" spans="14:22" hidden="1" x14ac:dyDescent="0.3">
      <c r="N293" s="56">
        <f t="shared" si="44"/>
        <v>54424</v>
      </c>
      <c r="O293" s="51">
        <f t="shared" si="45"/>
        <v>2049</v>
      </c>
      <c r="P293" s="51">
        <v>275</v>
      </c>
      <c r="Q293" s="120">
        <f t="shared" si="40"/>
        <v>3922992.0386541323</v>
      </c>
      <c r="R293" s="120">
        <f t="shared" si="41"/>
        <v>2328613.0794304069</v>
      </c>
      <c r="S293" s="120">
        <f t="shared" si="42"/>
        <v>1594378.9592237256</v>
      </c>
      <c r="T293" s="120">
        <f t="shared" si="46"/>
        <v>262089691.92718744</v>
      </c>
      <c r="U293" s="120">
        <f t="shared" si="43"/>
        <v>259761078.84775704</v>
      </c>
      <c r="V293" s="120">
        <f t="shared" si="47"/>
        <v>312461557.25612766</v>
      </c>
    </row>
    <row r="294" spans="14:22" hidden="1" x14ac:dyDescent="0.3">
      <c r="N294" s="56">
        <f t="shared" si="44"/>
        <v>54455</v>
      </c>
      <c r="O294" s="51">
        <f t="shared" si="45"/>
        <v>2049</v>
      </c>
      <c r="P294" s="51">
        <v>276</v>
      </c>
      <c r="Q294" s="120">
        <f t="shared" si="40"/>
        <v>3922992.0386541323</v>
      </c>
      <c r="R294" s="120">
        <f t="shared" si="41"/>
        <v>2342778.8089969419</v>
      </c>
      <c r="S294" s="120">
        <f t="shared" si="42"/>
        <v>1580213.2296571906</v>
      </c>
      <c r="T294" s="120">
        <f t="shared" si="46"/>
        <v>259761078.84775704</v>
      </c>
      <c r="U294" s="120">
        <f t="shared" si="43"/>
        <v>257418300.0387601</v>
      </c>
      <c r="V294" s="120">
        <f t="shared" si="47"/>
        <v>314804336.06512457</v>
      </c>
    </row>
    <row r="295" spans="14:22" hidden="1" x14ac:dyDescent="0.3">
      <c r="N295" s="56">
        <f t="shared" si="44"/>
        <v>54483</v>
      </c>
      <c r="O295" s="51">
        <f t="shared" si="45"/>
        <v>2049</v>
      </c>
      <c r="P295" s="51">
        <v>277</v>
      </c>
      <c r="Q295" s="120">
        <f t="shared" si="40"/>
        <v>3922992.0386541323</v>
      </c>
      <c r="R295" s="120">
        <f t="shared" si="41"/>
        <v>2357030.7134183403</v>
      </c>
      <c r="S295" s="120">
        <f t="shared" si="42"/>
        <v>1565961.3252357927</v>
      </c>
      <c r="T295" s="120">
        <f t="shared" si="46"/>
        <v>257418300.0387601</v>
      </c>
      <c r="U295" s="120">
        <f t="shared" si="43"/>
        <v>255061269.32534176</v>
      </c>
      <c r="V295" s="120">
        <f t="shared" si="47"/>
        <v>317161366.77854294</v>
      </c>
    </row>
    <row r="296" spans="14:22" hidden="1" x14ac:dyDescent="0.3">
      <c r="N296" s="56">
        <f t="shared" si="44"/>
        <v>54514</v>
      </c>
      <c r="O296" s="51">
        <f t="shared" si="45"/>
        <v>2049</v>
      </c>
      <c r="P296" s="51">
        <v>278</v>
      </c>
      <c r="Q296" s="120">
        <f t="shared" si="40"/>
        <v>3922992.0386541323</v>
      </c>
      <c r="R296" s="120">
        <f t="shared" si="41"/>
        <v>2371369.3169249678</v>
      </c>
      <c r="S296" s="120">
        <f t="shared" si="42"/>
        <v>1551622.7217291642</v>
      </c>
      <c r="T296" s="120">
        <f t="shared" si="46"/>
        <v>255061269.32534176</v>
      </c>
      <c r="U296" s="120">
        <f t="shared" si="43"/>
        <v>252689900.0084168</v>
      </c>
      <c r="V296" s="120">
        <f t="shared" si="47"/>
        <v>319532736.09546793</v>
      </c>
    </row>
    <row r="297" spans="14:22" hidden="1" x14ac:dyDescent="0.3">
      <c r="N297" s="56">
        <f t="shared" si="44"/>
        <v>54544</v>
      </c>
      <c r="O297" s="51">
        <f t="shared" si="45"/>
        <v>2049</v>
      </c>
      <c r="P297" s="51">
        <v>279</v>
      </c>
      <c r="Q297" s="120">
        <f t="shared" si="40"/>
        <v>3922992.0386541323</v>
      </c>
      <c r="R297" s="120">
        <f t="shared" si="41"/>
        <v>2385795.146936262</v>
      </c>
      <c r="S297" s="120">
        <f t="shared" si="42"/>
        <v>1537196.8917178707</v>
      </c>
      <c r="T297" s="120">
        <f t="shared" si="46"/>
        <v>252689900.0084168</v>
      </c>
      <c r="U297" s="120">
        <f t="shared" si="43"/>
        <v>250304104.86148053</v>
      </c>
      <c r="V297" s="120">
        <f t="shared" si="47"/>
        <v>321918531.24240416</v>
      </c>
    </row>
    <row r="298" spans="14:22" hidden="1" x14ac:dyDescent="0.3">
      <c r="N298" s="56">
        <f t="shared" si="44"/>
        <v>54575</v>
      </c>
      <c r="O298" s="51">
        <f t="shared" si="45"/>
        <v>2049</v>
      </c>
      <c r="P298" s="51">
        <v>280</v>
      </c>
      <c r="Q298" s="120">
        <f t="shared" si="40"/>
        <v>3922992.0386541323</v>
      </c>
      <c r="R298" s="120">
        <f t="shared" si="41"/>
        <v>2400308.7340801242</v>
      </c>
      <c r="S298" s="120">
        <f t="shared" si="42"/>
        <v>1522683.3045740083</v>
      </c>
      <c r="T298" s="120">
        <f t="shared" si="46"/>
        <v>250304104.86148053</v>
      </c>
      <c r="U298" s="120">
        <f t="shared" si="43"/>
        <v>247903796.1274004</v>
      </c>
      <c r="V298" s="120">
        <f t="shared" si="47"/>
        <v>324318839.9764843</v>
      </c>
    </row>
    <row r="299" spans="14:22" hidden="1" x14ac:dyDescent="0.3">
      <c r="N299" s="56">
        <f t="shared" si="44"/>
        <v>54605</v>
      </c>
      <c r="O299" s="51">
        <f t="shared" si="45"/>
        <v>2049</v>
      </c>
      <c r="P299" s="51">
        <v>281</v>
      </c>
      <c r="Q299" s="120">
        <f t="shared" si="40"/>
        <v>3922992.0386541323</v>
      </c>
      <c r="R299" s="120">
        <f t="shared" si="41"/>
        <v>2414910.6122124447</v>
      </c>
      <c r="S299" s="120">
        <f t="shared" si="42"/>
        <v>1508081.4264416874</v>
      </c>
      <c r="T299" s="120">
        <f t="shared" si="46"/>
        <v>247903796.1274004</v>
      </c>
      <c r="U299" s="120">
        <f t="shared" si="43"/>
        <v>245488885.51518795</v>
      </c>
      <c r="V299" s="120">
        <f t="shared" si="47"/>
        <v>326733750.58869672</v>
      </c>
    </row>
    <row r="300" spans="14:22" hidden="1" x14ac:dyDescent="0.3">
      <c r="N300" s="56">
        <f t="shared" si="44"/>
        <v>54636</v>
      </c>
      <c r="O300" s="51">
        <f t="shared" si="45"/>
        <v>2049</v>
      </c>
      <c r="P300" s="51">
        <v>282</v>
      </c>
      <c r="Q300" s="120">
        <f t="shared" si="40"/>
        <v>3922992.0386541323</v>
      </c>
      <c r="R300" s="120">
        <f t="shared" si="41"/>
        <v>2429601.3184367376</v>
      </c>
      <c r="S300" s="120">
        <f t="shared" si="42"/>
        <v>1493390.7202173951</v>
      </c>
      <c r="T300" s="120">
        <f t="shared" si="46"/>
        <v>245488885.51518795</v>
      </c>
      <c r="U300" s="120">
        <f t="shared" si="43"/>
        <v>243059284.19675121</v>
      </c>
      <c r="V300" s="120">
        <f t="shared" si="47"/>
        <v>329163351.90713346</v>
      </c>
    </row>
    <row r="301" spans="14:22" hidden="1" x14ac:dyDescent="0.3">
      <c r="N301" s="56">
        <f t="shared" si="44"/>
        <v>54667</v>
      </c>
      <c r="O301" s="51">
        <f t="shared" si="45"/>
        <v>2049</v>
      </c>
      <c r="P301" s="51">
        <v>283</v>
      </c>
      <c r="Q301" s="120">
        <f t="shared" si="40"/>
        <v>3922992.0386541323</v>
      </c>
      <c r="R301" s="120">
        <f t="shared" si="41"/>
        <v>2444381.393123894</v>
      </c>
      <c r="S301" s="120">
        <f t="shared" si="42"/>
        <v>1478610.6455302385</v>
      </c>
      <c r="T301" s="120">
        <f t="shared" si="46"/>
        <v>243059284.19675121</v>
      </c>
      <c r="U301" s="120">
        <f t="shared" si="43"/>
        <v>240614902.80362731</v>
      </c>
      <c r="V301" s="120">
        <f t="shared" si="47"/>
        <v>331607733.30025733</v>
      </c>
    </row>
    <row r="302" spans="14:22" hidden="1" x14ac:dyDescent="0.3">
      <c r="N302" s="56">
        <f t="shared" si="44"/>
        <v>54697</v>
      </c>
      <c r="O302" s="51">
        <f t="shared" si="45"/>
        <v>2049</v>
      </c>
      <c r="P302" s="51">
        <v>284</v>
      </c>
      <c r="Q302" s="120">
        <f t="shared" si="40"/>
        <v>3922992.0386541323</v>
      </c>
      <c r="R302" s="120">
        <f t="shared" si="41"/>
        <v>2459251.3799320646</v>
      </c>
      <c r="S302" s="120">
        <f t="shared" si="42"/>
        <v>1463740.658722068</v>
      </c>
      <c r="T302" s="120">
        <f t="shared" si="46"/>
        <v>240614902.80362731</v>
      </c>
      <c r="U302" s="120">
        <f t="shared" si="43"/>
        <v>238155651.42369524</v>
      </c>
      <c r="V302" s="120">
        <f t="shared" si="47"/>
        <v>334066984.68018937</v>
      </c>
    </row>
    <row r="303" spans="14:22" hidden="1" x14ac:dyDescent="0.3">
      <c r="N303" s="56">
        <f t="shared" si="44"/>
        <v>54728</v>
      </c>
      <c r="O303" s="51">
        <f t="shared" si="45"/>
        <v>2049</v>
      </c>
      <c r="P303" s="51">
        <v>285</v>
      </c>
      <c r="Q303" s="120">
        <f t="shared" si="40"/>
        <v>3922992.0386541323</v>
      </c>
      <c r="R303" s="120">
        <f t="shared" si="41"/>
        <v>2474211.825826651</v>
      </c>
      <c r="S303" s="120">
        <f t="shared" si="42"/>
        <v>1448780.2128274813</v>
      </c>
      <c r="T303" s="120">
        <f t="shared" si="46"/>
        <v>238155651.42369524</v>
      </c>
      <c r="U303" s="120">
        <f t="shared" si="43"/>
        <v>235681439.59786859</v>
      </c>
      <c r="V303" s="120">
        <f t="shared" si="47"/>
        <v>336541196.50601602</v>
      </c>
    </row>
    <row r="304" spans="14:22" hidden="1" x14ac:dyDescent="0.3">
      <c r="N304" s="56">
        <f t="shared" si="44"/>
        <v>54758</v>
      </c>
      <c r="O304" s="51">
        <f t="shared" si="45"/>
        <v>2049</v>
      </c>
      <c r="P304" s="51">
        <v>286</v>
      </c>
      <c r="Q304" s="120">
        <f t="shared" si="40"/>
        <v>3922992.0386541323</v>
      </c>
      <c r="R304" s="120">
        <f t="shared" si="41"/>
        <v>2489263.2811004301</v>
      </c>
      <c r="S304" s="120">
        <f t="shared" si="42"/>
        <v>1433728.7575537025</v>
      </c>
      <c r="T304" s="120">
        <f t="shared" si="46"/>
        <v>235681439.59786859</v>
      </c>
      <c r="U304" s="120">
        <f t="shared" si="43"/>
        <v>233192176.31676817</v>
      </c>
      <c r="V304" s="120">
        <f t="shared" si="47"/>
        <v>339030459.78711647</v>
      </c>
    </row>
    <row r="305" spans="14:22" hidden="1" x14ac:dyDescent="0.3">
      <c r="N305" s="56">
        <f t="shared" si="44"/>
        <v>54789</v>
      </c>
      <c r="O305" s="51">
        <f t="shared" si="45"/>
        <v>2050</v>
      </c>
      <c r="P305" s="51">
        <v>287</v>
      </c>
      <c r="Q305" s="120">
        <f t="shared" si="40"/>
        <v>3922992.0386541323</v>
      </c>
      <c r="R305" s="120">
        <f t="shared" si="41"/>
        <v>2504406.2993937908</v>
      </c>
      <c r="S305" s="120">
        <f t="shared" si="42"/>
        <v>1418585.7392603415</v>
      </c>
      <c r="T305" s="120">
        <f t="shared" si="46"/>
        <v>233192176.31676817</v>
      </c>
      <c r="U305" s="120">
        <f t="shared" si="43"/>
        <v>230687770.01737437</v>
      </c>
      <c r="V305" s="120">
        <f t="shared" si="47"/>
        <v>341534866.08651024</v>
      </c>
    </row>
    <row r="306" spans="14:22" hidden="1" x14ac:dyDescent="0.3">
      <c r="N306" s="56">
        <f t="shared" si="44"/>
        <v>54820</v>
      </c>
      <c r="O306" s="51">
        <f t="shared" si="45"/>
        <v>2050</v>
      </c>
      <c r="P306" s="51">
        <v>288</v>
      </c>
      <c r="Q306" s="120">
        <f t="shared" si="40"/>
        <v>3922992.0386541323</v>
      </c>
      <c r="R306" s="120">
        <f t="shared" si="41"/>
        <v>2519641.4377151029</v>
      </c>
      <c r="S306" s="120">
        <f t="shared" si="42"/>
        <v>1403350.6009390294</v>
      </c>
      <c r="T306" s="120">
        <f t="shared" si="46"/>
        <v>230687770.01737437</v>
      </c>
      <c r="U306" s="120">
        <f t="shared" si="43"/>
        <v>228168128.57965925</v>
      </c>
      <c r="V306" s="120">
        <f t="shared" si="47"/>
        <v>344054507.52422535</v>
      </c>
    </row>
    <row r="307" spans="14:22" hidden="1" x14ac:dyDescent="0.3">
      <c r="N307" s="56">
        <f t="shared" si="44"/>
        <v>54848</v>
      </c>
      <c r="O307" s="51">
        <f t="shared" si="45"/>
        <v>2050</v>
      </c>
      <c r="P307" s="51">
        <v>289</v>
      </c>
      <c r="Q307" s="120">
        <f t="shared" si="40"/>
        <v>3922992.0386541323</v>
      </c>
      <c r="R307" s="120">
        <f t="shared" si="41"/>
        <v>2534969.2564612031</v>
      </c>
      <c r="S307" s="120">
        <f t="shared" si="42"/>
        <v>1388022.7821929292</v>
      </c>
      <c r="T307" s="120">
        <f t="shared" si="46"/>
        <v>228168128.57965925</v>
      </c>
      <c r="U307" s="120">
        <f t="shared" si="43"/>
        <v>225633159.32319805</v>
      </c>
      <c r="V307" s="120">
        <f t="shared" si="47"/>
        <v>346589476.78068656</v>
      </c>
    </row>
    <row r="308" spans="14:22" hidden="1" x14ac:dyDescent="0.3">
      <c r="N308" s="56">
        <f t="shared" si="44"/>
        <v>54879</v>
      </c>
      <c r="O308" s="51">
        <f t="shared" si="45"/>
        <v>2050</v>
      </c>
      <c r="P308" s="51">
        <v>290</v>
      </c>
      <c r="Q308" s="120">
        <f t="shared" si="40"/>
        <v>3922992.0386541323</v>
      </c>
      <c r="R308" s="120">
        <f t="shared" si="41"/>
        <v>2550390.3194380091</v>
      </c>
      <c r="S308" s="120">
        <f t="shared" si="42"/>
        <v>1372601.7192161235</v>
      </c>
      <c r="T308" s="120">
        <f t="shared" si="46"/>
        <v>225633159.32319805</v>
      </c>
      <c r="U308" s="120">
        <f t="shared" si="43"/>
        <v>223082769.00376004</v>
      </c>
      <c r="V308" s="120">
        <f t="shared" si="47"/>
        <v>349139867.10012454</v>
      </c>
    </row>
    <row r="309" spans="14:22" hidden="1" x14ac:dyDescent="0.3">
      <c r="N309" s="56">
        <f t="shared" si="44"/>
        <v>54909</v>
      </c>
      <c r="O309" s="51">
        <f t="shared" si="45"/>
        <v>2050</v>
      </c>
      <c r="P309" s="51">
        <v>291</v>
      </c>
      <c r="Q309" s="120">
        <f t="shared" si="40"/>
        <v>3922992.0386541323</v>
      </c>
      <c r="R309" s="120">
        <f t="shared" si="41"/>
        <v>2565905.193881257</v>
      </c>
      <c r="S309" s="120">
        <f t="shared" si="42"/>
        <v>1357086.8447728758</v>
      </c>
      <c r="T309" s="120">
        <f t="shared" si="46"/>
        <v>223082769.00376004</v>
      </c>
      <c r="U309" s="120">
        <f t="shared" si="43"/>
        <v>220516863.8098788</v>
      </c>
      <c r="V309" s="120">
        <f t="shared" si="47"/>
        <v>351705772.29400581</v>
      </c>
    </row>
    <row r="310" spans="14:22" hidden="1" x14ac:dyDescent="0.3">
      <c r="N310" s="56">
        <f t="shared" si="44"/>
        <v>54940</v>
      </c>
      <c r="O310" s="51">
        <f t="shared" si="45"/>
        <v>2050</v>
      </c>
      <c r="P310" s="51">
        <v>292</v>
      </c>
      <c r="Q310" s="120">
        <f t="shared" si="40"/>
        <v>3922992.0386541323</v>
      </c>
      <c r="R310" s="120">
        <f t="shared" si="41"/>
        <v>2581514.4504773677</v>
      </c>
      <c r="S310" s="120">
        <f t="shared" si="42"/>
        <v>1341477.5881767645</v>
      </c>
      <c r="T310" s="120">
        <f t="shared" si="46"/>
        <v>220516863.8098788</v>
      </c>
      <c r="U310" s="120">
        <f t="shared" si="43"/>
        <v>217935349.35940143</v>
      </c>
      <c r="V310" s="120">
        <f t="shared" si="47"/>
        <v>354287286.74448317</v>
      </c>
    </row>
    <row r="311" spans="14:22" hidden="1" x14ac:dyDescent="0.3">
      <c r="N311" s="56">
        <f t="shared" si="44"/>
        <v>54970</v>
      </c>
      <c r="O311" s="51">
        <f t="shared" si="45"/>
        <v>2050</v>
      </c>
      <c r="P311" s="51">
        <v>293</v>
      </c>
      <c r="Q311" s="120">
        <f t="shared" si="40"/>
        <v>3922992.0386541323</v>
      </c>
      <c r="R311" s="120">
        <f t="shared" si="41"/>
        <v>2597218.6633844385</v>
      </c>
      <c r="S311" s="120">
        <f t="shared" si="42"/>
        <v>1325773.375269694</v>
      </c>
      <c r="T311" s="120">
        <f t="shared" si="46"/>
        <v>217935349.35940143</v>
      </c>
      <c r="U311" s="120">
        <f t="shared" si="43"/>
        <v>215338130.696017</v>
      </c>
      <c r="V311" s="120">
        <f t="shared" si="47"/>
        <v>356884505.40786761</v>
      </c>
    </row>
    <row r="312" spans="14:22" hidden="1" x14ac:dyDescent="0.3">
      <c r="N312" s="56">
        <f t="shared" si="44"/>
        <v>55001</v>
      </c>
      <c r="O312" s="51">
        <f t="shared" si="45"/>
        <v>2050</v>
      </c>
      <c r="P312" s="51">
        <v>294</v>
      </c>
      <c r="Q312" s="120">
        <f t="shared" si="40"/>
        <v>3922992.0386541323</v>
      </c>
      <c r="R312" s="120">
        <f t="shared" si="41"/>
        <v>2613018.4102533609</v>
      </c>
      <c r="S312" s="120">
        <f t="shared" si="42"/>
        <v>1309973.6284007719</v>
      </c>
      <c r="T312" s="120">
        <f t="shared" si="46"/>
        <v>215338130.696017</v>
      </c>
      <c r="U312" s="120">
        <f t="shared" si="43"/>
        <v>212725112.28576362</v>
      </c>
      <c r="V312" s="120">
        <f t="shared" si="47"/>
        <v>359497523.81812096</v>
      </c>
    </row>
    <row r="313" spans="14:22" hidden="1" x14ac:dyDescent="0.3">
      <c r="N313" s="56">
        <f t="shared" si="44"/>
        <v>55032</v>
      </c>
      <c r="O313" s="51">
        <f t="shared" si="45"/>
        <v>2050</v>
      </c>
      <c r="P313" s="51">
        <v>295</v>
      </c>
      <c r="Q313" s="120">
        <f t="shared" si="40"/>
        <v>3922992.0386541323</v>
      </c>
      <c r="R313" s="120">
        <f t="shared" si="41"/>
        <v>2628914.2722490686</v>
      </c>
      <c r="S313" s="120">
        <f t="shared" si="42"/>
        <v>1294077.7664050641</v>
      </c>
      <c r="T313" s="120">
        <f t="shared" si="46"/>
        <v>212725112.28576362</v>
      </c>
      <c r="U313" s="120">
        <f t="shared" si="43"/>
        <v>210096198.01351455</v>
      </c>
      <c r="V313" s="120">
        <f t="shared" si="47"/>
        <v>362126438.09037</v>
      </c>
    </row>
    <row r="314" spans="14:22" hidden="1" x14ac:dyDescent="0.3">
      <c r="N314" s="56">
        <f t="shared" si="44"/>
        <v>55062</v>
      </c>
      <c r="O314" s="51">
        <f t="shared" si="45"/>
        <v>2050</v>
      </c>
      <c r="P314" s="51">
        <v>296</v>
      </c>
      <c r="Q314" s="120">
        <f t="shared" si="40"/>
        <v>3922992.0386541323</v>
      </c>
      <c r="R314" s="120">
        <f t="shared" si="41"/>
        <v>2644906.834071917</v>
      </c>
      <c r="S314" s="120">
        <f t="shared" si="42"/>
        <v>1278085.2045822155</v>
      </c>
      <c r="T314" s="120">
        <f t="shared" si="46"/>
        <v>210096198.01351455</v>
      </c>
      <c r="U314" s="120">
        <f t="shared" si="43"/>
        <v>207451291.17944264</v>
      </c>
      <c r="V314" s="120">
        <f t="shared" si="47"/>
        <v>364771344.92444193</v>
      </c>
    </row>
    <row r="315" spans="14:22" hidden="1" x14ac:dyDescent="0.3">
      <c r="N315" s="56">
        <f t="shared" si="44"/>
        <v>55093</v>
      </c>
      <c r="O315" s="51">
        <f t="shared" si="45"/>
        <v>2050</v>
      </c>
      <c r="P315" s="51">
        <v>297</v>
      </c>
      <c r="Q315" s="120">
        <f t="shared" si="40"/>
        <v>3922992.0386541323</v>
      </c>
      <c r="R315" s="120">
        <f t="shared" si="41"/>
        <v>2660996.6839791876</v>
      </c>
      <c r="S315" s="120">
        <f t="shared" si="42"/>
        <v>1261995.3546749447</v>
      </c>
      <c r="T315" s="120">
        <f t="shared" si="46"/>
        <v>207451291.17944264</v>
      </c>
      <c r="U315" s="120">
        <f t="shared" si="43"/>
        <v>204790294.49546346</v>
      </c>
      <c r="V315" s="120">
        <f t="shared" si="47"/>
        <v>367432341.60842115</v>
      </c>
    </row>
    <row r="316" spans="14:22" hidden="1" x14ac:dyDescent="0.3">
      <c r="N316" s="56">
        <f t="shared" si="44"/>
        <v>55123</v>
      </c>
      <c r="O316" s="51">
        <f t="shared" si="45"/>
        <v>2050</v>
      </c>
      <c r="P316" s="51">
        <v>298</v>
      </c>
      <c r="Q316" s="120">
        <f t="shared" si="40"/>
        <v>3922992.0386541323</v>
      </c>
      <c r="R316" s="120">
        <f t="shared" si="41"/>
        <v>2677184.4138067276</v>
      </c>
      <c r="S316" s="120">
        <f t="shared" si="42"/>
        <v>1245807.6248474047</v>
      </c>
      <c r="T316" s="120">
        <f t="shared" si="46"/>
        <v>204790294.49546346</v>
      </c>
      <c r="U316" s="120">
        <f t="shared" si="43"/>
        <v>202113110.08165672</v>
      </c>
      <c r="V316" s="120">
        <f t="shared" si="47"/>
        <v>370109526.02222788</v>
      </c>
    </row>
    <row r="317" spans="14:22" x14ac:dyDescent="0.3">
      <c r="N317" s="56">
        <f t="shared" si="44"/>
        <v>55154</v>
      </c>
      <c r="O317" s="51">
        <f t="shared" si="45"/>
        <v>2051</v>
      </c>
      <c r="P317" s="51">
        <v>299</v>
      </c>
      <c r="Q317" s="120">
        <f t="shared" si="40"/>
        <v>3922992.0386541323</v>
      </c>
      <c r="R317" s="120">
        <f t="shared" si="41"/>
        <v>2693470.6189907184</v>
      </c>
      <c r="S317" s="120">
        <f t="shared" si="42"/>
        <v>1229521.4196634137</v>
      </c>
      <c r="T317" s="120">
        <f t="shared" si="46"/>
        <v>202113110.08165672</v>
      </c>
      <c r="U317" s="120">
        <f t="shared" si="43"/>
        <v>199419639.462666</v>
      </c>
      <c r="V317" s="120">
        <f t="shared" si="47"/>
        <v>372802996.6412186</v>
      </c>
    </row>
    <row r="318" spans="14:22" x14ac:dyDescent="0.3">
      <c r="N318" s="56">
        <f t="shared" si="44"/>
        <v>55185</v>
      </c>
      <c r="O318" s="51">
        <f t="shared" si="45"/>
        <v>2051</v>
      </c>
      <c r="P318" s="51">
        <v>300</v>
      </c>
      <c r="Q318" s="120">
        <f t="shared" si="40"/>
        <v>3922992.0386541323</v>
      </c>
      <c r="R318" s="120">
        <f t="shared" si="41"/>
        <v>2709855.8985895785</v>
      </c>
      <c r="S318" s="120">
        <f t="shared" si="42"/>
        <v>1213136.1400645536</v>
      </c>
      <c r="T318" s="120">
        <f t="shared" si="46"/>
        <v>199419639.462666</v>
      </c>
      <c r="U318" s="120">
        <f t="shared" si="43"/>
        <v>196709783.56407642</v>
      </c>
      <c r="V318" s="120">
        <f t="shared" si="47"/>
        <v>375512852.53980815</v>
      </c>
    </row>
  </sheetData>
  <conditionalFormatting sqref="E19:E65">
    <cfRule type="cellIs" dxfId="20" priority="6" operator="equal">
      <formula>$F$13</formula>
    </cfRule>
  </conditionalFormatting>
  <conditionalFormatting sqref="F18 K18">
    <cfRule type="cellIs" dxfId="19" priority="20" operator="equal">
      <formula>F9</formula>
    </cfRule>
  </conditionalFormatting>
  <conditionalFormatting sqref="F19">
    <cfRule type="cellIs" dxfId="18" priority="23" operator="equal">
      <formula>F13</formula>
    </cfRule>
  </conditionalFormatting>
  <conditionalFormatting sqref="F19:F65">
    <cfRule type="cellIs" dxfId="17" priority="21" operator="equal">
      <formula>$F$9</formula>
    </cfRule>
  </conditionalFormatting>
  <conditionalFormatting sqref="F20:F65">
    <cfRule type="cellIs" dxfId="16" priority="12" operator="equal">
      <formula>G18</formula>
    </cfRule>
  </conditionalFormatting>
  <conditionalFormatting sqref="G18 L18 P18:U18">
    <cfRule type="cellIs" dxfId="15" priority="28" operator="equal">
      <formula>H9</formula>
    </cfRule>
  </conditionalFormatting>
  <conditionalFormatting sqref="G19:G20 L19:L20">
    <cfRule type="cellIs" dxfId="14" priority="33" operator="equal">
      <formula>H13</formula>
    </cfRule>
  </conditionalFormatting>
  <conditionalFormatting sqref="G21:G54 L21:L54">
    <cfRule type="cellIs" dxfId="13" priority="18" operator="equal">
      <formula>H17</formula>
    </cfRule>
  </conditionalFormatting>
  <conditionalFormatting sqref="J19:J54">
    <cfRule type="cellIs" dxfId="12" priority="4" operator="equal">
      <formula>$K$13</formula>
    </cfRule>
  </conditionalFormatting>
  <conditionalFormatting sqref="K19:K54">
    <cfRule type="cellIs" dxfId="11" priority="26" operator="equal">
      <formula>$K$9</formula>
    </cfRule>
  </conditionalFormatting>
  <conditionalFormatting sqref="N18:O18">
    <cfRule type="cellIs" dxfId="10" priority="29" operator="equal">
      <formula>P9</formula>
    </cfRule>
  </conditionalFormatting>
  <conditionalFormatting sqref="N19:V318">
    <cfRule type="cellIs" dxfId="9" priority="7" operator="equal">
      <formula>$P$13</formula>
    </cfRule>
  </conditionalFormatting>
  <conditionalFormatting sqref="V18">
    <cfRule type="cellIs" dxfId="8" priority="34" operator="equal">
      <formula>#REF!</formula>
    </cfRule>
  </conditionalFormatting>
  <dataValidations count="1">
    <dataValidation type="list" allowBlank="1" showInputMessage="1" showErrorMessage="1" sqref="B3" xr:uid="{D0D1C7D6-7594-4F5F-A568-D1C09162C4D7}">
      <formula1>"50%,53%,56%,58%,60%,63%,66%,70%,73%"</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FC7A-0F60-40CB-A8D3-31B9549610D1}">
  <dimension ref="A1:EB207"/>
  <sheetViews>
    <sheetView zoomScale="85" zoomScaleNormal="85" workbookViewId="0">
      <pane ySplit="5" topLeftCell="A46" activePane="bottomLeft" state="frozen"/>
      <selection activeCell="A6" sqref="A6"/>
      <selection pane="bottomLeft" activeCell="K46" sqref="K46"/>
    </sheetView>
  </sheetViews>
  <sheetFormatPr defaultRowHeight="16.5" x14ac:dyDescent="0.3"/>
  <cols>
    <col min="1" max="1" width="18.28515625" style="51" bestFit="1" customWidth="1"/>
    <col min="2" max="2" width="34.42578125" style="51" bestFit="1" customWidth="1"/>
    <col min="3" max="3" width="17.140625" style="51" bestFit="1" customWidth="1"/>
    <col min="4" max="4" width="16.42578125" style="51" customWidth="1"/>
    <col min="5" max="5" width="16.85546875" style="51" customWidth="1"/>
    <col min="6" max="6" width="15.5703125" style="51" customWidth="1"/>
    <col min="7" max="7" width="15.85546875" style="51" bestFit="1" customWidth="1"/>
    <col min="8" max="8" width="17" style="51" bestFit="1" customWidth="1"/>
    <col min="9" max="9" width="17.28515625" style="51" customWidth="1"/>
    <col min="10" max="10" width="16" style="51" customWidth="1"/>
    <col min="11" max="11" width="16.85546875" style="51" customWidth="1"/>
    <col min="12" max="12" width="15.85546875" style="51" bestFit="1" customWidth="1"/>
    <col min="13" max="13" width="17.42578125" style="51" bestFit="1" customWidth="1"/>
    <col min="14" max="17" width="14.7109375" style="51" bestFit="1" customWidth="1"/>
    <col min="18" max="24" width="15.7109375" style="51" hidden="1" customWidth="1"/>
    <col min="25" max="16384" width="9.140625" style="51"/>
  </cols>
  <sheetData>
    <row r="1" spans="1:132" x14ac:dyDescent="0.3">
      <c r="A1" s="49"/>
      <c r="B1" s="50"/>
      <c r="C1" s="50"/>
      <c r="D1" s="50"/>
      <c r="E1" s="50"/>
      <c r="F1" s="50"/>
      <c r="G1" s="50"/>
      <c r="H1" s="50"/>
      <c r="I1" s="50"/>
      <c r="J1" s="50"/>
      <c r="K1" s="50"/>
      <c r="L1" s="50"/>
      <c r="M1" s="50"/>
      <c r="N1" s="50"/>
      <c r="O1" s="50"/>
      <c r="P1" s="50"/>
      <c r="Q1" s="50"/>
      <c r="R1" s="50"/>
      <c r="S1" s="50"/>
      <c r="T1" s="50"/>
      <c r="U1" s="50"/>
      <c r="V1" s="50"/>
      <c r="W1" s="50"/>
      <c r="X1" s="50"/>
      <c r="Y1" s="50" t="s">
        <v>2</v>
      </c>
      <c r="Z1" s="50"/>
      <c r="AA1" s="50"/>
      <c r="AB1" s="50"/>
      <c r="AC1" s="50"/>
      <c r="AD1" s="50"/>
      <c r="AE1" s="50"/>
      <c r="AF1" s="50"/>
      <c r="AG1" s="50"/>
      <c r="AH1" s="50"/>
      <c r="AI1" s="50"/>
      <c r="AJ1" s="50"/>
      <c r="AK1" s="50"/>
      <c r="AL1" s="50"/>
      <c r="AM1" s="50"/>
    </row>
    <row r="2" spans="1:132" x14ac:dyDescent="0.3">
      <c r="A2" s="50"/>
      <c r="B2" s="50"/>
      <c r="C2" s="50"/>
      <c r="D2" s="50"/>
      <c r="E2" s="50"/>
      <c r="F2" s="50"/>
      <c r="G2" s="50"/>
      <c r="H2" s="50"/>
      <c r="I2" s="50"/>
      <c r="J2" s="50"/>
      <c r="K2" s="50"/>
      <c r="L2" s="50"/>
      <c r="M2" s="52"/>
      <c r="N2" s="52"/>
      <c r="O2" s="52"/>
      <c r="P2" s="52"/>
      <c r="Q2" s="52"/>
      <c r="R2" s="52"/>
      <c r="S2" s="52"/>
      <c r="T2" s="52"/>
      <c r="U2" s="52"/>
      <c r="V2" s="52"/>
      <c r="W2" s="52"/>
      <c r="X2" s="52"/>
      <c r="Y2" s="50" t="s">
        <v>2</v>
      </c>
      <c r="Z2" s="50"/>
      <c r="AA2" s="50"/>
      <c r="AB2" s="50"/>
      <c r="AC2" s="50"/>
      <c r="AD2" s="50"/>
      <c r="AE2" s="50"/>
      <c r="AF2" s="50"/>
      <c r="AG2" s="50"/>
      <c r="AH2" s="50"/>
      <c r="AI2" s="50"/>
      <c r="AJ2" s="50"/>
      <c r="AK2" s="50"/>
      <c r="AL2" s="50"/>
      <c r="AM2" s="50"/>
    </row>
    <row r="3" spans="1:132" x14ac:dyDescent="0.3">
      <c r="A3" s="50"/>
      <c r="B3" s="50"/>
      <c r="C3" s="50"/>
      <c r="D3" s="50"/>
      <c r="E3" s="50"/>
      <c r="F3" s="50"/>
      <c r="G3" s="50"/>
      <c r="H3" s="53" t="s">
        <v>512</v>
      </c>
      <c r="I3" s="53"/>
      <c r="J3" s="53"/>
      <c r="K3" s="53"/>
      <c r="L3" s="53"/>
      <c r="M3" s="54" t="s">
        <v>513</v>
      </c>
      <c r="N3" s="54" t="s">
        <v>163</v>
      </c>
      <c r="O3" s="54" t="s">
        <v>164</v>
      </c>
      <c r="P3" s="54" t="s">
        <v>165</v>
      </c>
      <c r="Q3" s="54" t="s">
        <v>166</v>
      </c>
      <c r="R3" s="54" t="s">
        <v>167</v>
      </c>
      <c r="S3" s="54" t="s">
        <v>168</v>
      </c>
      <c r="T3" s="54" t="s">
        <v>169</v>
      </c>
      <c r="U3" s="54" t="s">
        <v>170</v>
      </c>
      <c r="V3" s="54" t="s">
        <v>171</v>
      </c>
      <c r="W3" s="54" t="s">
        <v>172</v>
      </c>
      <c r="X3" s="54" t="s">
        <v>173</v>
      </c>
      <c r="Y3" s="50" t="s">
        <v>2</v>
      </c>
      <c r="Z3" s="50"/>
      <c r="AA3" s="50"/>
      <c r="AB3" s="50"/>
      <c r="AC3" s="50"/>
      <c r="AD3" s="53"/>
      <c r="AE3" s="53"/>
      <c r="AF3" s="53"/>
      <c r="AG3" s="53"/>
      <c r="AH3" s="53"/>
      <c r="AI3" s="53"/>
      <c r="AJ3" s="53"/>
      <c r="AK3" s="53"/>
      <c r="AL3" s="53"/>
      <c r="AM3" s="53"/>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row>
    <row r="4" spans="1:132" x14ac:dyDescent="0.3">
      <c r="A4" s="50"/>
      <c r="B4" s="50"/>
      <c r="C4" s="50"/>
      <c r="D4" s="50"/>
      <c r="E4" s="50"/>
      <c r="F4" s="50"/>
      <c r="G4" s="50"/>
      <c r="H4" s="50"/>
      <c r="I4" s="50"/>
      <c r="J4" s="50"/>
      <c r="K4" s="50"/>
      <c r="L4" s="50"/>
      <c r="M4" s="50"/>
      <c r="N4" s="50"/>
      <c r="O4" s="50"/>
      <c r="P4" s="50"/>
      <c r="Q4" s="50"/>
      <c r="R4" s="50"/>
      <c r="S4" s="50"/>
      <c r="T4" s="50"/>
      <c r="U4" s="50"/>
      <c r="V4" s="50"/>
      <c r="W4" s="50"/>
      <c r="X4" s="50"/>
      <c r="Y4" s="50" t="s">
        <v>2</v>
      </c>
      <c r="Z4" s="50"/>
      <c r="AA4" s="50"/>
      <c r="AB4" s="50"/>
      <c r="AC4" s="50"/>
      <c r="AD4" s="50"/>
      <c r="AE4" s="50"/>
      <c r="AF4" s="50"/>
      <c r="AG4" s="50"/>
      <c r="AH4" s="50"/>
      <c r="AI4" s="50"/>
      <c r="AJ4" s="50"/>
      <c r="AK4" s="50"/>
      <c r="AL4" s="50"/>
      <c r="AM4" s="50"/>
    </row>
    <row r="5" spans="1:132" x14ac:dyDescent="0.3">
      <c r="A5" s="50" t="s">
        <v>6</v>
      </c>
      <c r="B5" s="50" t="s">
        <v>7</v>
      </c>
      <c r="C5" s="50"/>
      <c r="D5" s="50"/>
      <c r="E5" s="50"/>
      <c r="F5" s="50"/>
      <c r="G5" s="50"/>
      <c r="H5" s="50"/>
      <c r="I5" s="50">
        <v>2024</v>
      </c>
      <c r="J5" s="50">
        <v>2025</v>
      </c>
      <c r="K5" s="50">
        <v>2026</v>
      </c>
      <c r="L5" s="50">
        <v>2027</v>
      </c>
      <c r="M5" s="50">
        <v>2028</v>
      </c>
      <c r="N5" s="50">
        <v>2029</v>
      </c>
      <c r="O5" s="50">
        <v>2030</v>
      </c>
      <c r="P5" s="50">
        <v>2031</v>
      </c>
      <c r="Q5" s="50">
        <v>2032</v>
      </c>
      <c r="R5" s="50">
        <v>2033</v>
      </c>
      <c r="S5" s="50">
        <v>2034</v>
      </c>
      <c r="T5" s="50">
        <v>2035</v>
      </c>
      <c r="U5" s="50">
        <v>2036</v>
      </c>
      <c r="V5" s="50">
        <v>2037</v>
      </c>
      <c r="W5" s="50">
        <v>2038</v>
      </c>
      <c r="X5" s="50">
        <v>2039</v>
      </c>
      <c r="Y5" s="50" t="s">
        <v>2</v>
      </c>
      <c r="Z5" s="50"/>
      <c r="AA5" s="50"/>
      <c r="AB5" s="50"/>
      <c r="AC5" s="50"/>
      <c r="AD5" s="50"/>
      <c r="AE5" s="50"/>
      <c r="AF5" s="50"/>
      <c r="AG5" s="50"/>
      <c r="AH5" s="50"/>
      <c r="AI5" s="50"/>
      <c r="AJ5" s="50"/>
      <c r="AK5" s="50"/>
      <c r="AL5" s="50"/>
      <c r="AM5" s="50"/>
    </row>
    <row r="6" spans="1:132" x14ac:dyDescent="0.3">
      <c r="A6" s="50"/>
      <c r="B6" s="50"/>
      <c r="C6" s="50"/>
      <c r="D6" s="50"/>
      <c r="E6" s="50"/>
      <c r="F6" s="50"/>
      <c r="G6" s="50"/>
      <c r="H6" s="50"/>
      <c r="I6" s="50"/>
      <c r="J6" s="50"/>
      <c r="K6" s="50"/>
      <c r="L6" s="50"/>
      <c r="M6" s="49"/>
      <c r="N6" s="49"/>
      <c r="O6" s="49"/>
      <c r="P6" s="49"/>
      <c r="Q6" s="49"/>
      <c r="R6" s="49"/>
      <c r="S6" s="49"/>
      <c r="T6" s="49"/>
      <c r="U6" s="49"/>
      <c r="V6" s="49"/>
      <c r="W6" s="49"/>
      <c r="X6" s="50"/>
      <c r="Y6" s="50" t="s">
        <v>2</v>
      </c>
      <c r="Z6" s="49"/>
      <c r="AA6" s="49"/>
      <c r="AB6" s="49"/>
      <c r="AC6" s="50"/>
      <c r="AD6" s="49"/>
      <c r="AE6" s="49"/>
      <c r="AF6" s="49"/>
      <c r="AG6" s="49"/>
      <c r="AH6" s="49"/>
      <c r="AI6" s="49"/>
      <c r="AJ6" s="49"/>
      <c r="AK6" s="49"/>
      <c r="AL6" s="49"/>
      <c r="AM6" s="49"/>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row>
    <row r="7" spans="1:132" s="60" customFormat="1" ht="17.25" x14ac:dyDescent="0.35">
      <c r="A7" s="57" t="s">
        <v>514</v>
      </c>
      <c r="B7" s="58">
        <v>0.06</v>
      </c>
      <c r="C7" s="50"/>
      <c r="D7" s="50"/>
      <c r="E7" s="50"/>
      <c r="F7" s="50"/>
      <c r="G7" s="50"/>
      <c r="H7" s="50"/>
      <c r="I7" s="50"/>
      <c r="J7" s="50"/>
      <c r="K7" s="50"/>
      <c r="L7" s="50"/>
      <c r="M7" s="59"/>
      <c r="N7" s="59"/>
      <c r="O7" s="59"/>
      <c r="P7" s="59"/>
      <c r="Q7" s="59"/>
      <c r="R7" s="59"/>
      <c r="S7" s="59"/>
      <c r="T7" s="59"/>
      <c r="U7" s="59"/>
      <c r="V7" s="59"/>
      <c r="W7" s="59"/>
      <c r="X7" s="50"/>
      <c r="Y7" s="50" t="s">
        <v>2</v>
      </c>
      <c r="Z7" s="59"/>
      <c r="AA7" s="59"/>
      <c r="AB7" s="59"/>
      <c r="AC7" s="59"/>
      <c r="AD7" s="59"/>
      <c r="AE7" s="59"/>
      <c r="AF7" s="59"/>
      <c r="AG7" s="59"/>
      <c r="AH7" s="59"/>
      <c r="AI7" s="59"/>
      <c r="AJ7" s="59"/>
      <c r="AK7" s="59"/>
      <c r="AL7" s="59"/>
      <c r="AM7" s="59"/>
      <c r="BU7" s="51"/>
    </row>
    <row r="8" spans="1:132" ht="17.25" x14ac:dyDescent="0.35">
      <c r="A8" s="57" t="s">
        <v>358</v>
      </c>
      <c r="B8" s="58">
        <v>6.7500000000000004E-2</v>
      </c>
      <c r="C8" s="50"/>
      <c r="D8" s="50"/>
      <c r="E8" s="50"/>
      <c r="F8" s="50"/>
      <c r="G8" s="50"/>
      <c r="H8" s="50"/>
      <c r="I8" s="50"/>
      <c r="J8" s="50"/>
      <c r="K8" s="50"/>
      <c r="L8" s="50"/>
      <c r="M8" s="50"/>
      <c r="N8" s="50"/>
      <c r="O8" s="50"/>
      <c r="P8" s="50"/>
      <c r="Q8" s="50"/>
      <c r="R8" s="50"/>
      <c r="S8" s="50"/>
      <c r="T8" s="50"/>
      <c r="U8" s="50"/>
      <c r="V8" s="50"/>
      <c r="W8" s="50"/>
      <c r="X8" s="50"/>
      <c r="Y8" s="50" t="s">
        <v>2</v>
      </c>
      <c r="Z8" s="50"/>
      <c r="AA8" s="50"/>
      <c r="AB8" s="50"/>
      <c r="AC8" s="50"/>
      <c r="AD8" s="50"/>
      <c r="AE8" s="50"/>
      <c r="AF8" s="50"/>
      <c r="AG8" s="50"/>
      <c r="AH8" s="50"/>
      <c r="AI8" s="50"/>
      <c r="AJ8" s="50"/>
      <c r="AK8" s="50"/>
      <c r="AL8" s="50"/>
      <c r="AM8" s="50"/>
    </row>
    <row r="9" spans="1:132" x14ac:dyDescent="0.3">
      <c r="A9" s="50"/>
      <c r="B9" s="50"/>
      <c r="C9" s="50"/>
      <c r="D9" s="50"/>
      <c r="E9" s="50"/>
      <c r="F9" s="50"/>
      <c r="G9" s="50"/>
      <c r="H9" s="50"/>
      <c r="I9" s="50"/>
      <c r="J9" s="50"/>
      <c r="K9" s="50"/>
      <c r="L9" s="50"/>
      <c r="M9" s="50"/>
      <c r="N9" s="50"/>
      <c r="O9" s="50"/>
      <c r="P9" s="50"/>
      <c r="Q9" s="50"/>
      <c r="R9" s="50"/>
      <c r="S9" s="50"/>
      <c r="T9" s="50"/>
      <c r="U9" s="50"/>
      <c r="V9" s="50"/>
      <c r="W9" s="50"/>
      <c r="X9" s="50"/>
      <c r="Y9" s="50" t="s">
        <v>2</v>
      </c>
      <c r="Z9" s="50"/>
      <c r="AA9" s="50"/>
      <c r="AB9" s="50"/>
      <c r="AC9" s="50"/>
      <c r="AD9" s="50"/>
      <c r="AE9" s="50"/>
      <c r="AF9" s="50"/>
      <c r="AG9" s="50"/>
      <c r="AH9" s="50"/>
      <c r="AI9" s="50"/>
      <c r="AJ9" s="50"/>
      <c r="AK9" s="50"/>
      <c r="AL9" s="50"/>
      <c r="AM9" s="50"/>
    </row>
    <row r="10" spans="1:132" ht="17.25" x14ac:dyDescent="0.35">
      <c r="A10" s="57" t="s">
        <v>515</v>
      </c>
      <c r="B10" s="50"/>
      <c r="C10" s="50"/>
      <c r="D10" s="50"/>
      <c r="E10" s="61" t="s">
        <v>516</v>
      </c>
      <c r="F10" s="50"/>
      <c r="G10" s="50"/>
      <c r="H10" s="50"/>
      <c r="I10" s="50"/>
      <c r="J10" s="50"/>
      <c r="K10" s="50"/>
      <c r="L10" s="50"/>
      <c r="M10" s="50"/>
      <c r="N10" s="50"/>
      <c r="O10" s="50"/>
      <c r="P10" s="50"/>
      <c r="Q10" s="50"/>
      <c r="R10" s="50"/>
      <c r="S10" s="50"/>
      <c r="T10" s="50"/>
      <c r="U10" s="50"/>
      <c r="V10" s="50"/>
      <c r="W10" s="50"/>
      <c r="X10" s="50"/>
      <c r="Y10" s="50" t="s">
        <v>2</v>
      </c>
      <c r="Z10" s="50"/>
      <c r="AA10" s="50"/>
      <c r="AB10" s="50"/>
      <c r="AC10" s="50"/>
      <c r="AD10" s="50"/>
      <c r="AE10" s="50"/>
      <c r="AF10" s="50"/>
      <c r="AG10" s="50"/>
      <c r="AH10" s="50"/>
      <c r="AI10" s="50"/>
      <c r="AJ10" s="50"/>
      <c r="AK10" s="50"/>
      <c r="AL10" s="50"/>
      <c r="AM10" s="50"/>
    </row>
    <row r="11" spans="1:132" x14ac:dyDescent="0.3">
      <c r="A11" s="50"/>
      <c r="B11" s="50" t="s">
        <v>9</v>
      </c>
      <c r="C11" s="50" t="s">
        <v>517</v>
      </c>
      <c r="D11" s="50"/>
      <c r="E11" s="62">
        <v>0.03</v>
      </c>
      <c r="F11" s="50"/>
      <c r="G11" s="50"/>
      <c r="H11" s="50"/>
      <c r="I11" s="50"/>
      <c r="J11" s="50"/>
      <c r="K11" s="50"/>
      <c r="L11" s="50"/>
      <c r="M11" s="63">
        <f>SUM(Income!$BP$17:$BS$17)*3</f>
        <v>18701922.667069882</v>
      </c>
      <c r="N11" s="63">
        <f>M11*(1+$E11)</f>
        <v>19262980.347081978</v>
      </c>
      <c r="O11" s="63">
        <f t="shared" ref="O11:X11" si="0">N11*(1+$E11)</f>
        <v>19840869.757494438</v>
      </c>
      <c r="P11" s="63">
        <f t="shared" si="0"/>
        <v>20436095.850219272</v>
      </c>
      <c r="Q11" s="63">
        <f t="shared" si="0"/>
        <v>21049178.725725852</v>
      </c>
      <c r="R11" s="63">
        <f t="shared" si="0"/>
        <v>21680654.087497629</v>
      </c>
      <c r="S11" s="63">
        <f t="shared" si="0"/>
        <v>22331073.710122559</v>
      </c>
      <c r="T11" s="63">
        <f t="shared" si="0"/>
        <v>23001005.921426237</v>
      </c>
      <c r="U11" s="63">
        <f t="shared" si="0"/>
        <v>23691036.099069025</v>
      </c>
      <c r="V11" s="63">
        <f t="shared" si="0"/>
        <v>24401767.182041097</v>
      </c>
      <c r="W11" s="63">
        <f t="shared" si="0"/>
        <v>25133820.19750233</v>
      </c>
      <c r="X11" s="63">
        <f t="shared" si="0"/>
        <v>25887834.803427402</v>
      </c>
      <c r="Y11" s="50" t="s">
        <v>2</v>
      </c>
      <c r="Z11" s="50"/>
      <c r="AA11" s="50"/>
      <c r="AB11" s="50"/>
      <c r="AC11" s="50"/>
      <c r="AD11" s="50"/>
      <c r="AE11" s="50"/>
      <c r="AF11" s="50"/>
      <c r="AG11" s="50"/>
      <c r="AH11" s="50"/>
      <c r="AI11" s="50"/>
      <c r="AJ11" s="50"/>
      <c r="AK11" s="50"/>
      <c r="AL11" s="50"/>
      <c r="AM11" s="50"/>
    </row>
    <row r="12" spans="1:132" x14ac:dyDescent="0.3">
      <c r="A12" s="50"/>
      <c r="B12" s="50"/>
      <c r="C12" s="50" t="s">
        <v>518</v>
      </c>
      <c r="D12" s="50"/>
      <c r="E12" s="62">
        <v>0.3</v>
      </c>
      <c r="F12" s="50"/>
      <c r="G12" s="50"/>
      <c r="H12" s="50"/>
      <c r="I12" s="50"/>
      <c r="J12" s="50"/>
      <c r="K12" s="50"/>
      <c r="L12" s="50"/>
      <c r="M12" s="63">
        <f>M11*-$E12</f>
        <v>-5610576.8001209646</v>
      </c>
      <c r="N12" s="63">
        <f>N11*-$E12</f>
        <v>-5778894.1041245935</v>
      </c>
      <c r="O12" s="63">
        <f t="shared" ref="O12" si="1">O11*-$E12</f>
        <v>-5952260.9272483317</v>
      </c>
      <c r="P12" s="63">
        <f t="shared" ref="P12" si="2">P11*-$E12</f>
        <v>-6130828.7550657811</v>
      </c>
      <c r="Q12" s="63">
        <f t="shared" ref="Q12" si="3">Q11*-$E12</f>
        <v>-6314753.617717755</v>
      </c>
      <c r="R12" s="63">
        <f t="shared" ref="R12" si="4">R11*-$E12</f>
        <v>-6504196.2262492888</v>
      </c>
      <c r="S12" s="63">
        <f t="shared" ref="S12" si="5">S11*-$E12</f>
        <v>-6699322.1130367676</v>
      </c>
      <c r="T12" s="63">
        <f t="shared" ref="T12" si="6">T11*-$E12</f>
        <v>-6900301.7764278706</v>
      </c>
      <c r="U12" s="63">
        <f t="shared" ref="U12" si="7">U11*-$E12</f>
        <v>-7107310.8297207076</v>
      </c>
      <c r="V12" s="63">
        <f t="shared" ref="V12" si="8">V11*-$E12</f>
        <v>-7320530.1546123289</v>
      </c>
      <c r="W12" s="63">
        <f t="shared" ref="W12" si="9">W11*-$E12</f>
        <v>-7540146.0592506984</v>
      </c>
      <c r="X12" s="63">
        <f t="shared" ref="X12" si="10">X11*-$E12</f>
        <v>-7766350.4410282206</v>
      </c>
      <c r="Y12" s="50" t="s">
        <v>2</v>
      </c>
      <c r="Z12" s="50"/>
      <c r="AA12" s="50"/>
      <c r="AB12" s="50"/>
      <c r="AC12" s="50"/>
      <c r="AD12" s="50"/>
      <c r="AE12" s="50"/>
      <c r="AF12" s="50"/>
      <c r="AG12" s="50"/>
      <c r="AH12" s="50"/>
      <c r="AI12" s="50"/>
      <c r="AJ12" s="50"/>
      <c r="AK12" s="50"/>
      <c r="AL12" s="50"/>
      <c r="AM12" s="50"/>
    </row>
    <row r="13" spans="1:132" x14ac:dyDescent="0.3">
      <c r="A13" s="50"/>
      <c r="B13" s="50"/>
      <c r="C13" s="50" t="s">
        <v>519</v>
      </c>
      <c r="D13" s="50"/>
      <c r="E13" s="62">
        <v>0.5</v>
      </c>
      <c r="F13" s="50"/>
      <c r="G13" s="50"/>
      <c r="H13" s="50"/>
      <c r="I13" s="50"/>
      <c r="J13" s="50"/>
      <c r="K13" s="50"/>
      <c r="L13" s="50"/>
      <c r="M13" s="63"/>
      <c r="N13" s="63">
        <f>(N11-M11)*-$E13</f>
        <v>-280528.84000604786</v>
      </c>
      <c r="O13" s="63">
        <f t="shared" ref="O13:X13" si="11">(O11-N11)*-$E13</f>
        <v>-288944.70520623028</v>
      </c>
      <c r="P13" s="63">
        <f t="shared" si="11"/>
        <v>-297613.04636241682</v>
      </c>
      <c r="Q13" s="63">
        <f t="shared" si="11"/>
        <v>-306541.43775328994</v>
      </c>
      <c r="R13" s="63">
        <f t="shared" si="11"/>
        <v>-315737.68088588864</v>
      </c>
      <c r="S13" s="63">
        <f t="shared" si="11"/>
        <v>-325209.811312465</v>
      </c>
      <c r="T13" s="63">
        <f t="shared" si="11"/>
        <v>-334966.1056518387</v>
      </c>
      <c r="U13" s="63">
        <f t="shared" si="11"/>
        <v>-345015.08882139437</v>
      </c>
      <c r="V13" s="63">
        <f t="shared" si="11"/>
        <v>-355365.54148603603</v>
      </c>
      <c r="W13" s="63">
        <f t="shared" si="11"/>
        <v>-366026.50773061626</v>
      </c>
      <c r="X13" s="63">
        <f t="shared" si="11"/>
        <v>-377007.30296253599</v>
      </c>
      <c r="Y13" s="50" t="s">
        <v>2</v>
      </c>
      <c r="Z13" s="50"/>
      <c r="AA13" s="50"/>
      <c r="AB13" s="50"/>
      <c r="AC13" s="50"/>
      <c r="AD13" s="50"/>
      <c r="AE13" s="50"/>
      <c r="AF13" s="50"/>
      <c r="AG13" s="50"/>
      <c r="AH13" s="50"/>
      <c r="AI13" s="50"/>
      <c r="AJ13" s="50"/>
      <c r="AK13" s="50"/>
      <c r="AL13" s="50"/>
      <c r="AM13" s="50"/>
    </row>
    <row r="14" spans="1:132" x14ac:dyDescent="0.3">
      <c r="A14" s="50"/>
      <c r="B14" s="50"/>
      <c r="C14" s="50" t="s">
        <v>520</v>
      </c>
      <c r="D14" s="50"/>
      <c r="E14" s="64">
        <v>5.0000000000000001E-3</v>
      </c>
      <c r="F14" s="50"/>
      <c r="G14" s="50"/>
      <c r="H14" s="50"/>
      <c r="I14" s="50"/>
      <c r="J14" s="50"/>
      <c r="K14" s="50"/>
      <c r="L14" s="50"/>
      <c r="M14" s="63">
        <f t="shared" ref="M14:X14" si="12">M11*-$E14</f>
        <v>-93509.613335349408</v>
      </c>
      <c r="N14" s="63">
        <f t="shared" si="12"/>
        <v>-96314.901735409891</v>
      </c>
      <c r="O14" s="63">
        <f t="shared" si="12"/>
        <v>-99204.34878747219</v>
      </c>
      <c r="P14" s="63">
        <f t="shared" si="12"/>
        <v>-102180.47925109636</v>
      </c>
      <c r="Q14" s="63">
        <f t="shared" si="12"/>
        <v>-105245.89362862926</v>
      </c>
      <c r="R14" s="63">
        <f t="shared" si="12"/>
        <v>-108403.27043748814</v>
      </c>
      <c r="S14" s="63">
        <f t="shared" si="12"/>
        <v>-111655.36855061279</v>
      </c>
      <c r="T14" s="63">
        <f t="shared" si="12"/>
        <v>-115005.02960713119</v>
      </c>
      <c r="U14" s="63">
        <f t="shared" si="12"/>
        <v>-118455.18049534514</v>
      </c>
      <c r="V14" s="63">
        <f t="shared" si="12"/>
        <v>-122008.8359102055</v>
      </c>
      <c r="W14" s="63">
        <f t="shared" si="12"/>
        <v>-125669.10098751166</v>
      </c>
      <c r="X14" s="63">
        <f t="shared" si="12"/>
        <v>-129439.17401713702</v>
      </c>
      <c r="Y14" s="50" t="s">
        <v>2</v>
      </c>
      <c r="Z14" s="50"/>
      <c r="AA14" s="50"/>
      <c r="AB14" s="50"/>
      <c r="AC14" s="50"/>
      <c r="AD14" s="50"/>
      <c r="AE14" s="50"/>
      <c r="AF14" s="50"/>
      <c r="AG14" s="50"/>
      <c r="AH14" s="50"/>
      <c r="AI14" s="50"/>
      <c r="AJ14" s="50"/>
      <c r="AK14" s="50"/>
      <c r="AL14" s="50"/>
      <c r="AM14" s="50"/>
    </row>
    <row r="15" spans="1:132" x14ac:dyDescent="0.3">
      <c r="A15" s="50"/>
      <c r="B15" s="65" t="s">
        <v>521</v>
      </c>
      <c r="C15" s="50" t="s">
        <v>522</v>
      </c>
      <c r="D15" s="50"/>
      <c r="E15" s="62">
        <v>0.1</v>
      </c>
      <c r="F15" s="50"/>
      <c r="G15" s="50"/>
      <c r="H15" s="50"/>
      <c r="I15" s="50"/>
      <c r="J15" s="50"/>
      <c r="K15" s="50"/>
      <c r="L15" s="50"/>
      <c r="M15" s="63">
        <f>-M11*$E$15</f>
        <v>-1870192.2667069882</v>
      </c>
      <c r="N15" s="63">
        <f t="shared" ref="N15:X15" si="13">-N11*$E$15</f>
        <v>-1926298.0347081979</v>
      </c>
      <c r="O15" s="63">
        <f t="shared" si="13"/>
        <v>-1984086.975749444</v>
      </c>
      <c r="P15" s="63">
        <f t="shared" si="13"/>
        <v>-2043609.5850219273</v>
      </c>
      <c r="Q15" s="63">
        <f t="shared" si="13"/>
        <v>-2104917.8725725855</v>
      </c>
      <c r="R15" s="63">
        <f t="shared" si="13"/>
        <v>-2168065.4087497629</v>
      </c>
      <c r="S15" s="63">
        <f t="shared" si="13"/>
        <v>-2233107.371012256</v>
      </c>
      <c r="T15" s="63">
        <f t="shared" si="13"/>
        <v>-2300100.5921426238</v>
      </c>
      <c r="U15" s="63">
        <f t="shared" si="13"/>
        <v>-2369103.6099069025</v>
      </c>
      <c r="V15" s="63">
        <f t="shared" si="13"/>
        <v>-2440176.7182041099</v>
      </c>
      <c r="W15" s="63">
        <f t="shared" si="13"/>
        <v>-2513382.0197502333</v>
      </c>
      <c r="X15" s="63">
        <f t="shared" si="13"/>
        <v>-2588783.4803427402</v>
      </c>
      <c r="Y15" s="50"/>
      <c r="Z15" s="50"/>
      <c r="AA15" s="50"/>
      <c r="AB15" s="50"/>
      <c r="AC15" s="50"/>
      <c r="AD15" s="50"/>
      <c r="AE15" s="50"/>
      <c r="AF15" s="50"/>
      <c r="AG15" s="50"/>
      <c r="AH15" s="50"/>
      <c r="AI15" s="50"/>
      <c r="AJ15" s="50"/>
      <c r="AK15" s="50"/>
      <c r="AL15" s="50"/>
      <c r="AM15" s="50"/>
    </row>
    <row r="16" spans="1:132" x14ac:dyDescent="0.3">
      <c r="A16" s="50"/>
      <c r="B16" s="66" t="s">
        <v>523</v>
      </c>
      <c r="C16" s="66"/>
      <c r="D16" s="66"/>
      <c r="E16" s="67"/>
      <c r="F16" s="66"/>
      <c r="G16" s="66"/>
      <c r="H16" s="66"/>
      <c r="I16" s="66"/>
      <c r="J16" s="66"/>
      <c r="K16" s="66"/>
      <c r="L16" s="66"/>
      <c r="M16" s="68">
        <f>SUM(M11:M15)</f>
        <v>11127643.986906581</v>
      </c>
      <c r="N16" s="68">
        <f>SUM(N11:N15)</f>
        <v>11180944.466507727</v>
      </c>
      <c r="O16" s="68">
        <f t="shared" ref="O16:X16" si="14">SUM(O11:O15)</f>
        <v>11516372.80050296</v>
      </c>
      <c r="P16" s="68">
        <f t="shared" si="14"/>
        <v>11861863.984518051</v>
      </c>
      <c r="Q16" s="68">
        <f t="shared" si="14"/>
        <v>12217719.904053593</v>
      </c>
      <c r="R16" s="68">
        <f t="shared" si="14"/>
        <v>12584251.501175201</v>
      </c>
      <c r="S16" s="68">
        <f t="shared" si="14"/>
        <v>12961779.046210459</v>
      </c>
      <c r="T16" s="68">
        <f t="shared" si="14"/>
        <v>13350632.417596772</v>
      </c>
      <c r="U16" s="68">
        <f t="shared" si="14"/>
        <v>13751151.390124675</v>
      </c>
      <c r="V16" s="68">
        <f t="shared" si="14"/>
        <v>14163685.931828417</v>
      </c>
      <c r="W16" s="68">
        <f t="shared" si="14"/>
        <v>14588596.509783268</v>
      </c>
      <c r="X16" s="68">
        <f t="shared" si="14"/>
        <v>15026254.40507677</v>
      </c>
      <c r="Y16" s="50" t="s">
        <v>2</v>
      </c>
      <c r="Z16" s="50"/>
      <c r="AA16" s="50"/>
      <c r="AB16" s="50"/>
      <c r="AC16" s="50"/>
      <c r="AD16" s="50"/>
      <c r="AE16" s="50"/>
      <c r="AF16" s="50"/>
      <c r="AG16" s="50"/>
      <c r="AH16" s="50"/>
      <c r="AI16" s="50"/>
      <c r="AJ16" s="50"/>
      <c r="AK16" s="50"/>
      <c r="AL16" s="50"/>
      <c r="AM16" s="50"/>
    </row>
    <row r="17" spans="1:39" x14ac:dyDescent="0.3">
      <c r="A17" s="50"/>
      <c r="B17" s="50" t="s">
        <v>10</v>
      </c>
      <c r="C17" s="50" t="s">
        <v>517</v>
      </c>
      <c r="D17" s="50"/>
      <c r="E17" s="62">
        <v>0.03</v>
      </c>
      <c r="F17" s="50"/>
      <c r="G17" s="50"/>
      <c r="H17" s="50"/>
      <c r="I17" s="50"/>
      <c r="J17" s="50"/>
      <c r="K17" s="50"/>
      <c r="L17" s="50"/>
      <c r="M17" s="63">
        <f>SUM(Income!BP63:BS63)*3</f>
        <v>78274746.054597676</v>
      </c>
      <c r="N17" s="63">
        <f>M17*(1+$E17)</f>
        <v>80622988.436235607</v>
      </c>
      <c r="O17" s="63">
        <f t="shared" ref="O17:X17" si="15">N17*(1+$E17)</f>
        <v>83041678.089322671</v>
      </c>
      <c r="P17" s="63">
        <f t="shared" si="15"/>
        <v>85532928.432002351</v>
      </c>
      <c r="Q17" s="63">
        <f t="shared" si="15"/>
        <v>88098916.284962431</v>
      </c>
      <c r="R17" s="63">
        <f t="shared" si="15"/>
        <v>90741883.773511305</v>
      </c>
      <c r="S17" s="63">
        <f t="shared" si="15"/>
        <v>93464140.28671664</v>
      </c>
      <c r="T17" s="63">
        <f t="shared" si="15"/>
        <v>96268064.495318145</v>
      </c>
      <c r="U17" s="63">
        <f t="shared" si="15"/>
        <v>99156106.430177689</v>
      </c>
      <c r="V17" s="63">
        <f t="shared" si="15"/>
        <v>102130789.62308303</v>
      </c>
      <c r="W17" s="63">
        <f t="shared" si="15"/>
        <v>105194713.31177552</v>
      </c>
      <c r="X17" s="63">
        <f t="shared" si="15"/>
        <v>108350554.71112879</v>
      </c>
      <c r="Y17" s="50" t="s">
        <v>2</v>
      </c>
      <c r="Z17" s="50"/>
      <c r="AA17" s="50"/>
      <c r="AB17" s="50"/>
      <c r="AC17" s="50"/>
      <c r="AD17" s="50"/>
      <c r="AE17" s="50"/>
      <c r="AF17" s="50"/>
      <c r="AG17" s="50"/>
      <c r="AH17" s="50"/>
      <c r="AI17" s="50"/>
      <c r="AJ17" s="50"/>
      <c r="AK17" s="50"/>
      <c r="AL17" s="50"/>
      <c r="AM17" s="50"/>
    </row>
    <row r="18" spans="1:39" x14ac:dyDescent="0.3">
      <c r="A18" s="50"/>
      <c r="B18" s="50"/>
      <c r="C18" s="50" t="s">
        <v>518</v>
      </c>
      <c r="D18" s="50"/>
      <c r="E18" s="62">
        <v>0.05</v>
      </c>
      <c r="F18" s="50"/>
      <c r="G18" s="50"/>
      <c r="H18" s="50"/>
      <c r="I18" s="50"/>
      <c r="J18" s="50"/>
      <c r="K18" s="50"/>
      <c r="L18" s="50"/>
      <c r="M18" s="63">
        <f>M17*-$E18</f>
        <v>-3913737.3027298842</v>
      </c>
      <c r="N18" s="63">
        <f>N17*-$E18</f>
        <v>-4031149.4218117804</v>
      </c>
      <c r="O18" s="63">
        <f t="shared" ref="O18:X18" si="16">O17*-$E18</f>
        <v>-4152083.9044661336</v>
      </c>
      <c r="P18" s="63">
        <f t="shared" si="16"/>
        <v>-4276646.4216001173</v>
      </c>
      <c r="Q18" s="63">
        <f t="shared" si="16"/>
        <v>-4404945.8142481213</v>
      </c>
      <c r="R18" s="63">
        <f t="shared" si="16"/>
        <v>-4537094.1886755656</v>
      </c>
      <c r="S18" s="63">
        <f t="shared" si="16"/>
        <v>-4673207.0143358326</v>
      </c>
      <c r="T18" s="63">
        <f t="shared" si="16"/>
        <v>-4813403.224765907</v>
      </c>
      <c r="U18" s="63">
        <f t="shared" si="16"/>
        <v>-4957805.3215088844</v>
      </c>
      <c r="V18" s="63">
        <f t="shared" si="16"/>
        <v>-5106539.4811541513</v>
      </c>
      <c r="W18" s="63">
        <f t="shared" si="16"/>
        <v>-5259735.6655887766</v>
      </c>
      <c r="X18" s="63">
        <f t="shared" si="16"/>
        <v>-5417527.7355564395</v>
      </c>
      <c r="Y18" s="50" t="s">
        <v>2</v>
      </c>
      <c r="Z18" s="50"/>
      <c r="AA18" s="50"/>
      <c r="AB18" s="50"/>
      <c r="AC18" s="50"/>
      <c r="AD18" s="50"/>
      <c r="AE18" s="50"/>
      <c r="AF18" s="50"/>
      <c r="AG18" s="50"/>
      <c r="AH18" s="50"/>
      <c r="AI18" s="50"/>
      <c r="AJ18" s="50"/>
      <c r="AK18" s="50"/>
      <c r="AL18" s="50"/>
      <c r="AM18" s="50"/>
    </row>
    <row r="19" spans="1:39" x14ac:dyDescent="0.3">
      <c r="A19" s="50"/>
      <c r="B19" s="50"/>
      <c r="C19" s="50" t="s">
        <v>519</v>
      </c>
      <c r="D19" s="50"/>
      <c r="E19" s="62">
        <v>0.5</v>
      </c>
      <c r="F19" s="50"/>
      <c r="G19" s="50"/>
      <c r="H19" s="50"/>
      <c r="I19" s="50"/>
      <c r="J19" s="50"/>
      <c r="K19" s="50"/>
      <c r="L19" s="50"/>
      <c r="M19" s="63"/>
      <c r="N19" s="63">
        <f>(N17-M17)*-$E19</f>
        <v>-1174121.1908189654</v>
      </c>
      <c r="O19" s="63">
        <f t="shared" ref="O19:X19" si="17">(O17-N17)*-$E19</f>
        <v>-1209344.8265435323</v>
      </c>
      <c r="P19" s="63">
        <f t="shared" si="17"/>
        <v>-1245625.1713398397</v>
      </c>
      <c r="Q19" s="63">
        <f t="shared" si="17"/>
        <v>-1282993.92648004</v>
      </c>
      <c r="R19" s="63">
        <f t="shared" si="17"/>
        <v>-1321483.7442744374</v>
      </c>
      <c r="S19" s="63">
        <f t="shared" si="17"/>
        <v>-1361128.2566026673</v>
      </c>
      <c r="T19" s="63">
        <f t="shared" si="17"/>
        <v>-1401962.1043007523</v>
      </c>
      <c r="U19" s="63">
        <f t="shared" si="17"/>
        <v>-1444020.967429772</v>
      </c>
      <c r="V19" s="63">
        <f t="shared" si="17"/>
        <v>-1487341.5964526683</v>
      </c>
      <c r="W19" s="63">
        <f t="shared" si="17"/>
        <v>-1531961.8443462476</v>
      </c>
      <c r="X19" s="63">
        <f t="shared" si="17"/>
        <v>-1577920.6996766329</v>
      </c>
      <c r="Y19" s="50" t="s">
        <v>2</v>
      </c>
      <c r="Z19" s="50"/>
      <c r="AA19" s="50"/>
      <c r="AB19" s="50"/>
      <c r="AC19" s="50"/>
      <c r="AD19" s="50"/>
      <c r="AE19" s="50"/>
      <c r="AF19" s="50"/>
      <c r="AG19" s="50"/>
      <c r="AH19" s="50"/>
      <c r="AI19" s="50"/>
      <c r="AJ19" s="50"/>
      <c r="AK19" s="50"/>
      <c r="AL19" s="50"/>
      <c r="AM19" s="50"/>
    </row>
    <row r="20" spans="1:39" x14ac:dyDescent="0.3">
      <c r="A20" s="50"/>
      <c r="B20" s="50"/>
      <c r="C20" s="50" t="s">
        <v>520</v>
      </c>
      <c r="D20" s="50"/>
      <c r="E20" s="64">
        <v>5.0000000000000001E-3</v>
      </c>
      <c r="F20" s="50"/>
      <c r="G20" s="50"/>
      <c r="H20" s="50"/>
      <c r="I20" s="50"/>
      <c r="J20" s="50"/>
      <c r="K20" s="50"/>
      <c r="L20" s="50"/>
      <c r="M20" s="63">
        <f>M17*-$E20</f>
        <v>-391373.73027298838</v>
      </c>
      <c r="N20" s="63">
        <f>N17*-$E20</f>
        <v>-403114.94218117802</v>
      </c>
      <c r="O20" s="63">
        <f t="shared" ref="O20:X20" si="18">O17*-$E20</f>
        <v>-415208.39044661337</v>
      </c>
      <c r="P20" s="63">
        <f t="shared" si="18"/>
        <v>-427664.64216001175</v>
      </c>
      <c r="Q20" s="63">
        <f t="shared" si="18"/>
        <v>-440494.58142481215</v>
      </c>
      <c r="R20" s="63">
        <f t="shared" si="18"/>
        <v>-453709.41886755655</v>
      </c>
      <c r="S20" s="63">
        <f t="shared" si="18"/>
        <v>-467320.70143358322</v>
      </c>
      <c r="T20" s="63">
        <f t="shared" si="18"/>
        <v>-481340.32247659075</v>
      </c>
      <c r="U20" s="63">
        <f t="shared" si="18"/>
        <v>-495780.53215088847</v>
      </c>
      <c r="V20" s="63">
        <f t="shared" si="18"/>
        <v>-510653.94811541511</v>
      </c>
      <c r="W20" s="63">
        <f t="shared" si="18"/>
        <v>-525973.56655887759</v>
      </c>
      <c r="X20" s="63">
        <f t="shared" si="18"/>
        <v>-541752.77355564397</v>
      </c>
      <c r="Y20" s="50" t="s">
        <v>2</v>
      </c>
      <c r="Z20" s="50"/>
      <c r="AA20" s="50"/>
      <c r="AB20" s="50"/>
      <c r="AC20" s="50"/>
      <c r="AD20" s="50"/>
      <c r="AE20" s="50"/>
      <c r="AF20" s="50"/>
      <c r="AG20" s="50"/>
      <c r="AH20" s="50"/>
      <c r="AI20" s="50"/>
      <c r="AJ20" s="50"/>
      <c r="AK20" s="50"/>
      <c r="AL20" s="50"/>
      <c r="AM20" s="50"/>
    </row>
    <row r="21" spans="1:39" x14ac:dyDescent="0.3">
      <c r="A21" s="50"/>
      <c r="B21" s="66" t="s">
        <v>524</v>
      </c>
      <c r="C21" s="66"/>
      <c r="D21" s="66"/>
      <c r="E21" s="67"/>
      <c r="F21" s="66"/>
      <c r="G21" s="66"/>
      <c r="H21" s="66"/>
      <c r="I21" s="66"/>
      <c r="J21" s="66"/>
      <c r="K21" s="66"/>
      <c r="L21" s="66"/>
      <c r="M21" s="68">
        <f>SUM(M17:M20)</f>
        <v>73969635.021594793</v>
      </c>
      <c r="N21" s="68">
        <f t="shared" ref="N21:X21" si="19">SUM(N17:N20)</f>
        <v>75014602.881423682</v>
      </c>
      <c r="O21" s="68">
        <f t="shared" si="19"/>
        <v>77265040.967866376</v>
      </c>
      <c r="P21" s="68">
        <f t="shared" si="19"/>
        <v>79582992.196902379</v>
      </c>
      <c r="Q21" s="68">
        <f t="shared" si="19"/>
        <v>81970481.962809458</v>
      </c>
      <c r="R21" s="68"/>
      <c r="S21" s="68">
        <f t="shared" si="19"/>
        <v>86962484.31434457</v>
      </c>
      <c r="T21" s="68">
        <f t="shared" si="19"/>
        <v>89571358.843774885</v>
      </c>
      <c r="U21" s="68">
        <f t="shared" si="19"/>
        <v>92258499.609088138</v>
      </c>
      <c r="V21" s="68">
        <f t="shared" si="19"/>
        <v>95026254.597360805</v>
      </c>
      <c r="W21" s="68">
        <f t="shared" si="19"/>
        <v>97877042.235281602</v>
      </c>
      <c r="X21" s="68">
        <f t="shared" si="19"/>
        <v>100813353.50234006</v>
      </c>
      <c r="Y21" s="50" t="s">
        <v>2</v>
      </c>
      <c r="Z21" s="50"/>
      <c r="AA21" s="50"/>
      <c r="AB21" s="50"/>
      <c r="AC21" s="50"/>
      <c r="AD21" s="50"/>
      <c r="AE21" s="50"/>
      <c r="AF21" s="50"/>
      <c r="AG21" s="50"/>
      <c r="AH21" s="50"/>
      <c r="AI21" s="50"/>
      <c r="AJ21" s="50"/>
      <c r="AK21" s="50"/>
      <c r="AL21" s="50"/>
      <c r="AM21" s="50"/>
    </row>
    <row r="22" spans="1:39" x14ac:dyDescent="0.3">
      <c r="A22" s="50"/>
      <c r="B22" s="50" t="s">
        <v>11</v>
      </c>
      <c r="C22" s="50" t="s">
        <v>517</v>
      </c>
      <c r="D22" s="50"/>
      <c r="E22" s="62">
        <v>0.03</v>
      </c>
      <c r="F22" s="50"/>
      <c r="G22" s="50"/>
      <c r="H22" s="50"/>
      <c r="I22" s="50"/>
      <c r="J22" s="50"/>
      <c r="K22" s="50"/>
      <c r="L22" s="50"/>
      <c r="M22" s="63">
        <f>SUM(Income!BP69:BS69)*3</f>
        <v>9553099.8975327741</v>
      </c>
      <c r="N22" s="63">
        <f t="shared" ref="N22:X22" si="20">M22*(1+$E22)</f>
        <v>9839692.8944587577</v>
      </c>
      <c r="O22" s="63">
        <f t="shared" si="20"/>
        <v>10134883.681292521</v>
      </c>
      <c r="P22" s="63">
        <f t="shared" si="20"/>
        <v>10438930.191731296</v>
      </c>
      <c r="Q22" s="63">
        <f t="shared" si="20"/>
        <v>10752098.097483236</v>
      </c>
      <c r="R22" s="63">
        <f t="shared" si="20"/>
        <v>11074661.040407734</v>
      </c>
      <c r="S22" s="63">
        <f t="shared" si="20"/>
        <v>11406900.871619966</v>
      </c>
      <c r="T22" s="63">
        <f t="shared" si="20"/>
        <v>11749107.897768565</v>
      </c>
      <c r="U22" s="63">
        <f t="shared" si="20"/>
        <v>12101581.134701623</v>
      </c>
      <c r="V22" s="63">
        <f t="shared" si="20"/>
        <v>12464628.568742672</v>
      </c>
      <c r="W22" s="63">
        <f t="shared" si="20"/>
        <v>12838567.425804952</v>
      </c>
      <c r="X22" s="63">
        <f t="shared" si="20"/>
        <v>13223724.448579101</v>
      </c>
      <c r="Y22" s="50" t="s">
        <v>2</v>
      </c>
      <c r="Z22" s="50"/>
      <c r="AA22" s="50"/>
      <c r="AB22" s="50"/>
      <c r="AC22" s="50"/>
      <c r="AD22" s="50"/>
      <c r="AE22" s="50"/>
      <c r="AF22" s="50"/>
      <c r="AG22" s="50"/>
      <c r="AH22" s="50"/>
      <c r="AI22" s="50"/>
      <c r="AJ22" s="50"/>
      <c r="AK22" s="50"/>
      <c r="AL22" s="50"/>
      <c r="AM22" s="50"/>
    </row>
    <row r="23" spans="1:39" x14ac:dyDescent="0.3">
      <c r="A23" s="50"/>
      <c r="B23" s="50"/>
      <c r="C23" s="50" t="s">
        <v>518</v>
      </c>
      <c r="D23" s="50"/>
      <c r="E23" s="62">
        <v>0.05</v>
      </c>
      <c r="F23" s="50"/>
      <c r="G23" s="50"/>
      <c r="H23" s="50"/>
      <c r="I23" s="50"/>
      <c r="J23" s="50"/>
      <c r="K23" s="50"/>
      <c r="L23" s="50"/>
      <c r="M23" s="63">
        <f>M22*-$E23</f>
        <v>-477654.99487663875</v>
      </c>
      <c r="N23" s="63">
        <f>N22*-$E23</f>
        <v>-491984.6447229379</v>
      </c>
      <c r="O23" s="63">
        <f t="shared" ref="O23" si="21">O22*-$E23</f>
        <v>-506744.18406462605</v>
      </c>
      <c r="P23" s="63">
        <f t="shared" ref="P23" si="22">P22*-$E23</f>
        <v>-521946.50958656485</v>
      </c>
      <c r="Q23" s="63">
        <f t="shared" ref="Q23" si="23">Q22*-$E23</f>
        <v>-537604.90487416182</v>
      </c>
      <c r="R23" s="63">
        <f t="shared" ref="R23" si="24">R22*-$E23</f>
        <v>-553733.05202038668</v>
      </c>
      <c r="S23" s="63">
        <f t="shared" ref="S23" si="25">S22*-$E23</f>
        <v>-570345.04358099832</v>
      </c>
      <c r="T23" s="63">
        <f t="shared" ref="T23" si="26">T22*-$E23</f>
        <v>-587455.39488842827</v>
      </c>
      <c r="U23" s="63">
        <f t="shared" ref="U23" si="27">U22*-$E23</f>
        <v>-605079.05673508113</v>
      </c>
      <c r="V23" s="63">
        <f t="shared" ref="V23" si="28">V22*-$E23</f>
        <v>-623231.42843713367</v>
      </c>
      <c r="W23" s="63">
        <f t="shared" ref="W23" si="29">W22*-$E23</f>
        <v>-641928.37129024765</v>
      </c>
      <c r="X23" s="63">
        <f t="shared" ref="X23" si="30">X22*-$E23</f>
        <v>-661186.22242895514</v>
      </c>
      <c r="Y23" s="50" t="s">
        <v>2</v>
      </c>
      <c r="Z23" s="50"/>
      <c r="AA23" s="50"/>
      <c r="AB23" s="50"/>
      <c r="AC23" s="50"/>
      <c r="AD23" s="50"/>
      <c r="AE23" s="50"/>
      <c r="AF23" s="50"/>
      <c r="AG23" s="50"/>
      <c r="AH23" s="50"/>
      <c r="AI23" s="50"/>
      <c r="AJ23" s="50"/>
      <c r="AK23" s="50"/>
      <c r="AL23" s="50"/>
      <c r="AM23" s="50"/>
    </row>
    <row r="24" spans="1:39" x14ac:dyDescent="0.3">
      <c r="A24" s="50"/>
      <c r="B24" s="50"/>
      <c r="C24" s="50" t="s">
        <v>519</v>
      </c>
      <c r="D24" s="50"/>
      <c r="E24" s="62">
        <v>0.5</v>
      </c>
      <c r="F24" s="50"/>
      <c r="G24" s="50"/>
      <c r="H24" s="50"/>
      <c r="I24" s="50"/>
      <c r="J24" s="50"/>
      <c r="K24" s="50"/>
      <c r="L24" s="50"/>
      <c r="M24" s="63"/>
      <c r="N24" s="63">
        <f>(N22-M22)*-$E24</f>
        <v>-143296.49846299179</v>
      </c>
      <c r="O24" s="63">
        <f t="shared" ref="O24:X24" si="31">(O22-N22)*-$E24</f>
        <v>-147595.39341688156</v>
      </c>
      <c r="P24" s="63">
        <f t="shared" si="31"/>
        <v>-152023.25521938782</v>
      </c>
      <c r="Q24" s="63">
        <f t="shared" si="31"/>
        <v>-156583.95287596993</v>
      </c>
      <c r="R24" s="63">
        <f t="shared" si="31"/>
        <v>-161281.47146224882</v>
      </c>
      <c r="S24" s="63">
        <f t="shared" si="31"/>
        <v>-166119.91560611594</v>
      </c>
      <c r="T24" s="63">
        <f t="shared" si="31"/>
        <v>-171103.51307429932</v>
      </c>
      <c r="U24" s="63">
        <f t="shared" si="31"/>
        <v>-176236.61846652906</v>
      </c>
      <c r="V24" s="63">
        <f t="shared" si="31"/>
        <v>-181523.71702052467</v>
      </c>
      <c r="W24" s="63">
        <f t="shared" si="31"/>
        <v>-186969.42853114009</v>
      </c>
      <c r="X24" s="63">
        <f t="shared" si="31"/>
        <v>-192578.51138707437</v>
      </c>
      <c r="Y24" s="50" t="s">
        <v>2</v>
      </c>
      <c r="Z24" s="50"/>
      <c r="AA24" s="50"/>
      <c r="AB24" s="50"/>
      <c r="AC24" s="50"/>
      <c r="AD24" s="50"/>
      <c r="AE24" s="50"/>
      <c r="AF24" s="50"/>
      <c r="AG24" s="50"/>
      <c r="AH24" s="50"/>
      <c r="AI24" s="50"/>
      <c r="AJ24" s="50"/>
      <c r="AK24" s="50"/>
      <c r="AL24" s="50"/>
      <c r="AM24" s="50"/>
    </row>
    <row r="25" spans="1:39" x14ac:dyDescent="0.3">
      <c r="A25" s="50"/>
      <c r="B25" s="50"/>
      <c r="C25" s="50" t="s">
        <v>520</v>
      </c>
      <c r="D25" s="50"/>
      <c r="E25" s="64">
        <v>5.0000000000000001E-3</v>
      </c>
      <c r="F25" s="50"/>
      <c r="G25" s="50"/>
      <c r="H25" s="50"/>
      <c r="I25" s="50"/>
      <c r="J25" s="50"/>
      <c r="K25" s="50"/>
      <c r="L25" s="50"/>
      <c r="M25" s="63">
        <f>M22*-$E25</f>
        <v>-47765.499487663874</v>
      </c>
      <c r="N25" s="63">
        <f>N22*-$E25</f>
        <v>-49198.464472293788</v>
      </c>
      <c r="O25" s="63">
        <f t="shared" ref="O25:X25" si="32">O22*-$E25</f>
        <v>-50674.418406462602</v>
      </c>
      <c r="P25" s="63">
        <f t="shared" si="32"/>
        <v>-52194.650958656486</v>
      </c>
      <c r="Q25" s="63">
        <f t="shared" si="32"/>
        <v>-53760.49048741618</v>
      </c>
      <c r="R25" s="63">
        <f t="shared" si="32"/>
        <v>-55373.305202038668</v>
      </c>
      <c r="S25" s="63">
        <f t="shared" si="32"/>
        <v>-57034.504358099832</v>
      </c>
      <c r="T25" s="63">
        <f t="shared" si="32"/>
        <v>-58745.539488842827</v>
      </c>
      <c r="U25" s="63">
        <f t="shared" si="32"/>
        <v>-60507.905673508118</v>
      </c>
      <c r="V25" s="63">
        <f t="shared" si="32"/>
        <v>-62323.142843713358</v>
      </c>
      <c r="W25" s="63">
        <f t="shared" si="32"/>
        <v>-64192.83712902476</v>
      </c>
      <c r="X25" s="63">
        <f t="shared" si="32"/>
        <v>-66118.622242895508</v>
      </c>
      <c r="Y25" s="50" t="s">
        <v>2</v>
      </c>
      <c r="Z25" s="50"/>
      <c r="AA25" s="50"/>
      <c r="AB25" s="50"/>
      <c r="AC25" s="50"/>
      <c r="AD25" s="50"/>
      <c r="AE25" s="50"/>
      <c r="AF25" s="50"/>
      <c r="AG25" s="50"/>
      <c r="AH25" s="50"/>
      <c r="AI25" s="50"/>
      <c r="AJ25" s="50"/>
      <c r="AK25" s="50"/>
      <c r="AL25" s="50"/>
      <c r="AM25" s="50"/>
    </row>
    <row r="26" spans="1:39" x14ac:dyDescent="0.3">
      <c r="A26" s="50"/>
      <c r="B26" s="66" t="s">
        <v>525</v>
      </c>
      <c r="C26" s="66"/>
      <c r="D26" s="66"/>
      <c r="E26" s="67"/>
      <c r="F26" s="66"/>
      <c r="G26" s="66"/>
      <c r="H26" s="66"/>
      <c r="I26" s="66"/>
      <c r="J26" s="66"/>
      <c r="K26" s="66"/>
      <c r="L26" s="66"/>
      <c r="M26" s="68">
        <f t="shared" ref="M26:X26" si="33">SUM(M22:M25)</f>
        <v>9027679.4031684715</v>
      </c>
      <c r="N26" s="68">
        <f t="shared" si="33"/>
        <v>9155213.2868005335</v>
      </c>
      <c r="O26" s="68">
        <f t="shared" si="33"/>
        <v>9429869.6854045503</v>
      </c>
      <c r="P26" s="68">
        <f t="shared" si="33"/>
        <v>9712765.7759666853</v>
      </c>
      <c r="Q26" s="68">
        <f t="shared" si="33"/>
        <v>10004148.74924569</v>
      </c>
      <c r="R26" s="68">
        <f t="shared" si="33"/>
        <v>10304273.211723061</v>
      </c>
      <c r="S26" s="68">
        <f t="shared" si="33"/>
        <v>10613401.408074753</v>
      </c>
      <c r="T26" s="68">
        <f t="shared" si="33"/>
        <v>10931803.450316994</v>
      </c>
      <c r="U26" s="68">
        <f t="shared" si="33"/>
        <v>11259757.553826503</v>
      </c>
      <c r="V26" s="68">
        <f t="shared" si="33"/>
        <v>11597550.280441299</v>
      </c>
      <c r="W26" s="68">
        <f t="shared" si="33"/>
        <v>11945476.788854539</v>
      </c>
      <c r="X26" s="68">
        <f t="shared" si="33"/>
        <v>12303841.092520176</v>
      </c>
      <c r="Y26" s="50" t="s">
        <v>2</v>
      </c>
      <c r="Z26" s="50"/>
      <c r="AA26" s="50"/>
      <c r="AB26" s="50"/>
      <c r="AC26" s="50"/>
      <c r="AD26" s="50"/>
      <c r="AE26" s="50"/>
      <c r="AF26" s="50"/>
      <c r="AG26" s="50"/>
      <c r="AH26" s="50"/>
      <c r="AI26" s="50"/>
      <c r="AJ26" s="50"/>
      <c r="AK26" s="50"/>
      <c r="AL26" s="50"/>
      <c r="AM26" s="50"/>
    </row>
    <row r="27" spans="1:39" x14ac:dyDescent="0.3">
      <c r="A27" s="50"/>
      <c r="B27" s="50" t="s">
        <v>12</v>
      </c>
      <c r="C27" s="50" t="s">
        <v>517</v>
      </c>
      <c r="D27" s="50"/>
      <c r="E27" s="62">
        <v>0.03</v>
      </c>
      <c r="F27" s="50"/>
      <c r="G27" s="50"/>
      <c r="H27" s="50"/>
      <c r="I27" s="50"/>
      <c r="J27" s="50"/>
      <c r="K27" s="50"/>
      <c r="L27" s="50"/>
      <c r="M27" s="63">
        <f>SUM(Income!BP79:BS79)*3</f>
        <v>1338162.7466235564</v>
      </c>
      <c r="N27" s="63">
        <f t="shared" ref="N27:X27" si="34">M27*(1+$E27)</f>
        <v>1378307.629022263</v>
      </c>
      <c r="O27" s="63">
        <f t="shared" si="34"/>
        <v>1419656.857892931</v>
      </c>
      <c r="P27" s="63">
        <f t="shared" si="34"/>
        <v>1462246.563629719</v>
      </c>
      <c r="Q27" s="63">
        <f t="shared" si="34"/>
        <v>1506113.9605386106</v>
      </c>
      <c r="R27" s="63">
        <f t="shared" si="34"/>
        <v>1551297.3793547689</v>
      </c>
      <c r="S27" s="63">
        <f t="shared" si="34"/>
        <v>1597836.3007354119</v>
      </c>
      <c r="T27" s="63">
        <f t="shared" si="34"/>
        <v>1645771.3897574744</v>
      </c>
      <c r="U27" s="63">
        <f t="shared" si="34"/>
        <v>1695144.5314501987</v>
      </c>
      <c r="V27" s="63">
        <f t="shared" si="34"/>
        <v>1745998.8673937048</v>
      </c>
      <c r="W27" s="63">
        <f t="shared" si="34"/>
        <v>1798378.833415516</v>
      </c>
      <c r="X27" s="63">
        <f t="shared" si="34"/>
        <v>1852330.1984179814</v>
      </c>
      <c r="Y27" s="50" t="s">
        <v>2</v>
      </c>
      <c r="Z27" s="50"/>
      <c r="AA27" s="50"/>
      <c r="AB27" s="50"/>
      <c r="AC27" s="50"/>
      <c r="AD27" s="50"/>
      <c r="AE27" s="50"/>
      <c r="AF27" s="50"/>
      <c r="AG27" s="50"/>
      <c r="AH27" s="50"/>
      <c r="AI27" s="50"/>
      <c r="AJ27" s="50"/>
      <c r="AK27" s="50"/>
      <c r="AL27" s="50"/>
      <c r="AM27" s="50"/>
    </row>
    <row r="28" spans="1:39" x14ac:dyDescent="0.3">
      <c r="A28" s="50"/>
      <c r="B28" s="50"/>
      <c r="C28" s="50" t="s">
        <v>518</v>
      </c>
      <c r="D28" s="50"/>
      <c r="E28" s="62">
        <v>0.05</v>
      </c>
      <c r="F28" s="50"/>
      <c r="G28" s="50"/>
      <c r="H28" s="50"/>
      <c r="I28" s="50"/>
      <c r="J28" s="50"/>
      <c r="K28" s="50"/>
      <c r="L28" s="50"/>
      <c r="M28" s="63">
        <f>M27*-$E28</f>
        <v>-66908.137331177815</v>
      </c>
      <c r="N28" s="63">
        <f>N27*-$E28</f>
        <v>-68915.38145111315</v>
      </c>
      <c r="O28" s="63">
        <f t="shared" ref="O28" si="35">O27*-$E28</f>
        <v>-70982.842894646557</v>
      </c>
      <c r="P28" s="63">
        <f t="shared" ref="P28" si="36">P27*-$E28</f>
        <v>-73112.328181485951</v>
      </c>
      <c r="Q28" s="63">
        <f t="shared" ref="Q28" si="37">Q27*-$E28</f>
        <v>-75305.698026930535</v>
      </c>
      <c r="R28" s="63">
        <f t="shared" ref="R28" si="38">R27*-$E28</f>
        <v>-77564.868967738454</v>
      </c>
      <c r="S28" s="63">
        <f t="shared" ref="S28" si="39">S27*-$E28</f>
        <v>-79891.815036770597</v>
      </c>
      <c r="T28" s="63">
        <f t="shared" ref="T28" si="40">T27*-$E28</f>
        <v>-82288.569487873727</v>
      </c>
      <c r="U28" s="63">
        <f t="shared" ref="U28" si="41">U27*-$E28</f>
        <v>-84757.226572509942</v>
      </c>
      <c r="V28" s="63">
        <f t="shared" ref="V28" si="42">V27*-$E28</f>
        <v>-87299.94336968525</v>
      </c>
      <c r="W28" s="63">
        <f t="shared" ref="W28" si="43">W27*-$E28</f>
        <v>-89918.941670775806</v>
      </c>
      <c r="X28" s="63">
        <f t="shared" ref="X28" si="44">X27*-$E28</f>
        <v>-92616.509920899072</v>
      </c>
      <c r="Y28" s="50" t="s">
        <v>2</v>
      </c>
      <c r="Z28" s="50"/>
      <c r="AA28" s="50"/>
      <c r="AB28" s="50"/>
      <c r="AC28" s="50"/>
      <c r="AD28" s="50"/>
      <c r="AE28" s="50"/>
      <c r="AF28" s="50"/>
      <c r="AG28" s="50"/>
      <c r="AH28" s="50"/>
      <c r="AI28" s="50"/>
      <c r="AJ28" s="50"/>
      <c r="AK28" s="50"/>
      <c r="AL28" s="50"/>
      <c r="AM28" s="50"/>
    </row>
    <row r="29" spans="1:39" x14ac:dyDescent="0.3">
      <c r="A29" s="50"/>
      <c r="B29" s="50"/>
      <c r="C29" s="50" t="s">
        <v>519</v>
      </c>
      <c r="D29" s="50"/>
      <c r="E29" s="62">
        <v>0.5</v>
      </c>
      <c r="F29" s="50"/>
      <c r="G29" s="50"/>
      <c r="H29" s="50"/>
      <c r="I29" s="50"/>
      <c r="J29" s="50"/>
      <c r="K29" s="50"/>
      <c r="L29" s="50"/>
      <c r="M29" s="63"/>
      <c r="N29" s="63">
        <f>(N27-M27)*-$E29</f>
        <v>-20072.441199353314</v>
      </c>
      <c r="O29" s="63">
        <f t="shared" ref="O29:X29" si="45">(O27-N27)*-$E29</f>
        <v>-20674.614435333991</v>
      </c>
      <c r="P29" s="63">
        <f t="shared" si="45"/>
        <v>-21294.852868393995</v>
      </c>
      <c r="Q29" s="63">
        <f t="shared" si="45"/>
        <v>-21933.69845444581</v>
      </c>
      <c r="R29" s="63">
        <f t="shared" si="45"/>
        <v>-22591.709408079158</v>
      </c>
      <c r="S29" s="63">
        <f t="shared" si="45"/>
        <v>-23269.460690321517</v>
      </c>
      <c r="T29" s="63">
        <f t="shared" si="45"/>
        <v>-23967.544511031243</v>
      </c>
      <c r="U29" s="63">
        <f t="shared" si="45"/>
        <v>-24686.570846362156</v>
      </c>
      <c r="V29" s="63">
        <f t="shared" si="45"/>
        <v>-25427.16797175305</v>
      </c>
      <c r="W29" s="63">
        <f t="shared" si="45"/>
        <v>-26189.983010905562</v>
      </c>
      <c r="X29" s="63">
        <f t="shared" si="45"/>
        <v>-26975.682501232717</v>
      </c>
      <c r="Y29" s="50" t="s">
        <v>2</v>
      </c>
      <c r="Z29" s="50"/>
      <c r="AA29" s="50"/>
      <c r="AB29" s="50"/>
      <c r="AC29" s="50"/>
      <c r="AD29" s="50"/>
      <c r="AE29" s="50"/>
      <c r="AF29" s="50"/>
      <c r="AG29" s="50"/>
      <c r="AH29" s="50"/>
      <c r="AI29" s="50"/>
      <c r="AJ29" s="50"/>
      <c r="AK29" s="50"/>
      <c r="AL29" s="50"/>
      <c r="AM29" s="50"/>
    </row>
    <row r="30" spans="1:39" x14ac:dyDescent="0.3">
      <c r="A30" s="50"/>
      <c r="B30" s="50"/>
      <c r="C30" s="50" t="s">
        <v>520</v>
      </c>
      <c r="D30" s="50"/>
      <c r="E30" s="64">
        <v>5.0000000000000001E-3</v>
      </c>
      <c r="F30" s="50"/>
      <c r="G30" s="50"/>
      <c r="H30" s="50"/>
      <c r="I30" s="50"/>
      <c r="J30" s="50"/>
      <c r="K30" s="50"/>
      <c r="L30" s="50"/>
      <c r="M30" s="63">
        <f>M27*-$E30</f>
        <v>-6690.8137331177822</v>
      </c>
      <c r="N30" s="63">
        <f>N27*-$E30</f>
        <v>-6891.5381451113153</v>
      </c>
      <c r="O30" s="63">
        <f t="shared" ref="O30:X30" si="46">O27*-$E30</f>
        <v>-7098.2842894646546</v>
      </c>
      <c r="P30" s="63">
        <f t="shared" si="46"/>
        <v>-7311.2328181485946</v>
      </c>
      <c r="Q30" s="63">
        <f t="shared" si="46"/>
        <v>-7530.5698026930531</v>
      </c>
      <c r="R30" s="63">
        <f t="shared" si="46"/>
        <v>-7756.4868967738448</v>
      </c>
      <c r="S30" s="63">
        <f t="shared" si="46"/>
        <v>-7989.1815036770595</v>
      </c>
      <c r="T30" s="63">
        <f t="shared" si="46"/>
        <v>-8228.8569487873719</v>
      </c>
      <c r="U30" s="63">
        <f t="shared" si="46"/>
        <v>-8475.7226572509935</v>
      </c>
      <c r="V30" s="63">
        <f t="shared" si="46"/>
        <v>-8729.9943369685243</v>
      </c>
      <c r="W30" s="63">
        <f t="shared" si="46"/>
        <v>-8991.8941670775803</v>
      </c>
      <c r="X30" s="63">
        <f t="shared" si="46"/>
        <v>-9261.650992089908</v>
      </c>
      <c r="Y30" s="50" t="s">
        <v>2</v>
      </c>
      <c r="Z30" s="50"/>
      <c r="AA30" s="50"/>
      <c r="AB30" s="50"/>
      <c r="AC30" s="50"/>
      <c r="AD30" s="50"/>
      <c r="AE30" s="50"/>
      <c r="AF30" s="50"/>
      <c r="AG30" s="50"/>
      <c r="AH30" s="50"/>
      <c r="AI30" s="50"/>
      <c r="AJ30" s="50"/>
      <c r="AK30" s="50"/>
      <c r="AL30" s="50"/>
      <c r="AM30" s="50"/>
    </row>
    <row r="31" spans="1:39" x14ac:dyDescent="0.3">
      <c r="A31" s="50"/>
      <c r="B31" s="66" t="s">
        <v>526</v>
      </c>
      <c r="C31" s="66"/>
      <c r="D31" s="66"/>
      <c r="E31" s="67"/>
      <c r="F31" s="66"/>
      <c r="G31" s="66"/>
      <c r="H31" s="66"/>
      <c r="I31" s="66"/>
      <c r="J31" s="66"/>
      <c r="K31" s="66"/>
      <c r="L31" s="66"/>
      <c r="M31" s="68">
        <f>SUM(M27:M30)</f>
        <v>1264563.7955592608</v>
      </c>
      <c r="N31" s="68">
        <f t="shared" ref="N31:X31" si="47">SUM(N27:N30)</f>
        <v>1282428.268226685</v>
      </c>
      <c r="O31" s="68">
        <f t="shared" si="47"/>
        <v>1320901.1162734858</v>
      </c>
      <c r="P31" s="68">
        <f t="shared" si="47"/>
        <v>1360528.1497616905</v>
      </c>
      <c r="Q31" s="68">
        <f t="shared" si="47"/>
        <v>1401343.9942545411</v>
      </c>
      <c r="R31" s="68">
        <f t="shared" si="47"/>
        <v>1443384.3140821774</v>
      </c>
      <c r="S31" s="68">
        <f t="shared" si="47"/>
        <v>1486685.8435046428</v>
      </c>
      <c r="T31" s="68">
        <f t="shared" si="47"/>
        <v>1531286.4188097822</v>
      </c>
      <c r="U31" s="68">
        <f t="shared" si="47"/>
        <v>1577225.0113740757</v>
      </c>
      <c r="V31" s="68">
        <f t="shared" si="47"/>
        <v>1624541.7617152981</v>
      </c>
      <c r="W31" s="68">
        <f t="shared" si="47"/>
        <v>1673278.014566757</v>
      </c>
      <c r="X31" s="68">
        <f t="shared" si="47"/>
        <v>1723476.3550037597</v>
      </c>
      <c r="Y31" s="50" t="s">
        <v>2</v>
      </c>
      <c r="Z31" s="50"/>
      <c r="AA31" s="50"/>
      <c r="AB31" s="50"/>
      <c r="AC31" s="50"/>
      <c r="AD31" s="50"/>
      <c r="AE31" s="50"/>
      <c r="AF31" s="50"/>
      <c r="AG31" s="50"/>
      <c r="AH31" s="50"/>
      <c r="AI31" s="50"/>
      <c r="AJ31" s="50"/>
      <c r="AK31" s="50"/>
      <c r="AL31" s="50"/>
      <c r="AM31" s="50"/>
    </row>
    <row r="32" spans="1:39" x14ac:dyDescent="0.3">
      <c r="A32" s="50"/>
      <c r="B32" s="50" t="s">
        <v>13</v>
      </c>
      <c r="C32" s="50" t="s">
        <v>517</v>
      </c>
      <c r="D32" s="50"/>
      <c r="E32" s="62">
        <v>0.03</v>
      </c>
      <c r="F32" s="50"/>
      <c r="G32" s="50"/>
      <c r="H32" s="50"/>
      <c r="I32" s="50"/>
      <c r="J32" s="50"/>
      <c r="K32" s="50"/>
      <c r="L32" s="50"/>
      <c r="M32" s="63">
        <f>SUM(Income!BP84:BS84)*3</f>
        <v>579395.7409158462</v>
      </c>
      <c r="N32" s="63">
        <f t="shared" ref="N32:X32" si="48">M32*(1+$E32)</f>
        <v>596777.61314332159</v>
      </c>
      <c r="O32" s="63">
        <f t="shared" si="48"/>
        <v>614680.9415376212</v>
      </c>
      <c r="P32" s="63">
        <f t="shared" si="48"/>
        <v>633121.3697837498</v>
      </c>
      <c r="Q32" s="63">
        <f t="shared" si="48"/>
        <v>652115.01087726234</v>
      </c>
      <c r="R32" s="63">
        <f t="shared" si="48"/>
        <v>671678.46120358026</v>
      </c>
      <c r="S32" s="63">
        <f t="shared" si="48"/>
        <v>691828.81503968767</v>
      </c>
      <c r="T32" s="63">
        <f t="shared" si="48"/>
        <v>712583.67949087836</v>
      </c>
      <c r="U32" s="63">
        <f t="shared" si="48"/>
        <v>733961.1898756047</v>
      </c>
      <c r="V32" s="63">
        <f t="shared" si="48"/>
        <v>755980.02557187283</v>
      </c>
      <c r="W32" s="63">
        <f t="shared" si="48"/>
        <v>778659.42633902899</v>
      </c>
      <c r="X32" s="63">
        <f t="shared" si="48"/>
        <v>802019.20912919985</v>
      </c>
      <c r="Y32" s="50" t="s">
        <v>2</v>
      </c>
      <c r="Z32" s="50"/>
      <c r="AA32" s="50"/>
      <c r="AB32" s="50"/>
      <c r="AC32" s="50"/>
      <c r="AD32" s="50"/>
      <c r="AE32" s="50"/>
      <c r="AF32" s="50"/>
      <c r="AG32" s="50"/>
      <c r="AH32" s="50"/>
      <c r="AI32" s="50"/>
      <c r="AJ32" s="50"/>
      <c r="AK32" s="50"/>
      <c r="AL32" s="50"/>
      <c r="AM32" s="50"/>
    </row>
    <row r="33" spans="1:39" x14ac:dyDescent="0.3">
      <c r="A33" s="50"/>
      <c r="B33" s="50"/>
      <c r="C33" s="50" t="s">
        <v>518</v>
      </c>
      <c r="D33" s="50"/>
      <c r="E33" s="62">
        <v>0.05</v>
      </c>
      <c r="F33" s="50"/>
      <c r="G33" s="50"/>
      <c r="H33" s="50"/>
      <c r="I33" s="50"/>
      <c r="J33" s="50"/>
      <c r="K33" s="50"/>
      <c r="L33" s="50"/>
      <c r="M33" s="63">
        <f>M32*-$E33</f>
        <v>-28969.787045792313</v>
      </c>
      <c r="N33" s="63">
        <f>N32*-$E33</f>
        <v>-29838.880657166083</v>
      </c>
      <c r="O33" s="63">
        <f t="shared" ref="O33" si="49">O32*-$E33</f>
        <v>-30734.047076881063</v>
      </c>
      <c r="P33" s="63">
        <f t="shared" ref="P33" si="50">P32*-$E33</f>
        <v>-31656.068489187492</v>
      </c>
      <c r="Q33" s="63">
        <f t="shared" ref="Q33" si="51">Q32*-$E33</f>
        <v>-32605.75054386312</v>
      </c>
      <c r="R33" s="63">
        <f t="shared" ref="R33" si="52">R32*-$E33</f>
        <v>-33583.923060179011</v>
      </c>
      <c r="S33" s="63">
        <f t="shared" ref="S33" si="53">S32*-$E33</f>
        <v>-34591.440751984388</v>
      </c>
      <c r="T33" s="63">
        <f t="shared" ref="T33" si="54">T32*-$E33</f>
        <v>-35629.183974543921</v>
      </c>
      <c r="U33" s="63">
        <f t="shared" ref="U33" si="55">U32*-$E33</f>
        <v>-36698.059493780238</v>
      </c>
      <c r="V33" s="63">
        <f t="shared" ref="V33" si="56">V32*-$E33</f>
        <v>-37799.001278593641</v>
      </c>
      <c r="W33" s="63">
        <f t="shared" ref="W33" si="57">W32*-$E33</f>
        <v>-38932.971316951451</v>
      </c>
      <c r="X33" s="63">
        <f t="shared" ref="X33" si="58">X32*-$E33</f>
        <v>-40100.960456459994</v>
      </c>
      <c r="Y33" s="50" t="s">
        <v>2</v>
      </c>
      <c r="Z33" s="50"/>
      <c r="AA33" s="50"/>
      <c r="AB33" s="50"/>
      <c r="AC33" s="50"/>
      <c r="AD33" s="50"/>
      <c r="AE33" s="50"/>
      <c r="AF33" s="50"/>
      <c r="AG33" s="50"/>
      <c r="AH33" s="50"/>
      <c r="AI33" s="50"/>
      <c r="AJ33" s="50"/>
      <c r="AK33" s="50"/>
      <c r="AL33" s="50"/>
      <c r="AM33" s="50"/>
    </row>
    <row r="34" spans="1:39" x14ac:dyDescent="0.3">
      <c r="A34" s="50"/>
      <c r="B34" s="50"/>
      <c r="C34" s="50" t="s">
        <v>519</v>
      </c>
      <c r="D34" s="50"/>
      <c r="E34" s="62">
        <v>0.5</v>
      </c>
      <c r="F34" s="50"/>
      <c r="G34" s="50"/>
      <c r="H34" s="50"/>
      <c r="I34" s="50"/>
      <c r="J34" s="50"/>
      <c r="K34" s="50"/>
      <c r="L34" s="50"/>
      <c r="M34" s="63"/>
      <c r="N34" s="63">
        <f>(N32-M32)*-$E34</f>
        <v>-8690.9361137376982</v>
      </c>
      <c r="O34" s="63">
        <f t="shared" ref="O34:X34" si="59">(O32-N32)*-$E34</f>
        <v>-8951.6641971498029</v>
      </c>
      <c r="P34" s="63">
        <f t="shared" si="59"/>
        <v>-9220.2141230643028</v>
      </c>
      <c r="Q34" s="63">
        <f t="shared" si="59"/>
        <v>-9496.8205467562657</v>
      </c>
      <c r="R34" s="63">
        <f t="shared" si="59"/>
        <v>-9781.7251631589606</v>
      </c>
      <c r="S34" s="63">
        <f t="shared" si="59"/>
        <v>-10075.176918053709</v>
      </c>
      <c r="T34" s="63">
        <f t="shared" si="59"/>
        <v>-10377.432225595345</v>
      </c>
      <c r="U34" s="63">
        <f t="shared" si="59"/>
        <v>-10688.755192363169</v>
      </c>
      <c r="V34" s="63">
        <f t="shared" si="59"/>
        <v>-11009.417848134064</v>
      </c>
      <c r="W34" s="63">
        <f t="shared" si="59"/>
        <v>-11339.700383578078</v>
      </c>
      <c r="X34" s="63">
        <f t="shared" si="59"/>
        <v>-11679.891395085433</v>
      </c>
      <c r="Y34" s="50" t="s">
        <v>2</v>
      </c>
      <c r="Z34" s="50"/>
      <c r="AA34" s="50"/>
      <c r="AB34" s="50"/>
      <c r="AC34" s="50"/>
      <c r="AD34" s="50"/>
      <c r="AE34" s="50"/>
      <c r="AF34" s="50"/>
      <c r="AG34" s="50"/>
      <c r="AH34" s="50"/>
      <c r="AI34" s="50"/>
      <c r="AJ34" s="50"/>
      <c r="AK34" s="50"/>
      <c r="AL34" s="50"/>
      <c r="AM34" s="50"/>
    </row>
    <row r="35" spans="1:39" x14ac:dyDescent="0.3">
      <c r="A35" s="50"/>
      <c r="B35" s="50"/>
      <c r="C35" s="50" t="s">
        <v>520</v>
      </c>
      <c r="D35" s="50"/>
      <c r="E35" s="64">
        <v>5.0000000000000001E-3</v>
      </c>
      <c r="F35" s="50"/>
      <c r="G35" s="50"/>
      <c r="H35" s="50"/>
      <c r="I35" s="50"/>
      <c r="J35" s="50"/>
      <c r="K35" s="50"/>
      <c r="L35" s="50"/>
      <c r="M35" s="63">
        <f>M32*-$E35</f>
        <v>-2896.9787045792309</v>
      </c>
      <c r="N35" s="63">
        <f>N32*-$E35</f>
        <v>-2983.8880657166078</v>
      </c>
      <c r="O35" s="63">
        <f t="shared" ref="O35:X35" si="60">O32*-$E35</f>
        <v>-3073.4047076881061</v>
      </c>
      <c r="P35" s="63">
        <f t="shared" si="60"/>
        <v>-3165.6068489187492</v>
      </c>
      <c r="Q35" s="63">
        <f t="shared" si="60"/>
        <v>-3260.5750543863119</v>
      </c>
      <c r="R35" s="63">
        <f t="shared" si="60"/>
        <v>-3358.3923060179013</v>
      </c>
      <c r="S35" s="63">
        <f t="shared" si="60"/>
        <v>-3459.1440751984383</v>
      </c>
      <c r="T35" s="63">
        <f t="shared" si="60"/>
        <v>-3562.9183974543921</v>
      </c>
      <c r="U35" s="63">
        <f t="shared" si="60"/>
        <v>-3669.8059493780238</v>
      </c>
      <c r="V35" s="63">
        <f t="shared" si="60"/>
        <v>-3779.9001278593641</v>
      </c>
      <c r="W35" s="63">
        <f t="shared" si="60"/>
        <v>-3893.2971316951448</v>
      </c>
      <c r="X35" s="63">
        <f t="shared" si="60"/>
        <v>-4010.0960456459993</v>
      </c>
      <c r="Y35" s="50" t="s">
        <v>2</v>
      </c>
      <c r="Z35" s="50"/>
      <c r="AA35" s="50"/>
      <c r="AB35" s="50"/>
      <c r="AC35" s="50"/>
      <c r="AD35" s="50"/>
      <c r="AE35" s="50"/>
      <c r="AF35" s="50"/>
      <c r="AG35" s="50"/>
      <c r="AH35" s="50"/>
      <c r="AI35" s="50"/>
      <c r="AJ35" s="50"/>
      <c r="AK35" s="50"/>
      <c r="AL35" s="50"/>
      <c r="AM35" s="50"/>
    </row>
    <row r="36" spans="1:39" x14ac:dyDescent="0.3">
      <c r="A36" s="50"/>
      <c r="B36" s="66" t="s">
        <v>527</v>
      </c>
      <c r="C36" s="66"/>
      <c r="D36" s="66"/>
      <c r="E36" s="67"/>
      <c r="F36" s="66"/>
      <c r="G36" s="66"/>
      <c r="H36" s="66"/>
      <c r="I36" s="66"/>
      <c r="J36" s="66"/>
      <c r="K36" s="66"/>
      <c r="L36" s="66"/>
      <c r="M36" s="68">
        <f>SUM(M32:M35)</f>
        <v>547528.97516547469</v>
      </c>
      <c r="N36" s="68">
        <f t="shared" ref="N36:X36" si="61">SUM(N32:N35)</f>
        <v>555263.90830670123</v>
      </c>
      <c r="O36" s="68">
        <f t="shared" si="61"/>
        <v>571921.82555590221</v>
      </c>
      <c r="P36" s="68">
        <f t="shared" si="61"/>
        <v>589079.48032257927</v>
      </c>
      <c r="Q36" s="68">
        <f t="shared" si="61"/>
        <v>606751.86473225662</v>
      </c>
      <c r="R36" s="68">
        <f t="shared" si="61"/>
        <v>624954.42067422438</v>
      </c>
      <c r="S36" s="68">
        <f t="shared" si="61"/>
        <v>643703.05329445109</v>
      </c>
      <c r="T36" s="68">
        <f t="shared" si="61"/>
        <v>663014.14489328465</v>
      </c>
      <c r="U36" s="68">
        <f t="shared" si="61"/>
        <v>682904.56924008322</v>
      </c>
      <c r="V36" s="68">
        <f t="shared" si="61"/>
        <v>703391.70631728577</v>
      </c>
      <c r="W36" s="68">
        <f t="shared" si="61"/>
        <v>724493.45750680426</v>
      </c>
      <c r="X36" s="68">
        <f t="shared" si="61"/>
        <v>746228.26123200834</v>
      </c>
      <c r="Y36" s="50" t="s">
        <v>2</v>
      </c>
      <c r="Z36" s="50"/>
      <c r="AA36" s="50"/>
      <c r="AB36" s="50"/>
      <c r="AC36" s="50"/>
      <c r="AD36" s="50"/>
      <c r="AE36" s="50"/>
      <c r="AF36" s="50"/>
      <c r="AG36" s="50"/>
      <c r="AH36" s="50"/>
      <c r="AI36" s="50"/>
      <c r="AJ36" s="50"/>
      <c r="AK36" s="50"/>
      <c r="AL36" s="50"/>
      <c r="AM36" s="50"/>
    </row>
    <row r="37" spans="1:39" x14ac:dyDescent="0.3">
      <c r="A37" s="50"/>
      <c r="B37" s="50" t="s">
        <v>14</v>
      </c>
      <c r="C37" s="50" t="s">
        <v>517</v>
      </c>
      <c r="D37" s="50"/>
      <c r="E37" s="62">
        <v>0.03</v>
      </c>
      <c r="F37" s="50"/>
      <c r="G37" s="50"/>
      <c r="H37" s="50"/>
      <c r="I37" s="50"/>
      <c r="J37" s="50"/>
      <c r="K37" s="50"/>
      <c r="L37" s="50"/>
      <c r="M37" s="63">
        <f>SUM(Income!BP89:BS89)*3</f>
        <v>550425.95387005375</v>
      </c>
      <c r="N37" s="63">
        <f t="shared" ref="N37:X37" si="62">M37*(1+$E37)</f>
        <v>566938.73248615535</v>
      </c>
      <c r="O37" s="63">
        <f t="shared" si="62"/>
        <v>583946.89446074003</v>
      </c>
      <c r="P37" s="63">
        <f t="shared" si="62"/>
        <v>601465.30129456229</v>
      </c>
      <c r="Q37" s="63">
        <f t="shared" si="62"/>
        <v>619509.26033339917</v>
      </c>
      <c r="R37" s="63">
        <f t="shared" si="62"/>
        <v>638094.53814340115</v>
      </c>
      <c r="S37" s="63">
        <f t="shared" si="62"/>
        <v>657237.37428770319</v>
      </c>
      <c r="T37" s="63">
        <f t="shared" si="62"/>
        <v>676954.49551633431</v>
      </c>
      <c r="U37" s="63">
        <f t="shared" si="62"/>
        <v>697263.13038182433</v>
      </c>
      <c r="V37" s="63">
        <f t="shared" si="62"/>
        <v>718181.02429327904</v>
      </c>
      <c r="W37" s="63">
        <f t="shared" si="62"/>
        <v>739726.45502207743</v>
      </c>
      <c r="X37" s="63">
        <f t="shared" si="62"/>
        <v>761918.24867273972</v>
      </c>
      <c r="Y37" s="50" t="s">
        <v>2</v>
      </c>
      <c r="Z37" s="50"/>
      <c r="AA37" s="50"/>
      <c r="AB37" s="50"/>
      <c r="AC37" s="50"/>
      <c r="AD37" s="50"/>
      <c r="AE37" s="50"/>
      <c r="AF37" s="50"/>
      <c r="AG37" s="50"/>
      <c r="AH37" s="50"/>
      <c r="AI37" s="50"/>
      <c r="AJ37" s="50"/>
      <c r="AK37" s="50"/>
      <c r="AL37" s="50"/>
      <c r="AM37" s="50"/>
    </row>
    <row r="38" spans="1:39" x14ac:dyDescent="0.3">
      <c r="A38" s="50"/>
      <c r="B38" s="50"/>
      <c r="C38" s="50" t="s">
        <v>518</v>
      </c>
      <c r="D38" s="50"/>
      <c r="E38" s="62">
        <v>0.05</v>
      </c>
      <c r="F38" s="50"/>
      <c r="G38" s="50"/>
      <c r="H38" s="50"/>
      <c r="I38" s="50"/>
      <c r="J38" s="50"/>
      <c r="K38" s="50"/>
      <c r="L38" s="50"/>
      <c r="M38" s="63">
        <f>M37*-$E38</f>
        <v>-27521.297693502689</v>
      </c>
      <c r="N38" s="63">
        <f>N37*-$E38</f>
        <v>-28346.936624307767</v>
      </c>
      <c r="O38" s="63">
        <f t="shared" ref="O38" si="63">O37*-$E38</f>
        <v>-29197.344723037004</v>
      </c>
      <c r="P38" s="63">
        <f t="shared" ref="P38" si="64">P37*-$E38</f>
        <v>-30073.265064728115</v>
      </c>
      <c r="Q38" s="63">
        <f t="shared" ref="Q38" si="65">Q37*-$E38</f>
        <v>-30975.463016669961</v>
      </c>
      <c r="R38" s="63">
        <f t="shared" ref="R38" si="66">R37*-$E38</f>
        <v>-31904.726907170058</v>
      </c>
      <c r="S38" s="63">
        <f t="shared" ref="S38" si="67">S37*-$E38</f>
        <v>-32861.868714385164</v>
      </c>
      <c r="T38" s="63">
        <f t="shared" ref="T38" si="68">T37*-$E38</f>
        <v>-33847.724775816714</v>
      </c>
      <c r="U38" s="63">
        <f t="shared" ref="U38" si="69">U37*-$E38</f>
        <v>-34863.156519091215</v>
      </c>
      <c r="V38" s="63">
        <f t="shared" ref="V38" si="70">V37*-$E38</f>
        <v>-35909.051214663952</v>
      </c>
      <c r="W38" s="63">
        <f t="shared" ref="W38" si="71">W37*-$E38</f>
        <v>-36986.322751103871</v>
      </c>
      <c r="X38" s="63">
        <f t="shared" ref="X38" si="72">X37*-$E38</f>
        <v>-38095.912433636986</v>
      </c>
      <c r="Y38" s="50" t="s">
        <v>2</v>
      </c>
      <c r="Z38" s="50"/>
      <c r="AA38" s="50"/>
      <c r="AB38" s="50"/>
      <c r="AC38" s="50"/>
      <c r="AD38" s="50"/>
      <c r="AE38" s="50"/>
      <c r="AF38" s="50"/>
      <c r="AG38" s="50"/>
      <c r="AH38" s="50"/>
      <c r="AI38" s="50"/>
      <c r="AJ38" s="50"/>
      <c r="AK38" s="50"/>
      <c r="AL38" s="50"/>
      <c r="AM38" s="50"/>
    </row>
    <row r="39" spans="1:39" x14ac:dyDescent="0.3">
      <c r="A39" s="50"/>
      <c r="B39" s="50"/>
      <c r="C39" s="50" t="s">
        <v>519</v>
      </c>
      <c r="D39" s="50"/>
      <c r="E39" s="62">
        <v>0.5</v>
      </c>
      <c r="F39" s="50"/>
      <c r="G39" s="50"/>
      <c r="H39" s="50"/>
      <c r="I39" s="50"/>
      <c r="J39" s="50"/>
      <c r="K39" s="50"/>
      <c r="L39" s="50"/>
      <c r="M39" s="63"/>
      <c r="N39" s="63">
        <f>(N37-M37)*-$E39</f>
        <v>-8256.3893080507987</v>
      </c>
      <c r="O39" s="63">
        <f t="shared" ref="O39:X39" si="73">(O37-N37)*-$E39</f>
        <v>-8504.0809872923419</v>
      </c>
      <c r="P39" s="63">
        <f t="shared" si="73"/>
        <v>-8759.2034169111284</v>
      </c>
      <c r="Q39" s="63">
        <f t="shared" si="73"/>
        <v>-9021.9795194184408</v>
      </c>
      <c r="R39" s="63">
        <f t="shared" si="73"/>
        <v>-9292.6389050009893</v>
      </c>
      <c r="S39" s="63">
        <f t="shared" si="73"/>
        <v>-9571.4180721510202</v>
      </c>
      <c r="T39" s="63">
        <f t="shared" si="73"/>
        <v>-9858.5606143155601</v>
      </c>
      <c r="U39" s="63">
        <f t="shared" si="73"/>
        <v>-10154.317432745011</v>
      </c>
      <c r="V39" s="63">
        <f t="shared" si="73"/>
        <v>-10458.946955727355</v>
      </c>
      <c r="W39" s="63">
        <f t="shared" si="73"/>
        <v>-10772.715364399191</v>
      </c>
      <c r="X39" s="63">
        <f t="shared" si="73"/>
        <v>-11095.896825331147</v>
      </c>
      <c r="Y39" s="50" t="s">
        <v>2</v>
      </c>
      <c r="Z39" s="50"/>
      <c r="AA39" s="50"/>
      <c r="AB39" s="50"/>
      <c r="AC39" s="50"/>
      <c r="AD39" s="50"/>
      <c r="AE39" s="50"/>
      <c r="AF39" s="50"/>
      <c r="AG39" s="50"/>
      <c r="AH39" s="50"/>
      <c r="AI39" s="50"/>
      <c r="AJ39" s="50"/>
      <c r="AK39" s="50"/>
      <c r="AL39" s="50"/>
      <c r="AM39" s="50"/>
    </row>
    <row r="40" spans="1:39" x14ac:dyDescent="0.3">
      <c r="A40" s="50"/>
      <c r="B40" s="50"/>
      <c r="C40" s="50" t="s">
        <v>520</v>
      </c>
      <c r="D40" s="50"/>
      <c r="E40" s="64">
        <v>5.0000000000000001E-3</v>
      </c>
      <c r="F40" s="50"/>
      <c r="G40" s="50"/>
      <c r="H40" s="50"/>
      <c r="I40" s="50"/>
      <c r="J40" s="50"/>
      <c r="K40" s="50"/>
      <c r="L40" s="50"/>
      <c r="M40" s="63">
        <f>M37*-$E40</f>
        <v>-2752.1297693502688</v>
      </c>
      <c r="N40" s="63">
        <f>N37*-$E40</f>
        <v>-2834.6936624307768</v>
      </c>
      <c r="O40" s="63">
        <f t="shared" ref="O40:X40" si="74">O37*-$E40</f>
        <v>-2919.7344723037004</v>
      </c>
      <c r="P40" s="63">
        <f t="shared" si="74"/>
        <v>-3007.3265064728116</v>
      </c>
      <c r="Q40" s="63">
        <f t="shared" si="74"/>
        <v>-3097.546301666996</v>
      </c>
      <c r="R40" s="63">
        <f t="shared" si="74"/>
        <v>-3190.4726907170057</v>
      </c>
      <c r="S40" s="63">
        <f t="shared" si="74"/>
        <v>-3286.1868714385159</v>
      </c>
      <c r="T40" s="63">
        <f t="shared" si="74"/>
        <v>-3384.7724775816714</v>
      </c>
      <c r="U40" s="63">
        <f t="shared" si="74"/>
        <v>-3486.3156519091217</v>
      </c>
      <c r="V40" s="63">
        <f t="shared" si="74"/>
        <v>-3590.9051214663955</v>
      </c>
      <c r="W40" s="63">
        <f t="shared" si="74"/>
        <v>-3698.6322751103871</v>
      </c>
      <c r="X40" s="63">
        <f t="shared" si="74"/>
        <v>-3809.5912433636986</v>
      </c>
      <c r="Y40" s="50" t="s">
        <v>2</v>
      </c>
      <c r="Z40" s="50"/>
      <c r="AA40" s="50"/>
      <c r="AB40" s="50"/>
      <c r="AC40" s="50"/>
      <c r="AD40" s="50"/>
      <c r="AE40" s="50"/>
      <c r="AF40" s="50"/>
      <c r="AG40" s="50"/>
      <c r="AH40" s="50"/>
      <c r="AI40" s="50"/>
      <c r="AJ40" s="50"/>
      <c r="AK40" s="50"/>
      <c r="AL40" s="50"/>
      <c r="AM40" s="50"/>
    </row>
    <row r="41" spans="1:39" x14ac:dyDescent="0.3">
      <c r="A41" s="50"/>
      <c r="B41" s="66" t="s">
        <v>528</v>
      </c>
      <c r="C41" s="66"/>
      <c r="D41" s="66"/>
      <c r="E41" s="67"/>
      <c r="F41" s="66"/>
      <c r="G41" s="66"/>
      <c r="H41" s="66"/>
      <c r="I41" s="66"/>
      <c r="J41" s="66"/>
      <c r="K41" s="66"/>
      <c r="L41" s="66"/>
      <c r="M41" s="68">
        <f>SUM(M37:M40)</f>
        <v>520152.52640720078</v>
      </c>
      <c r="N41" s="68">
        <f t="shared" ref="N41:X41" si="75">SUM(N37:N40)</f>
        <v>527500.71289136598</v>
      </c>
      <c r="O41" s="68">
        <f t="shared" si="75"/>
        <v>543325.73427810706</v>
      </c>
      <c r="P41" s="68">
        <f t="shared" si="75"/>
        <v>559625.50630645023</v>
      </c>
      <c r="Q41" s="68">
        <f t="shared" si="75"/>
        <v>576414.27149564377</v>
      </c>
      <c r="R41" s="68">
        <f t="shared" si="75"/>
        <v>593706.69964051316</v>
      </c>
      <c r="S41" s="68">
        <f t="shared" si="75"/>
        <v>611517.90062972845</v>
      </c>
      <c r="T41" s="68">
        <f t="shared" si="75"/>
        <v>629863.43764862046</v>
      </c>
      <c r="U41" s="68">
        <f t="shared" si="75"/>
        <v>648759.340778079</v>
      </c>
      <c r="V41" s="68">
        <f t="shared" si="75"/>
        <v>668222.12100142124</v>
      </c>
      <c r="W41" s="68">
        <f t="shared" si="75"/>
        <v>688268.78463146393</v>
      </c>
      <c r="X41" s="68">
        <f t="shared" si="75"/>
        <v>708916.84817040793</v>
      </c>
      <c r="Y41" s="50" t="s">
        <v>2</v>
      </c>
      <c r="Z41" s="50"/>
      <c r="AA41" s="50"/>
      <c r="AB41" s="50"/>
      <c r="AC41" s="50"/>
      <c r="AD41" s="50"/>
      <c r="AE41" s="50"/>
      <c r="AF41" s="50"/>
      <c r="AG41" s="50"/>
      <c r="AH41" s="50"/>
      <c r="AI41" s="50"/>
      <c r="AJ41" s="50"/>
      <c r="AK41" s="50"/>
      <c r="AL41" s="50"/>
      <c r="AM41" s="50"/>
    </row>
    <row r="42" spans="1:39" x14ac:dyDescent="0.3">
      <c r="A42" s="50"/>
      <c r="B42" s="50" t="s">
        <v>15</v>
      </c>
      <c r="C42" s="50" t="s">
        <v>517</v>
      </c>
      <c r="D42" s="50"/>
      <c r="E42" s="62">
        <v>0.03</v>
      </c>
      <c r="F42" s="50"/>
      <c r="G42" s="50"/>
      <c r="H42" s="50"/>
      <c r="I42" s="50"/>
      <c r="J42" s="50"/>
      <c r="K42" s="50"/>
      <c r="L42" s="50"/>
      <c r="M42" s="63">
        <f>SUM(Income!BP95:BS95)*3</f>
        <v>23550951.238124233</v>
      </c>
      <c r="N42" s="63">
        <f t="shared" ref="N42:X42" si="76">M42*(1+$E42)</f>
        <v>24257479.775267959</v>
      </c>
      <c r="O42" s="63">
        <f t="shared" si="76"/>
        <v>24985204.168525998</v>
      </c>
      <c r="P42" s="63">
        <f t="shared" si="76"/>
        <v>25734760.293581776</v>
      </c>
      <c r="Q42" s="63">
        <f t="shared" si="76"/>
        <v>26506803.102389231</v>
      </c>
      <c r="R42" s="63">
        <f t="shared" si="76"/>
        <v>27302007.195460908</v>
      </c>
      <c r="S42" s="63">
        <f t="shared" si="76"/>
        <v>28121067.411324736</v>
      </c>
      <c r="T42" s="63">
        <f t="shared" si="76"/>
        <v>28964699.433664478</v>
      </c>
      <c r="U42" s="63">
        <f t="shared" si="76"/>
        <v>29833640.416674413</v>
      </c>
      <c r="V42" s="63">
        <f t="shared" si="76"/>
        <v>30728649.629174646</v>
      </c>
      <c r="W42" s="63">
        <f t="shared" si="76"/>
        <v>31650509.118049886</v>
      </c>
      <c r="X42" s="63">
        <f t="shared" si="76"/>
        <v>32600024.391591385</v>
      </c>
      <c r="Y42" s="50" t="s">
        <v>2</v>
      </c>
      <c r="Z42" s="50"/>
      <c r="AA42" s="50"/>
      <c r="AB42" s="50"/>
      <c r="AC42" s="50"/>
      <c r="AD42" s="50"/>
      <c r="AE42" s="50"/>
      <c r="AF42" s="50"/>
      <c r="AG42" s="50"/>
      <c r="AH42" s="50"/>
      <c r="AI42" s="50"/>
      <c r="AJ42" s="50"/>
      <c r="AK42" s="50"/>
      <c r="AL42" s="50"/>
      <c r="AM42" s="50"/>
    </row>
    <row r="43" spans="1:39" x14ac:dyDescent="0.3">
      <c r="A43" s="50"/>
      <c r="B43" s="50"/>
      <c r="C43" s="50" t="s">
        <v>518</v>
      </c>
      <c r="D43" s="50"/>
      <c r="E43" s="62">
        <v>0.05</v>
      </c>
      <c r="F43" s="50"/>
      <c r="G43" s="50"/>
      <c r="H43" s="50"/>
      <c r="I43" s="50"/>
      <c r="J43" s="50"/>
      <c r="K43" s="50"/>
      <c r="L43" s="50"/>
      <c r="M43" s="63">
        <f>M42*-$E43</f>
        <v>-1177547.5619062118</v>
      </c>
      <c r="N43" s="63">
        <f>N42*-$E43</f>
        <v>-1212873.988763398</v>
      </c>
      <c r="O43" s="63">
        <f t="shared" ref="O43" si="77">O42*-$E43</f>
        <v>-1249260.2084263</v>
      </c>
      <c r="P43" s="63">
        <f t="shared" ref="P43" si="78">P42*-$E43</f>
        <v>-1286738.014679089</v>
      </c>
      <c r="Q43" s="63">
        <f t="shared" ref="Q43" si="79">Q42*-$E43</f>
        <v>-1325340.1551194617</v>
      </c>
      <c r="R43" s="63">
        <f t="shared" ref="R43" si="80">R42*-$E43</f>
        <v>-1365100.3597730454</v>
      </c>
      <c r="S43" s="63">
        <f t="shared" ref="S43" si="81">S42*-$E43</f>
        <v>-1406053.3705662368</v>
      </c>
      <c r="T43" s="63">
        <f t="shared" ref="T43" si="82">T42*-$E43</f>
        <v>-1448234.971683224</v>
      </c>
      <c r="U43" s="63">
        <f t="shared" ref="U43" si="83">U42*-$E43</f>
        <v>-1491682.0208337207</v>
      </c>
      <c r="V43" s="63">
        <f t="shared" ref="V43" si="84">V42*-$E43</f>
        <v>-1536432.4814587324</v>
      </c>
      <c r="W43" s="63">
        <f t="shared" ref="W43" si="85">W42*-$E43</f>
        <v>-1582525.4559024945</v>
      </c>
      <c r="X43" s="63">
        <f t="shared" ref="X43" si="86">X42*-$E43</f>
        <v>-1630001.2195795693</v>
      </c>
      <c r="Y43" s="50" t="s">
        <v>2</v>
      </c>
      <c r="Z43" s="50"/>
      <c r="AA43" s="50"/>
      <c r="AB43" s="50"/>
      <c r="AC43" s="50"/>
      <c r="AD43" s="50"/>
      <c r="AE43" s="50"/>
      <c r="AF43" s="50"/>
      <c r="AG43" s="50"/>
      <c r="AH43" s="50"/>
      <c r="AI43" s="50"/>
      <c r="AJ43" s="50"/>
      <c r="AK43" s="50"/>
      <c r="AL43" s="50"/>
      <c r="AM43" s="50"/>
    </row>
    <row r="44" spans="1:39" x14ac:dyDescent="0.3">
      <c r="A44" s="50"/>
      <c r="B44" s="50"/>
      <c r="C44" s="50" t="s">
        <v>519</v>
      </c>
      <c r="D44" s="50"/>
      <c r="E44" s="62">
        <v>0.5</v>
      </c>
      <c r="F44" s="50"/>
      <c r="G44" s="50"/>
      <c r="H44" s="50"/>
      <c r="I44" s="50"/>
      <c r="J44" s="50"/>
      <c r="K44" s="50"/>
      <c r="L44" s="50"/>
      <c r="M44" s="63"/>
      <c r="N44" s="63">
        <f>(N42-M42)*-$E44</f>
        <v>-353264.26857186295</v>
      </c>
      <c r="O44" s="63">
        <f t="shared" ref="O44:X44" si="87">(O42-N42)*-$E44</f>
        <v>-363862.19662901945</v>
      </c>
      <c r="P44" s="63">
        <f t="shared" si="87"/>
        <v>-374778.06252788939</v>
      </c>
      <c r="Q44" s="63">
        <f t="shared" si="87"/>
        <v>-386021.4044037275</v>
      </c>
      <c r="R44" s="63">
        <f t="shared" si="87"/>
        <v>-397602.0465358384</v>
      </c>
      <c r="S44" s="63">
        <f t="shared" si="87"/>
        <v>-409530.10793191381</v>
      </c>
      <c r="T44" s="63">
        <f t="shared" si="87"/>
        <v>-421816.01116987132</v>
      </c>
      <c r="U44" s="63">
        <f t="shared" si="87"/>
        <v>-434470.49150496721</v>
      </c>
      <c r="V44" s="63">
        <f t="shared" si="87"/>
        <v>-447504.6062501166</v>
      </c>
      <c r="W44" s="63">
        <f t="shared" si="87"/>
        <v>-460929.74443762004</v>
      </c>
      <c r="X44" s="63">
        <f t="shared" si="87"/>
        <v>-474757.63677074946</v>
      </c>
      <c r="Y44" s="50" t="s">
        <v>2</v>
      </c>
      <c r="Z44" s="50"/>
      <c r="AA44" s="50"/>
      <c r="AB44" s="50"/>
      <c r="AC44" s="50"/>
      <c r="AD44" s="50"/>
      <c r="AE44" s="50"/>
      <c r="AF44" s="50"/>
      <c r="AG44" s="50"/>
      <c r="AH44" s="50"/>
      <c r="AI44" s="50"/>
      <c r="AJ44" s="50"/>
      <c r="AK44" s="50"/>
      <c r="AL44" s="50"/>
      <c r="AM44" s="50"/>
    </row>
    <row r="45" spans="1:39" x14ac:dyDescent="0.3">
      <c r="A45" s="50"/>
      <c r="B45" s="50"/>
      <c r="C45" s="50" t="s">
        <v>520</v>
      </c>
      <c r="D45" s="50"/>
      <c r="E45" s="64">
        <v>5.0000000000000001E-3</v>
      </c>
      <c r="F45" s="50"/>
      <c r="G45" s="50"/>
      <c r="H45" s="50"/>
      <c r="I45" s="50"/>
      <c r="J45" s="50"/>
      <c r="K45" s="50"/>
      <c r="L45" s="50"/>
      <c r="M45" s="63">
        <f>M42*-$E45</f>
        <v>-117754.75619062116</v>
      </c>
      <c r="N45" s="63">
        <f>N42*-$E45</f>
        <v>-121287.39887633979</v>
      </c>
      <c r="O45" s="63">
        <f t="shared" ref="O45:X45" si="88">O42*-$E45</f>
        <v>-124926.02084262999</v>
      </c>
      <c r="P45" s="63">
        <f t="shared" si="88"/>
        <v>-128673.80146790888</v>
      </c>
      <c r="Q45" s="63">
        <f t="shared" si="88"/>
        <v>-132534.01551194617</v>
      </c>
      <c r="R45" s="63">
        <f t="shared" si="88"/>
        <v>-136510.03597730453</v>
      </c>
      <c r="S45" s="63">
        <f t="shared" si="88"/>
        <v>-140605.33705662368</v>
      </c>
      <c r="T45" s="63">
        <f t="shared" si="88"/>
        <v>-144823.49716832238</v>
      </c>
      <c r="U45" s="63">
        <f t="shared" si="88"/>
        <v>-149168.20208337207</v>
      </c>
      <c r="V45" s="63">
        <f t="shared" si="88"/>
        <v>-153643.24814587322</v>
      </c>
      <c r="W45" s="63">
        <f t="shared" si="88"/>
        <v>-158252.54559024944</v>
      </c>
      <c r="X45" s="63">
        <f t="shared" si="88"/>
        <v>-163000.12195795693</v>
      </c>
      <c r="Y45" s="50" t="s">
        <v>2</v>
      </c>
      <c r="Z45" s="50"/>
      <c r="AA45" s="50"/>
      <c r="AB45" s="50"/>
      <c r="AC45" s="50"/>
      <c r="AD45" s="50"/>
      <c r="AE45" s="50"/>
      <c r="AF45" s="50"/>
      <c r="AG45" s="50"/>
      <c r="AH45" s="50"/>
      <c r="AI45" s="50"/>
      <c r="AJ45" s="50"/>
      <c r="AK45" s="50"/>
      <c r="AL45" s="50"/>
      <c r="AM45" s="50"/>
    </row>
    <row r="46" spans="1:39" x14ac:dyDescent="0.3">
      <c r="A46" s="50"/>
      <c r="B46" s="66" t="s">
        <v>529</v>
      </c>
      <c r="C46" s="66"/>
      <c r="D46" s="66"/>
      <c r="E46" s="67"/>
      <c r="F46" s="66"/>
      <c r="G46" s="66"/>
      <c r="H46" s="66"/>
      <c r="I46" s="66"/>
      <c r="J46" s="66"/>
      <c r="K46" s="66"/>
      <c r="L46" s="66"/>
      <c r="M46" s="68">
        <f>SUM(M42:M45)</f>
        <v>22255648.920027401</v>
      </c>
      <c r="N46" s="68">
        <f t="shared" ref="N46:X46" si="89">SUM(N42:N45)</f>
        <v>22570054.119056359</v>
      </c>
      <c r="O46" s="68">
        <f t="shared" si="89"/>
        <v>23247155.742628049</v>
      </c>
      <c r="P46" s="68">
        <f t="shared" si="89"/>
        <v>23944570.414906889</v>
      </c>
      <c r="Q46" s="68">
        <f t="shared" si="89"/>
        <v>24662907.527354099</v>
      </c>
      <c r="R46" s="68">
        <f t="shared" si="89"/>
        <v>25402794.753174718</v>
      </c>
      <c r="S46" s="68">
        <f t="shared" si="89"/>
        <v>26164878.595769964</v>
      </c>
      <c r="T46" s="68">
        <f t="shared" si="89"/>
        <v>26949824.953643065</v>
      </c>
      <c r="U46" s="68">
        <f t="shared" si="89"/>
        <v>27758319.702252354</v>
      </c>
      <c r="V46" s="68">
        <f t="shared" si="89"/>
        <v>28591069.293319922</v>
      </c>
      <c r="W46" s="68">
        <f t="shared" si="89"/>
        <v>29448801.372119524</v>
      </c>
      <c r="X46" s="68">
        <f t="shared" si="89"/>
        <v>30332265.41328311</v>
      </c>
      <c r="Y46" s="50" t="s">
        <v>2</v>
      </c>
      <c r="Z46" s="50"/>
      <c r="AA46" s="50"/>
      <c r="AB46" s="50"/>
      <c r="AC46" s="50"/>
      <c r="AD46" s="50"/>
      <c r="AE46" s="50"/>
      <c r="AF46" s="50"/>
      <c r="AG46" s="50"/>
      <c r="AH46" s="50"/>
      <c r="AI46" s="50"/>
      <c r="AJ46" s="50"/>
      <c r="AK46" s="50"/>
      <c r="AL46" s="50"/>
      <c r="AM46" s="50"/>
    </row>
    <row r="47" spans="1:39" x14ac:dyDescent="0.3">
      <c r="A47" s="50"/>
      <c r="B47" s="50" t="s">
        <v>16</v>
      </c>
      <c r="C47" s="50" t="s">
        <v>517</v>
      </c>
      <c r="D47" s="50"/>
      <c r="E47" s="62">
        <v>0.03</v>
      </c>
      <c r="F47" s="50"/>
      <c r="G47" s="50"/>
      <c r="H47" s="50"/>
      <c r="I47" s="50"/>
      <c r="J47" s="50"/>
      <c r="K47" s="50"/>
      <c r="L47" s="50"/>
      <c r="M47" s="63">
        <f>SUM(Income!BP102:BS102)*3</f>
        <v>2781433.8231696673</v>
      </c>
      <c r="N47" s="63">
        <f t="shared" ref="N47:X47" si="90">M47*(1+$E47)</f>
        <v>2864876.8378647575</v>
      </c>
      <c r="O47" s="63">
        <f t="shared" si="90"/>
        <v>2950823.1430007005</v>
      </c>
      <c r="P47" s="63">
        <f t="shared" si="90"/>
        <v>3039347.8372907215</v>
      </c>
      <c r="Q47" s="63">
        <f t="shared" si="90"/>
        <v>3130528.2724094433</v>
      </c>
      <c r="R47" s="63">
        <f t="shared" si="90"/>
        <v>3224444.1205817265</v>
      </c>
      <c r="S47" s="63">
        <f t="shared" si="90"/>
        <v>3321177.4441991784</v>
      </c>
      <c r="T47" s="63">
        <f t="shared" si="90"/>
        <v>3420812.7675251537</v>
      </c>
      <c r="U47" s="63">
        <f t="shared" si="90"/>
        <v>3523437.1505509084</v>
      </c>
      <c r="V47" s="63">
        <f t="shared" si="90"/>
        <v>3629140.2650674358</v>
      </c>
      <c r="W47" s="63">
        <f t="shared" si="90"/>
        <v>3738014.4730194588</v>
      </c>
      <c r="X47" s="63">
        <f t="shared" si="90"/>
        <v>3850154.9072100427</v>
      </c>
      <c r="Y47" s="50" t="s">
        <v>2</v>
      </c>
      <c r="Z47" s="50"/>
      <c r="AA47" s="50"/>
      <c r="AB47" s="50"/>
      <c r="AC47" s="50"/>
      <c r="AD47" s="50"/>
      <c r="AE47" s="50"/>
      <c r="AF47" s="50"/>
      <c r="AG47" s="50"/>
      <c r="AH47" s="50"/>
      <c r="AI47" s="50"/>
      <c r="AJ47" s="50"/>
      <c r="AK47" s="50"/>
      <c r="AL47" s="50"/>
      <c r="AM47" s="50"/>
    </row>
    <row r="48" spans="1:39" x14ac:dyDescent="0.3">
      <c r="A48" s="50"/>
      <c r="B48" s="50"/>
      <c r="C48" s="50" t="s">
        <v>518</v>
      </c>
      <c r="D48" s="50"/>
      <c r="E48" s="62">
        <v>0.05</v>
      </c>
      <c r="F48" s="50"/>
      <c r="G48" s="50"/>
      <c r="H48" s="50"/>
      <c r="I48" s="50"/>
      <c r="J48" s="50"/>
      <c r="K48" s="50"/>
      <c r="L48" s="50"/>
      <c r="M48" s="63">
        <f>M47*-$E48</f>
        <v>-139071.69115848336</v>
      </c>
      <c r="N48" s="63">
        <f>N47*-$E48</f>
        <v>-143243.84189323787</v>
      </c>
      <c r="O48" s="63">
        <f t="shared" ref="O48" si="91">O47*-$E48</f>
        <v>-147541.15715003503</v>
      </c>
      <c r="P48" s="63">
        <f t="shared" ref="P48" si="92">P47*-$E48</f>
        <v>-151967.39186453607</v>
      </c>
      <c r="Q48" s="63">
        <f t="shared" ref="Q48" si="93">Q47*-$E48</f>
        <v>-156526.41362047216</v>
      </c>
      <c r="R48" s="63">
        <f t="shared" ref="R48" si="94">R47*-$E48</f>
        <v>-161222.20602908634</v>
      </c>
      <c r="S48" s="63">
        <f t="shared" ref="S48" si="95">S47*-$E48</f>
        <v>-166058.87220995894</v>
      </c>
      <c r="T48" s="63">
        <f t="shared" ref="T48" si="96">T47*-$E48</f>
        <v>-171040.6383762577</v>
      </c>
      <c r="U48" s="63">
        <f t="shared" ref="U48" si="97">U47*-$E48</f>
        <v>-176171.85752754542</v>
      </c>
      <c r="V48" s="63">
        <f t="shared" ref="V48" si="98">V47*-$E48</f>
        <v>-181457.01325337181</v>
      </c>
      <c r="W48" s="63">
        <f t="shared" ref="W48" si="99">W47*-$E48</f>
        <v>-186900.72365097294</v>
      </c>
      <c r="X48" s="63">
        <f t="shared" ref="X48" si="100">X47*-$E48</f>
        <v>-192507.74536050216</v>
      </c>
      <c r="Y48" s="50" t="s">
        <v>2</v>
      </c>
      <c r="Z48" s="50"/>
      <c r="AA48" s="50"/>
      <c r="AB48" s="50"/>
      <c r="AC48" s="50"/>
      <c r="AD48" s="50"/>
      <c r="AE48" s="50"/>
      <c r="AF48" s="50"/>
      <c r="AG48" s="50"/>
      <c r="AH48" s="50"/>
      <c r="AI48" s="50"/>
      <c r="AJ48" s="50"/>
      <c r="AK48" s="50"/>
      <c r="AL48" s="50"/>
      <c r="AM48" s="50"/>
    </row>
    <row r="49" spans="1:73" x14ac:dyDescent="0.3">
      <c r="A49" s="50"/>
      <c r="B49" s="50"/>
      <c r="C49" s="50" t="s">
        <v>519</v>
      </c>
      <c r="D49" s="50"/>
      <c r="E49" s="62">
        <v>0.5</v>
      </c>
      <c r="F49" s="50"/>
      <c r="G49" s="50"/>
      <c r="H49" s="50"/>
      <c r="I49" s="50"/>
      <c r="J49" s="50"/>
      <c r="K49" s="50"/>
      <c r="L49" s="50"/>
      <c r="M49" s="63"/>
      <c r="N49" s="63">
        <f>(N47-M47)*-$E49</f>
        <v>-41721.507347545121</v>
      </c>
      <c r="O49" s="63">
        <f t="shared" ref="O49:X49" si="101">(O47-N47)*-$E49</f>
        <v>-42973.152567971498</v>
      </c>
      <c r="P49" s="63">
        <f t="shared" si="101"/>
        <v>-44262.347145010484</v>
      </c>
      <c r="Q49" s="63">
        <f t="shared" si="101"/>
        <v>-45590.217559360899</v>
      </c>
      <c r="R49" s="63">
        <f t="shared" si="101"/>
        <v>-46957.924086141633</v>
      </c>
      <c r="S49" s="63">
        <f t="shared" si="101"/>
        <v>-48366.661808725912</v>
      </c>
      <c r="T49" s="63">
        <f t="shared" si="101"/>
        <v>-49817.661662987666</v>
      </c>
      <c r="U49" s="63">
        <f t="shared" si="101"/>
        <v>-51312.191512877354</v>
      </c>
      <c r="V49" s="63">
        <f t="shared" si="101"/>
        <v>-52851.557258263696</v>
      </c>
      <c r="W49" s="63">
        <f t="shared" si="101"/>
        <v>-54437.103976011509</v>
      </c>
      <c r="X49" s="63">
        <f t="shared" si="101"/>
        <v>-56070.21709529194</v>
      </c>
      <c r="Y49" s="50" t="s">
        <v>2</v>
      </c>
      <c r="Z49" s="50"/>
      <c r="AA49" s="50"/>
      <c r="AB49" s="50"/>
      <c r="AC49" s="50"/>
      <c r="AD49" s="50"/>
      <c r="AE49" s="50"/>
      <c r="AF49" s="50"/>
      <c r="AG49" s="50"/>
      <c r="AH49" s="50"/>
      <c r="AI49" s="50"/>
      <c r="AJ49" s="50"/>
      <c r="AK49" s="50"/>
      <c r="AL49" s="50"/>
      <c r="AM49" s="50"/>
    </row>
    <row r="50" spans="1:73" x14ac:dyDescent="0.3">
      <c r="A50" s="50"/>
      <c r="B50" s="50"/>
      <c r="C50" s="50" t="s">
        <v>520</v>
      </c>
      <c r="D50" s="50"/>
      <c r="E50" s="64">
        <v>5.0000000000000001E-3</v>
      </c>
      <c r="F50" s="50"/>
      <c r="G50" s="50"/>
      <c r="H50" s="50"/>
      <c r="I50" s="50"/>
      <c r="J50" s="50"/>
      <c r="K50" s="50"/>
      <c r="L50" s="50"/>
      <c r="M50" s="63">
        <f>M47*-$E50</f>
        <v>-13907.169115848337</v>
      </c>
      <c r="N50" s="63">
        <f>N47*-$E50</f>
        <v>-14324.384189323788</v>
      </c>
      <c r="O50" s="63">
        <f t="shared" ref="O50:X50" si="102">O47*-$E50</f>
        <v>-14754.115715003503</v>
      </c>
      <c r="P50" s="63">
        <f t="shared" si="102"/>
        <v>-15196.739186453608</v>
      </c>
      <c r="Q50" s="63">
        <f t="shared" si="102"/>
        <v>-15652.641362047216</v>
      </c>
      <c r="R50" s="63">
        <f t="shared" si="102"/>
        <v>-16122.220602908634</v>
      </c>
      <c r="S50" s="63">
        <f t="shared" si="102"/>
        <v>-16605.887220995894</v>
      </c>
      <c r="T50" s="63">
        <f t="shared" si="102"/>
        <v>-17104.06383762577</v>
      </c>
      <c r="U50" s="63">
        <f t="shared" si="102"/>
        <v>-17617.185752754544</v>
      </c>
      <c r="V50" s="63">
        <f t="shared" si="102"/>
        <v>-18145.701325337181</v>
      </c>
      <c r="W50" s="63">
        <f t="shared" si="102"/>
        <v>-18690.072365097294</v>
      </c>
      <c r="X50" s="63">
        <f t="shared" si="102"/>
        <v>-19250.774536050212</v>
      </c>
      <c r="Y50" s="50" t="s">
        <v>2</v>
      </c>
      <c r="Z50" s="50"/>
      <c r="AA50" s="50"/>
      <c r="AB50" s="50"/>
      <c r="AC50" s="50"/>
      <c r="AD50" s="50"/>
      <c r="AE50" s="50"/>
      <c r="AF50" s="50"/>
      <c r="AG50" s="50"/>
      <c r="AH50" s="50"/>
      <c r="AI50" s="50"/>
      <c r="AJ50" s="50"/>
      <c r="AK50" s="50"/>
      <c r="AL50" s="50"/>
      <c r="AM50" s="50"/>
    </row>
    <row r="51" spans="1:73" x14ac:dyDescent="0.3">
      <c r="A51" s="50"/>
      <c r="B51" s="66" t="s">
        <v>530</v>
      </c>
      <c r="C51" s="66"/>
      <c r="D51" s="66"/>
      <c r="E51" s="67"/>
      <c r="F51" s="66"/>
      <c r="G51" s="66"/>
      <c r="H51" s="66"/>
      <c r="I51" s="66"/>
      <c r="J51" s="66"/>
      <c r="K51" s="66"/>
      <c r="L51" s="66"/>
      <c r="M51" s="68">
        <f t="shared" ref="M51:X51" si="103">SUM(M47:M50)</f>
        <v>2628454.9628953356</v>
      </c>
      <c r="N51" s="68">
        <f t="shared" si="103"/>
        <v>2665587.1044346504</v>
      </c>
      <c r="O51" s="68">
        <f t="shared" si="103"/>
        <v>2745554.7175676906</v>
      </c>
      <c r="P51" s="68">
        <f t="shared" si="103"/>
        <v>2827921.3590947213</v>
      </c>
      <c r="Q51" s="68">
        <f t="shared" si="103"/>
        <v>2912758.9998675631</v>
      </c>
      <c r="R51" s="68">
        <f t="shared" si="103"/>
        <v>3000141.7698635901</v>
      </c>
      <c r="S51" s="68">
        <f t="shared" si="103"/>
        <v>3090146.0229594978</v>
      </c>
      <c r="T51" s="68">
        <f t="shared" si="103"/>
        <v>3182850.4036482829</v>
      </c>
      <c r="U51" s="68">
        <f t="shared" si="103"/>
        <v>3278335.9157577311</v>
      </c>
      <c r="V51" s="68">
        <f t="shared" si="103"/>
        <v>3376685.993230463</v>
      </c>
      <c r="W51" s="68">
        <f t="shared" si="103"/>
        <v>3477986.5730273775</v>
      </c>
      <c r="X51" s="68">
        <f t="shared" si="103"/>
        <v>3582326.1702181981</v>
      </c>
      <c r="Y51" s="50" t="s">
        <v>2</v>
      </c>
      <c r="Z51" s="50"/>
      <c r="AA51" s="50"/>
      <c r="AB51" s="50"/>
      <c r="AC51" s="50"/>
      <c r="AD51" s="50"/>
      <c r="AE51" s="50"/>
      <c r="AF51" s="50"/>
      <c r="AG51" s="50"/>
      <c r="AH51" s="50"/>
      <c r="AI51" s="50"/>
      <c r="AJ51" s="50"/>
      <c r="AK51" s="50"/>
      <c r="AL51" s="50"/>
      <c r="AM51" s="50"/>
    </row>
    <row r="52" spans="1:73" x14ac:dyDescent="0.3">
      <c r="A52" s="50"/>
      <c r="B52" s="50"/>
      <c r="C52" s="50"/>
      <c r="D52" s="50"/>
      <c r="E52" s="50"/>
      <c r="F52" s="50"/>
      <c r="G52" s="50"/>
      <c r="H52" s="50"/>
      <c r="I52" s="50"/>
      <c r="J52" s="50"/>
      <c r="K52" s="50"/>
      <c r="L52" s="50"/>
      <c r="M52" s="63"/>
      <c r="N52" s="50"/>
      <c r="O52" s="50"/>
      <c r="P52" s="50"/>
      <c r="Q52" s="50"/>
      <c r="R52" s="50"/>
      <c r="S52" s="50"/>
      <c r="T52" s="50"/>
      <c r="U52" s="50"/>
      <c r="V52" s="50"/>
      <c r="W52" s="50"/>
      <c r="X52" s="50"/>
      <c r="Y52" s="50" t="s">
        <v>2</v>
      </c>
      <c r="Z52" s="50"/>
      <c r="AA52" s="50"/>
      <c r="AB52" s="50"/>
      <c r="AC52" s="50"/>
      <c r="AD52" s="50"/>
      <c r="AE52" s="50"/>
      <c r="AF52" s="50"/>
      <c r="AG52" s="50"/>
      <c r="AH52" s="50"/>
      <c r="AI52" s="50"/>
      <c r="AJ52" s="50"/>
      <c r="AK52" s="50"/>
      <c r="AL52" s="50"/>
      <c r="AM52" s="50"/>
    </row>
    <row r="53" spans="1:73" ht="17.25" x14ac:dyDescent="0.35">
      <c r="A53" s="50"/>
      <c r="B53" s="57" t="s">
        <v>531</v>
      </c>
      <c r="C53" s="57"/>
      <c r="D53" s="57"/>
      <c r="E53" s="57"/>
      <c r="F53" s="57"/>
      <c r="G53" s="57"/>
      <c r="H53" s="57"/>
      <c r="I53" s="57"/>
      <c r="J53" s="57"/>
      <c r="K53" s="57"/>
      <c r="L53" s="57"/>
      <c r="M53" s="69">
        <f>M51+M46+M41+M36+M31+M26+M21+M16</f>
        <v>121341307.59172451</v>
      </c>
      <c r="N53" s="69">
        <f t="shared" ref="N53:X53" si="104">N51+N46+N41+N36+N31+N26+N21+N16</f>
        <v>122951594.7476477</v>
      </c>
      <c r="O53" s="69">
        <f t="shared" si="104"/>
        <v>126640142.59007712</v>
      </c>
      <c r="P53" s="69">
        <f t="shared" si="104"/>
        <v>130439346.86777945</v>
      </c>
      <c r="Q53" s="69">
        <f t="shared" si="104"/>
        <v>134352527.27381286</v>
      </c>
      <c r="R53" s="69">
        <f t="shared" si="104"/>
        <v>53953506.670333482</v>
      </c>
      <c r="S53" s="69">
        <f t="shared" si="104"/>
        <v>142534596.18478808</v>
      </c>
      <c r="T53" s="69">
        <f t="shared" si="104"/>
        <v>146810634.07033169</v>
      </c>
      <c r="U53" s="69">
        <f t="shared" si="104"/>
        <v>151214953.09244165</v>
      </c>
      <c r="V53" s="69">
        <f t="shared" si="104"/>
        <v>155751401.68521491</v>
      </c>
      <c r="W53" s="69">
        <f t="shared" si="104"/>
        <v>160423943.73577133</v>
      </c>
      <c r="X53" s="69">
        <f t="shared" si="104"/>
        <v>165236662.0478445</v>
      </c>
      <c r="Y53" s="50" t="s">
        <v>2</v>
      </c>
      <c r="Z53" s="50"/>
      <c r="AA53" s="50"/>
      <c r="AB53" s="50"/>
      <c r="AC53" s="50"/>
      <c r="AD53" s="50"/>
      <c r="AE53" s="50"/>
      <c r="AF53" s="50"/>
      <c r="AG53" s="50"/>
      <c r="AH53" s="50"/>
      <c r="AI53" s="50"/>
      <c r="AJ53" s="50"/>
      <c r="AK53" s="50"/>
      <c r="AL53" s="50"/>
      <c r="AM53" s="50"/>
    </row>
    <row r="54" spans="1:73" x14ac:dyDescent="0.3">
      <c r="A54" s="50"/>
      <c r="B54" s="50"/>
      <c r="C54" s="50"/>
      <c r="D54" s="50"/>
      <c r="E54" s="50"/>
      <c r="F54" s="50"/>
      <c r="G54" s="50"/>
      <c r="H54" s="50"/>
      <c r="I54" s="50"/>
      <c r="J54" s="50"/>
      <c r="K54" s="50"/>
      <c r="L54" s="50"/>
      <c r="M54" s="63"/>
      <c r="N54" s="50"/>
      <c r="O54" s="50"/>
      <c r="P54" s="50"/>
      <c r="Q54" s="50"/>
      <c r="R54" s="50"/>
      <c r="S54" s="50"/>
      <c r="T54" s="50"/>
      <c r="U54" s="50"/>
      <c r="V54" s="50"/>
      <c r="W54" s="50"/>
      <c r="X54" s="50"/>
      <c r="Y54" s="50" t="s">
        <v>2</v>
      </c>
      <c r="Z54" s="50"/>
      <c r="AA54" s="50"/>
      <c r="AB54" s="50"/>
      <c r="AC54" s="50"/>
      <c r="AD54" s="50"/>
      <c r="AE54" s="50"/>
      <c r="AF54" s="50"/>
      <c r="AG54" s="50"/>
      <c r="AH54" s="50"/>
      <c r="AI54" s="50"/>
      <c r="AJ54" s="50"/>
      <c r="AK54" s="50"/>
      <c r="AL54" s="50"/>
      <c r="AM54" s="50"/>
    </row>
    <row r="55" spans="1:73" ht="17.25" x14ac:dyDescent="0.35">
      <c r="A55" s="57" t="s">
        <v>18</v>
      </c>
      <c r="B55" s="50"/>
      <c r="C55" s="50"/>
      <c r="D55" s="50"/>
      <c r="E55" s="50"/>
      <c r="F55" s="70" t="s">
        <v>532</v>
      </c>
      <c r="G55" s="50"/>
      <c r="H55" s="50"/>
      <c r="I55" s="50"/>
      <c r="J55" s="50"/>
      <c r="K55" s="50"/>
      <c r="L55" s="50"/>
      <c r="M55" s="63"/>
      <c r="N55" s="50"/>
      <c r="O55" s="50"/>
      <c r="P55" s="50"/>
      <c r="Q55" s="50"/>
      <c r="R55" s="50"/>
      <c r="S55" s="50"/>
      <c r="T55" s="50"/>
      <c r="U55" s="50"/>
      <c r="V55" s="50"/>
      <c r="W55" s="50"/>
      <c r="X55" s="50"/>
      <c r="Y55" s="50" t="s">
        <v>2</v>
      </c>
      <c r="Z55" s="50"/>
      <c r="AA55" s="50"/>
      <c r="AB55" s="50"/>
      <c r="AC55" s="50"/>
      <c r="AD55" s="50"/>
      <c r="AE55" s="50"/>
      <c r="AF55" s="50"/>
      <c r="AG55" s="50"/>
      <c r="AH55" s="50"/>
      <c r="AI55" s="50"/>
      <c r="AJ55" s="50"/>
      <c r="AK55" s="50"/>
      <c r="AL55" s="50"/>
      <c r="AM55" s="50"/>
    </row>
    <row r="56" spans="1:73" x14ac:dyDescent="0.3">
      <c r="A56" s="50"/>
      <c r="B56" s="50" t="s">
        <v>9</v>
      </c>
      <c r="C56" s="50"/>
      <c r="D56" s="50"/>
      <c r="E56" s="64">
        <v>2.5000000000000001E-2</v>
      </c>
      <c r="F56" s="71" t="s">
        <v>533</v>
      </c>
      <c r="G56" s="50"/>
      <c r="H56" s="50"/>
      <c r="I56" s="50"/>
      <c r="J56" s="50"/>
      <c r="K56" s="50"/>
      <c r="L56" s="50"/>
      <c r="M56" s="63">
        <f>IF(F56="No",SUM('[1]Operating Expense'!BP17:BS17)*3,0)</f>
        <v>4862499.8934381697</v>
      </c>
      <c r="N56" s="63">
        <f>M56*(1+$E56)</f>
        <v>4984062.3907741234</v>
      </c>
      <c r="O56" s="63">
        <f t="shared" ref="O56:X58" si="105">N56*(1+$E56)</f>
        <v>5108663.9505434763</v>
      </c>
      <c r="P56" s="63">
        <f t="shared" si="105"/>
        <v>5236380.5493070623</v>
      </c>
      <c r="Q56" s="63">
        <f t="shared" si="105"/>
        <v>5367290.0630397387</v>
      </c>
      <c r="R56" s="63">
        <f t="shared" si="105"/>
        <v>5501472.3146157321</v>
      </c>
      <c r="S56" s="63">
        <f t="shared" si="105"/>
        <v>5639009.1224811245</v>
      </c>
      <c r="T56" s="63">
        <f t="shared" si="105"/>
        <v>5779984.3505431525</v>
      </c>
      <c r="U56" s="63">
        <f t="shared" si="105"/>
        <v>5924483.9593067309</v>
      </c>
      <c r="V56" s="63">
        <f t="shared" si="105"/>
        <v>6072596.0582893984</v>
      </c>
      <c r="W56" s="63">
        <f t="shared" si="105"/>
        <v>6224410.9597466327</v>
      </c>
      <c r="X56" s="63">
        <f t="shared" si="105"/>
        <v>6380021.2337402981</v>
      </c>
      <c r="Y56" s="50" t="s">
        <v>2</v>
      </c>
      <c r="Z56" s="50"/>
      <c r="AA56" s="50"/>
      <c r="AB56" s="50"/>
      <c r="AC56" s="50"/>
      <c r="AD56" s="50"/>
      <c r="AE56" s="50"/>
      <c r="AF56" s="50"/>
      <c r="AG56" s="50"/>
      <c r="AH56" s="50"/>
      <c r="AI56" s="50"/>
      <c r="AJ56" s="50"/>
      <c r="AK56" s="50"/>
      <c r="AL56" s="50"/>
      <c r="AM56" s="50"/>
    </row>
    <row r="57" spans="1:73" x14ac:dyDescent="0.3">
      <c r="A57" s="50"/>
      <c r="B57" s="50" t="s">
        <v>534</v>
      </c>
      <c r="C57" s="50"/>
      <c r="D57" s="50"/>
      <c r="E57" s="64">
        <v>2.5000000000000001E-2</v>
      </c>
      <c r="F57" s="71" t="s">
        <v>533</v>
      </c>
      <c r="G57" s="50"/>
      <c r="H57" s="50"/>
      <c r="I57" s="50"/>
      <c r="J57" s="50"/>
      <c r="K57" s="50"/>
      <c r="L57" s="50"/>
      <c r="M57" s="63">
        <f>(M16-M56)*0.05</f>
        <v>313257.20467342058</v>
      </c>
      <c r="N57" s="63">
        <f t="shared" ref="N57:X57" si="106">(N16-N56)*0.05</f>
        <v>309844.10378668021</v>
      </c>
      <c r="O57" s="63">
        <f t="shared" si="106"/>
        <v>320385.4424979742</v>
      </c>
      <c r="P57" s="63">
        <f t="shared" si="106"/>
        <v>331274.17176054948</v>
      </c>
      <c r="Q57" s="63">
        <f t="shared" si="106"/>
        <v>342521.49205069273</v>
      </c>
      <c r="R57" s="63">
        <f t="shared" si="106"/>
        <v>354138.95932797343</v>
      </c>
      <c r="S57" s="63">
        <f t="shared" si="106"/>
        <v>366138.49618646671</v>
      </c>
      <c r="T57" s="63">
        <f t="shared" si="106"/>
        <v>378532.40335268102</v>
      </c>
      <c r="U57" s="63">
        <f t="shared" si="106"/>
        <v>391333.37154089723</v>
      </c>
      <c r="V57" s="63">
        <f t="shared" si="106"/>
        <v>404554.49367695092</v>
      </c>
      <c r="W57" s="63">
        <f t="shared" si="106"/>
        <v>418209.27750183176</v>
      </c>
      <c r="X57" s="63">
        <f t="shared" si="106"/>
        <v>432311.65856682364</v>
      </c>
      <c r="Y57" s="50"/>
      <c r="Z57" s="50"/>
      <c r="AA57" s="50"/>
      <c r="AB57" s="50"/>
      <c r="AC57" s="50"/>
      <c r="AD57" s="50"/>
      <c r="AE57" s="50"/>
      <c r="AF57" s="50"/>
      <c r="AG57" s="50"/>
      <c r="AH57" s="50"/>
      <c r="AI57" s="50"/>
      <c r="AJ57" s="50"/>
      <c r="AK57" s="50"/>
      <c r="AL57" s="50"/>
      <c r="AM57" s="50"/>
    </row>
    <row r="58" spans="1:73" s="60" customFormat="1" x14ac:dyDescent="0.3">
      <c r="A58" s="50"/>
      <c r="B58" s="50" t="s">
        <v>10</v>
      </c>
      <c r="C58" s="50"/>
      <c r="D58" s="50"/>
      <c r="E58" s="64">
        <v>2.5000000000000001E-2</v>
      </c>
      <c r="F58" s="71" t="s">
        <v>535</v>
      </c>
      <c r="G58" s="50"/>
      <c r="H58" s="50"/>
      <c r="I58" s="50"/>
      <c r="J58" s="50"/>
      <c r="K58" s="50"/>
      <c r="L58" s="50"/>
      <c r="M58" s="63">
        <f>IF(F58="No",SUM('[1]Operating Expense'!$BP$27:$BS$27)*3,0)</f>
        <v>0</v>
      </c>
      <c r="N58" s="63">
        <f>M58*(1+$E58)</f>
        <v>0</v>
      </c>
      <c r="O58" s="63">
        <f t="shared" si="105"/>
        <v>0</v>
      </c>
      <c r="P58" s="63">
        <f t="shared" si="105"/>
        <v>0</v>
      </c>
      <c r="Q58" s="63">
        <f t="shared" si="105"/>
        <v>0</v>
      </c>
      <c r="R58" s="63">
        <f t="shared" si="105"/>
        <v>0</v>
      </c>
      <c r="S58" s="63">
        <f t="shared" si="105"/>
        <v>0</v>
      </c>
      <c r="T58" s="63">
        <f t="shared" si="105"/>
        <v>0</v>
      </c>
      <c r="U58" s="63">
        <f t="shared" si="105"/>
        <v>0</v>
      </c>
      <c r="V58" s="63">
        <f t="shared" si="105"/>
        <v>0</v>
      </c>
      <c r="W58" s="63">
        <f t="shared" si="105"/>
        <v>0</v>
      </c>
      <c r="X58" s="63">
        <f t="shared" si="105"/>
        <v>0</v>
      </c>
      <c r="Y58" s="50" t="s">
        <v>2</v>
      </c>
      <c r="Z58" s="59"/>
      <c r="AA58" s="59"/>
      <c r="AB58" s="59"/>
      <c r="AC58" s="59"/>
      <c r="AD58" s="59"/>
      <c r="AE58" s="59"/>
      <c r="AF58" s="59"/>
      <c r="AG58" s="59"/>
      <c r="AH58" s="59"/>
      <c r="AI58" s="59"/>
      <c r="AJ58" s="59"/>
      <c r="AK58" s="59"/>
      <c r="AL58" s="59"/>
      <c r="AM58" s="59"/>
      <c r="BU58" s="51"/>
    </row>
    <row r="59" spans="1:73" x14ac:dyDescent="0.3">
      <c r="A59" s="50"/>
      <c r="B59" s="50" t="s">
        <v>11</v>
      </c>
      <c r="C59" s="50"/>
      <c r="D59" s="50"/>
      <c r="E59" s="64">
        <v>2.5000000000000001E-2</v>
      </c>
      <c r="F59" s="71" t="s">
        <v>535</v>
      </c>
      <c r="G59" s="50"/>
      <c r="H59" s="50"/>
      <c r="I59" s="50"/>
      <c r="J59" s="50"/>
      <c r="K59" s="50"/>
      <c r="L59" s="50"/>
      <c r="M59" s="63">
        <f>IF(F59="No",SUM('[1]Operating Expense'!BP37:BS37)*3,0)</f>
        <v>0</v>
      </c>
      <c r="N59" s="63">
        <f t="shared" ref="N59:X59" si="107">M59*(1+$E59)</f>
        <v>0</v>
      </c>
      <c r="O59" s="63">
        <f t="shared" si="107"/>
        <v>0</v>
      </c>
      <c r="P59" s="63">
        <f t="shared" si="107"/>
        <v>0</v>
      </c>
      <c r="Q59" s="63">
        <f t="shared" si="107"/>
        <v>0</v>
      </c>
      <c r="R59" s="63">
        <f t="shared" si="107"/>
        <v>0</v>
      </c>
      <c r="S59" s="63">
        <f t="shared" si="107"/>
        <v>0</v>
      </c>
      <c r="T59" s="63">
        <f t="shared" si="107"/>
        <v>0</v>
      </c>
      <c r="U59" s="63">
        <f t="shared" si="107"/>
        <v>0</v>
      </c>
      <c r="V59" s="63">
        <f t="shared" si="107"/>
        <v>0</v>
      </c>
      <c r="W59" s="63">
        <f t="shared" si="107"/>
        <v>0</v>
      </c>
      <c r="X59" s="63">
        <f t="shared" si="107"/>
        <v>0</v>
      </c>
      <c r="Y59" s="50" t="s">
        <v>2</v>
      </c>
      <c r="Z59" s="50"/>
      <c r="AA59" s="50"/>
      <c r="AB59" s="50"/>
      <c r="AC59" s="50"/>
      <c r="AD59" s="50"/>
      <c r="AE59" s="50"/>
      <c r="AF59" s="50"/>
      <c r="AG59" s="50"/>
      <c r="AH59" s="50"/>
      <c r="AI59" s="50"/>
      <c r="AJ59" s="50"/>
      <c r="AK59" s="50"/>
      <c r="AL59" s="50"/>
      <c r="AM59" s="50"/>
    </row>
    <row r="60" spans="1:73" x14ac:dyDescent="0.3">
      <c r="A60" s="50"/>
      <c r="B60" s="50" t="s">
        <v>21</v>
      </c>
      <c r="C60" s="50"/>
      <c r="D60" s="50"/>
      <c r="E60" s="64">
        <v>2.5000000000000001E-2</v>
      </c>
      <c r="F60" s="71" t="s">
        <v>535</v>
      </c>
      <c r="G60" s="50"/>
      <c r="H60" s="50"/>
      <c r="I60" s="50"/>
      <c r="J60" s="50"/>
      <c r="K60" s="50"/>
      <c r="L60" s="50"/>
      <c r="M60" s="63">
        <f>IF(F60="No",SUM('[1]Operating Expense'!BP47:BS47)*3,0)</f>
        <v>0</v>
      </c>
      <c r="N60" s="63">
        <f t="shared" ref="N60:X60" si="108">M60*(1+$E60)</f>
        <v>0</v>
      </c>
      <c r="O60" s="63">
        <f t="shared" si="108"/>
        <v>0</v>
      </c>
      <c r="P60" s="63">
        <f t="shared" si="108"/>
        <v>0</v>
      </c>
      <c r="Q60" s="63">
        <f t="shared" si="108"/>
        <v>0</v>
      </c>
      <c r="R60" s="63">
        <f t="shared" si="108"/>
        <v>0</v>
      </c>
      <c r="S60" s="63">
        <f t="shared" si="108"/>
        <v>0</v>
      </c>
      <c r="T60" s="63">
        <f t="shared" si="108"/>
        <v>0</v>
      </c>
      <c r="U60" s="63">
        <f t="shared" si="108"/>
        <v>0</v>
      </c>
      <c r="V60" s="63">
        <f t="shared" si="108"/>
        <v>0</v>
      </c>
      <c r="W60" s="63">
        <f t="shared" si="108"/>
        <v>0</v>
      </c>
      <c r="X60" s="63">
        <f t="shared" si="108"/>
        <v>0</v>
      </c>
      <c r="Y60" s="50" t="s">
        <v>2</v>
      </c>
      <c r="Z60" s="50"/>
      <c r="AA60" s="50"/>
      <c r="AB60" s="50"/>
      <c r="AC60" s="50"/>
      <c r="AD60" s="50"/>
      <c r="AE60" s="50"/>
      <c r="AF60" s="50"/>
      <c r="AG60" s="50"/>
      <c r="AH60" s="50"/>
      <c r="AI60" s="50"/>
      <c r="AJ60" s="50"/>
      <c r="AK60" s="50"/>
      <c r="AL60" s="50"/>
      <c r="AM60" s="50"/>
    </row>
    <row r="61" spans="1:73" x14ac:dyDescent="0.3">
      <c r="A61" s="50"/>
      <c r="B61" s="50" t="s">
        <v>13</v>
      </c>
      <c r="C61" s="50"/>
      <c r="D61" s="50"/>
      <c r="E61" s="64">
        <v>2.5000000000000001E-2</v>
      </c>
      <c r="F61" s="71" t="s">
        <v>533</v>
      </c>
      <c r="G61" s="50"/>
      <c r="H61" s="50"/>
      <c r="I61" s="50"/>
      <c r="J61" s="50"/>
      <c r="K61" s="50"/>
      <c r="L61" s="50"/>
      <c r="M61" s="63">
        <f>IF(F61="No",SUM('[1]Operating Expense'!BP54:BS54)*3,0)</f>
        <v>173818.72227475385</v>
      </c>
      <c r="N61" s="63">
        <f t="shared" ref="N61:X61" si="109">M61*(1+$E61)</f>
        <v>178164.19033162267</v>
      </c>
      <c r="O61" s="63">
        <f t="shared" si="109"/>
        <v>182618.29508991321</v>
      </c>
      <c r="P61" s="63">
        <f t="shared" si="109"/>
        <v>187183.75246716102</v>
      </c>
      <c r="Q61" s="63">
        <f t="shared" si="109"/>
        <v>191863.34627884004</v>
      </c>
      <c r="R61" s="63">
        <f t="shared" si="109"/>
        <v>196659.92993581103</v>
      </c>
      <c r="S61" s="63">
        <f t="shared" si="109"/>
        <v>201576.42818420628</v>
      </c>
      <c r="T61" s="63">
        <f t="shared" si="109"/>
        <v>206615.83888881141</v>
      </c>
      <c r="U61" s="63">
        <f t="shared" si="109"/>
        <v>211781.23486103167</v>
      </c>
      <c r="V61" s="63">
        <f t="shared" si="109"/>
        <v>217075.76573255745</v>
      </c>
      <c r="W61" s="63">
        <f t="shared" si="109"/>
        <v>222502.65987587138</v>
      </c>
      <c r="X61" s="63">
        <f t="shared" si="109"/>
        <v>228065.22637276814</v>
      </c>
      <c r="Y61" s="50" t="s">
        <v>2</v>
      </c>
      <c r="Z61" s="50"/>
      <c r="AA61" s="50"/>
      <c r="AB61" s="50"/>
      <c r="AC61" s="50"/>
      <c r="AD61" s="50"/>
      <c r="AE61" s="50"/>
      <c r="AF61" s="50"/>
      <c r="AG61" s="50"/>
      <c r="AH61" s="50"/>
      <c r="AI61" s="50"/>
      <c r="AJ61" s="50"/>
      <c r="AK61" s="50"/>
      <c r="AL61" s="50"/>
      <c r="AM61" s="50"/>
    </row>
    <row r="62" spans="1:73" x14ac:dyDescent="0.3">
      <c r="A62" s="50"/>
      <c r="B62" s="50" t="s">
        <v>14</v>
      </c>
      <c r="C62" s="50"/>
      <c r="D62" s="50"/>
      <c r="E62" s="64">
        <v>2.5000000000000001E-2</v>
      </c>
      <c r="F62" s="71" t="s">
        <v>533</v>
      </c>
      <c r="G62" s="50"/>
      <c r="H62" s="50"/>
      <c r="I62" s="50"/>
      <c r="J62" s="50"/>
      <c r="K62" s="50"/>
      <c r="L62" s="50"/>
      <c r="M62" s="63">
        <f>IF(F62="No",SUM('[1]Operating Expense'!BP64:BS64)*3,0)</f>
        <v>176136.30523841723</v>
      </c>
      <c r="N62" s="63">
        <f t="shared" ref="N62:X62" si="110">M62*(1+$E62)</f>
        <v>180539.71286937766</v>
      </c>
      <c r="O62" s="63">
        <f t="shared" si="110"/>
        <v>185053.20569111209</v>
      </c>
      <c r="P62" s="63">
        <f t="shared" si="110"/>
        <v>189679.53583338988</v>
      </c>
      <c r="Q62" s="63">
        <f t="shared" si="110"/>
        <v>194421.5242292246</v>
      </c>
      <c r="R62" s="63">
        <f t="shared" si="110"/>
        <v>199282.0623349552</v>
      </c>
      <c r="S62" s="63">
        <f t="shared" si="110"/>
        <v>204264.11389332908</v>
      </c>
      <c r="T62" s="63">
        <f t="shared" si="110"/>
        <v>209370.71674066229</v>
      </c>
      <c r="U62" s="63">
        <f t="shared" si="110"/>
        <v>214604.98465917882</v>
      </c>
      <c r="V62" s="63">
        <f t="shared" si="110"/>
        <v>219970.10927565827</v>
      </c>
      <c r="W62" s="63">
        <f t="shared" si="110"/>
        <v>225469.3620075497</v>
      </c>
      <c r="X62" s="63">
        <f t="shared" si="110"/>
        <v>231106.09605773841</v>
      </c>
      <c r="Y62" s="50" t="s">
        <v>2</v>
      </c>
      <c r="Z62" s="50"/>
      <c r="AA62" s="50"/>
      <c r="AB62" s="50"/>
      <c r="AC62" s="50"/>
      <c r="AD62" s="50"/>
      <c r="AE62" s="50"/>
      <c r="AF62" s="50"/>
      <c r="AG62" s="50"/>
      <c r="AH62" s="50"/>
      <c r="AI62" s="50"/>
      <c r="AJ62" s="50"/>
      <c r="AK62" s="50"/>
      <c r="AL62" s="50"/>
      <c r="AM62" s="50"/>
    </row>
    <row r="63" spans="1:73" ht="17.25" x14ac:dyDescent="0.35">
      <c r="A63" s="57"/>
      <c r="B63" s="50" t="s">
        <v>15</v>
      </c>
      <c r="C63" s="50"/>
      <c r="D63" s="50"/>
      <c r="E63" s="64">
        <v>2.5000000000000001E-2</v>
      </c>
      <c r="F63" s="71" t="s">
        <v>535</v>
      </c>
      <c r="G63" s="50"/>
      <c r="H63" s="50"/>
      <c r="I63" s="50"/>
      <c r="J63" s="50"/>
      <c r="K63" s="50"/>
      <c r="L63" s="50"/>
      <c r="M63" s="63">
        <f>IF(F63="No",SUM('[1]Operating Expense'!BP72:BS72)*3,0)</f>
        <v>0</v>
      </c>
      <c r="N63" s="63">
        <f t="shared" ref="N63:X63" si="111">M63*(1+$E63)</f>
        <v>0</v>
      </c>
      <c r="O63" s="63">
        <f t="shared" si="111"/>
        <v>0</v>
      </c>
      <c r="P63" s="63">
        <f t="shared" si="111"/>
        <v>0</v>
      </c>
      <c r="Q63" s="63">
        <f t="shared" si="111"/>
        <v>0</v>
      </c>
      <c r="R63" s="63">
        <f t="shared" si="111"/>
        <v>0</v>
      </c>
      <c r="S63" s="63">
        <f t="shared" si="111"/>
        <v>0</v>
      </c>
      <c r="T63" s="63">
        <f t="shared" si="111"/>
        <v>0</v>
      </c>
      <c r="U63" s="63">
        <f t="shared" si="111"/>
        <v>0</v>
      </c>
      <c r="V63" s="63">
        <f t="shared" si="111"/>
        <v>0</v>
      </c>
      <c r="W63" s="63">
        <f t="shared" si="111"/>
        <v>0</v>
      </c>
      <c r="X63" s="63">
        <f t="shared" si="111"/>
        <v>0</v>
      </c>
      <c r="Y63" s="50" t="s">
        <v>2</v>
      </c>
      <c r="Z63" s="50"/>
      <c r="AA63" s="50"/>
      <c r="AB63" s="50"/>
      <c r="AC63" s="50"/>
      <c r="AD63" s="50"/>
      <c r="AE63" s="50"/>
      <c r="AF63" s="50"/>
      <c r="AG63" s="50"/>
      <c r="AH63" s="50"/>
      <c r="AI63" s="50"/>
      <c r="AJ63" s="50"/>
      <c r="AK63" s="50"/>
      <c r="AL63" s="50"/>
      <c r="AM63" s="50"/>
    </row>
    <row r="64" spans="1:73" x14ac:dyDescent="0.3">
      <c r="A64" s="50"/>
      <c r="B64" s="50" t="s">
        <v>536</v>
      </c>
      <c r="C64" s="50"/>
      <c r="D64" s="50"/>
      <c r="E64" s="64">
        <v>2.5000000000000001E-2</v>
      </c>
      <c r="F64" s="71" t="s">
        <v>533</v>
      </c>
      <c r="G64" s="50"/>
      <c r="H64" s="50"/>
      <c r="I64" s="50"/>
      <c r="J64" s="50"/>
      <c r="K64" s="50"/>
      <c r="L64" s="50"/>
      <c r="M64" s="63">
        <f>IF(F64="No",SUM('[1]Operating Expense'!BP79:BS79)*3,0)</f>
        <v>917873.16164598987</v>
      </c>
      <c r="N64" s="63">
        <f t="shared" ref="N64:X64" si="112">M64*(1+$E64)</f>
        <v>940819.99068713957</v>
      </c>
      <c r="O64" s="63">
        <f t="shared" si="112"/>
        <v>964340.490454318</v>
      </c>
      <c r="P64" s="63">
        <f t="shared" si="112"/>
        <v>988449.00271567586</v>
      </c>
      <c r="Q64" s="63">
        <f t="shared" si="112"/>
        <v>1013160.2277835676</v>
      </c>
      <c r="R64" s="63">
        <f t="shared" si="112"/>
        <v>1038489.2334781567</v>
      </c>
      <c r="S64" s="63">
        <f t="shared" si="112"/>
        <v>1064451.4643151106</v>
      </c>
      <c r="T64" s="63">
        <f t="shared" si="112"/>
        <v>1091062.7509229882</v>
      </c>
      <c r="U64" s="63">
        <f t="shared" si="112"/>
        <v>1118339.3196960627</v>
      </c>
      <c r="V64" s="63">
        <f t="shared" si="112"/>
        <v>1146297.8026884643</v>
      </c>
      <c r="W64" s="63">
        <f t="shared" si="112"/>
        <v>1174955.2477556758</v>
      </c>
      <c r="X64" s="63">
        <f t="shared" si="112"/>
        <v>1204329.1289495677</v>
      </c>
      <c r="Y64" s="50" t="s">
        <v>2</v>
      </c>
      <c r="Z64" s="50"/>
      <c r="AA64" s="50"/>
      <c r="AB64" s="50"/>
      <c r="AC64" s="50"/>
      <c r="AD64" s="50"/>
      <c r="AE64" s="50"/>
      <c r="AF64" s="50"/>
      <c r="AG64" s="50"/>
      <c r="AH64" s="50"/>
      <c r="AI64" s="50"/>
      <c r="AJ64" s="50"/>
      <c r="AK64" s="50"/>
      <c r="AL64" s="50"/>
      <c r="AM64" s="50"/>
    </row>
    <row r="65" spans="1:39" x14ac:dyDescent="0.3">
      <c r="A65" s="50"/>
      <c r="B65" s="50"/>
      <c r="C65" s="50"/>
      <c r="D65" s="50"/>
      <c r="E65" s="62"/>
      <c r="F65" s="50"/>
      <c r="G65" s="50"/>
      <c r="H65" s="50"/>
      <c r="I65" s="50"/>
      <c r="J65" s="50"/>
      <c r="K65" s="50"/>
      <c r="L65" s="50"/>
      <c r="M65" s="63"/>
      <c r="N65" s="50"/>
      <c r="O65" s="50"/>
      <c r="P65" s="50"/>
      <c r="Q65" s="50"/>
      <c r="R65" s="50"/>
      <c r="S65" s="50"/>
      <c r="T65" s="50"/>
      <c r="U65" s="50"/>
      <c r="V65" s="50"/>
      <c r="W65" s="50"/>
      <c r="X65" s="50"/>
      <c r="Y65" s="50" t="s">
        <v>2</v>
      </c>
      <c r="Z65" s="50"/>
      <c r="AA65" s="50"/>
      <c r="AB65" s="50"/>
      <c r="AC65" s="50"/>
      <c r="AD65" s="50"/>
      <c r="AE65" s="50"/>
      <c r="AF65" s="50"/>
      <c r="AG65" s="50"/>
      <c r="AH65" s="50"/>
      <c r="AI65" s="50"/>
      <c r="AJ65" s="50"/>
      <c r="AK65" s="50"/>
      <c r="AL65" s="50"/>
      <c r="AM65" s="50"/>
    </row>
    <row r="66" spans="1:39" ht="17.25" x14ac:dyDescent="0.35">
      <c r="A66" s="50"/>
      <c r="B66" s="57" t="s">
        <v>537</v>
      </c>
      <c r="C66" s="57"/>
      <c r="D66" s="57"/>
      <c r="E66" s="72"/>
      <c r="F66" s="57"/>
      <c r="G66" s="57"/>
      <c r="H66" s="57"/>
      <c r="I66" s="57"/>
      <c r="J66" s="57"/>
      <c r="K66" s="57"/>
      <c r="L66" s="57"/>
      <c r="M66" s="69">
        <f>SUM(M56:M65)</f>
        <v>6443585.2872707518</v>
      </c>
      <c r="N66" s="69">
        <f t="shared" ref="N66:X66" si="113">SUM(N56:N65)</f>
        <v>6593430.3884489434</v>
      </c>
      <c r="O66" s="69">
        <f t="shared" si="113"/>
        <v>6761061.3842767943</v>
      </c>
      <c r="P66" s="69">
        <f t="shared" si="113"/>
        <v>6932967.0120838387</v>
      </c>
      <c r="Q66" s="69">
        <f t="shared" si="113"/>
        <v>7109256.6533820629</v>
      </c>
      <c r="R66" s="69">
        <f t="shared" si="113"/>
        <v>7290042.4996926282</v>
      </c>
      <c r="S66" s="69">
        <f t="shared" si="113"/>
        <v>7475439.6250602379</v>
      </c>
      <c r="T66" s="69">
        <f t="shared" si="113"/>
        <v>7665566.0604482954</v>
      </c>
      <c r="U66" s="69">
        <f t="shared" si="113"/>
        <v>7860542.8700639028</v>
      </c>
      <c r="V66" s="69">
        <f t="shared" si="113"/>
        <v>8060494.2296630302</v>
      </c>
      <c r="W66" s="69">
        <f t="shared" si="113"/>
        <v>8265547.5068875616</v>
      </c>
      <c r="X66" s="69">
        <f t="shared" si="113"/>
        <v>8475833.3436871953</v>
      </c>
      <c r="Y66" s="50" t="s">
        <v>2</v>
      </c>
      <c r="Z66" s="50"/>
      <c r="AA66" s="50"/>
      <c r="AB66" s="50"/>
      <c r="AC66" s="50"/>
      <c r="AD66" s="50"/>
      <c r="AE66" s="50"/>
      <c r="AF66" s="50"/>
      <c r="AG66" s="50"/>
      <c r="AH66" s="50"/>
      <c r="AI66" s="50"/>
      <c r="AJ66" s="50"/>
      <c r="AK66" s="50"/>
      <c r="AL66" s="50"/>
      <c r="AM66" s="50"/>
    </row>
    <row r="67" spans="1:39" x14ac:dyDescent="0.3">
      <c r="A67" s="50"/>
      <c r="B67" s="50"/>
      <c r="C67" s="50"/>
      <c r="D67" s="50"/>
      <c r="E67" s="62"/>
      <c r="F67" s="50"/>
      <c r="G67" s="50"/>
      <c r="H67" s="50"/>
      <c r="I67" s="50"/>
      <c r="J67" s="50"/>
      <c r="K67" s="50"/>
      <c r="L67" s="50"/>
      <c r="M67" s="50"/>
      <c r="N67" s="50"/>
      <c r="O67" s="50"/>
      <c r="P67" s="50"/>
      <c r="Q67" s="50"/>
      <c r="R67" s="50"/>
      <c r="S67" s="50"/>
      <c r="T67" s="50"/>
      <c r="U67" s="50"/>
      <c r="V67" s="50"/>
      <c r="W67" s="50"/>
      <c r="X67" s="50"/>
      <c r="Y67" s="50" t="s">
        <v>2</v>
      </c>
      <c r="Z67" s="50"/>
      <c r="AA67" s="50"/>
      <c r="AB67" s="50"/>
      <c r="AC67" s="50"/>
      <c r="AD67" s="50"/>
      <c r="AE67" s="50"/>
      <c r="AF67" s="50"/>
      <c r="AG67" s="50"/>
      <c r="AH67" s="50"/>
      <c r="AI67" s="50"/>
      <c r="AJ67" s="50"/>
      <c r="AK67" s="50"/>
      <c r="AL67" s="50"/>
      <c r="AM67" s="50"/>
    </row>
    <row r="68" spans="1:39" ht="17.25" x14ac:dyDescent="0.35">
      <c r="A68" s="50"/>
      <c r="B68" s="57" t="s">
        <v>538</v>
      </c>
      <c r="C68" s="50"/>
      <c r="D68" s="50"/>
      <c r="E68" s="62"/>
      <c r="F68" s="50"/>
      <c r="G68" s="50"/>
      <c r="H68" s="50"/>
      <c r="I68" s="50"/>
      <c r="J68" s="50"/>
      <c r="K68" s="50"/>
      <c r="L68" s="50"/>
      <c r="M68" s="69">
        <f>M53-M66</f>
        <v>114897722.30445376</v>
      </c>
      <c r="N68" s="69">
        <f t="shared" ref="N68:X68" si="114">N53-N66</f>
        <v>116358164.35919876</v>
      </c>
      <c r="O68" s="69">
        <f t="shared" si="114"/>
        <v>119879081.20580032</v>
      </c>
      <c r="P68" s="69">
        <f t="shared" si="114"/>
        <v>123506379.85569561</v>
      </c>
      <c r="Q68" s="69">
        <f t="shared" si="114"/>
        <v>127243270.6204308</v>
      </c>
      <c r="R68" s="69">
        <f t="shared" si="114"/>
        <v>46663464.170640856</v>
      </c>
      <c r="S68" s="69">
        <f t="shared" si="114"/>
        <v>135059156.55972785</v>
      </c>
      <c r="T68" s="69">
        <f t="shared" si="114"/>
        <v>139145068.0098834</v>
      </c>
      <c r="U68" s="69">
        <f t="shared" si="114"/>
        <v>143354410.22237775</v>
      </c>
      <c r="V68" s="69">
        <f t="shared" si="114"/>
        <v>147690907.45555186</v>
      </c>
      <c r="W68" s="69">
        <f t="shared" si="114"/>
        <v>152158396.22888377</v>
      </c>
      <c r="X68" s="69">
        <f t="shared" si="114"/>
        <v>156760828.70415729</v>
      </c>
      <c r="Y68" s="50" t="s">
        <v>2</v>
      </c>
      <c r="Z68" s="50"/>
      <c r="AA68" s="50"/>
      <c r="AB68" s="50"/>
      <c r="AC68" s="50"/>
      <c r="AD68" s="50"/>
      <c r="AE68" s="50"/>
      <c r="AF68" s="50"/>
      <c r="AG68" s="50"/>
      <c r="AH68" s="50"/>
      <c r="AI68" s="50"/>
      <c r="AJ68" s="50"/>
      <c r="AK68" s="50"/>
      <c r="AL68" s="50"/>
      <c r="AM68" s="50"/>
    </row>
    <row r="69" spans="1:39" ht="17.25" x14ac:dyDescent="0.35">
      <c r="A69" s="50"/>
      <c r="B69" s="83" t="s">
        <v>539</v>
      </c>
      <c r="C69" s="50"/>
      <c r="D69" s="50"/>
      <c r="E69" s="62"/>
      <c r="F69" s="50"/>
      <c r="G69" s="50"/>
      <c r="H69" s="50"/>
      <c r="I69" s="50"/>
      <c r="J69" s="50"/>
      <c r="K69" s="50"/>
      <c r="L69" s="50"/>
      <c r="M69" s="84">
        <f>M68/-M92</f>
        <v>2.4406907018151021</v>
      </c>
      <c r="N69" s="84">
        <f t="shared" ref="N69:Q69" si="115">N68/-N92</f>
        <v>2.4717138350162178</v>
      </c>
      <c r="O69" s="84">
        <f t="shared" si="115"/>
        <v>2.5465061706431484</v>
      </c>
      <c r="P69" s="84">
        <f t="shared" si="115"/>
        <v>2.6235582993532987</v>
      </c>
      <c r="Q69" s="84">
        <f t="shared" si="115"/>
        <v>2.7029384155145255</v>
      </c>
      <c r="R69" s="50"/>
      <c r="S69" s="50"/>
      <c r="T69" s="50"/>
      <c r="U69" s="50"/>
      <c r="V69" s="50"/>
      <c r="W69" s="50"/>
      <c r="X69" s="50"/>
      <c r="Y69" s="50" t="s">
        <v>2</v>
      </c>
      <c r="Z69" s="50"/>
      <c r="AA69" s="50"/>
      <c r="AB69" s="50"/>
      <c r="AC69" s="50"/>
      <c r="AD69" s="50"/>
      <c r="AE69" s="50"/>
      <c r="AF69" s="50"/>
      <c r="AG69" s="50"/>
      <c r="AH69" s="50"/>
      <c r="AI69" s="50"/>
      <c r="AJ69" s="50"/>
      <c r="AK69" s="50"/>
      <c r="AL69" s="50"/>
      <c r="AM69" s="50"/>
    </row>
    <row r="70" spans="1:39" ht="17.25" x14ac:dyDescent="0.35">
      <c r="A70" s="50"/>
      <c r="B70" s="50" t="s">
        <v>540</v>
      </c>
      <c r="C70" s="50"/>
      <c r="D70" s="50"/>
      <c r="E70" s="73">
        <v>0.05</v>
      </c>
      <c r="F70" s="50"/>
      <c r="G70" s="50"/>
      <c r="H70" s="50"/>
      <c r="I70" s="50"/>
      <c r="J70" s="50"/>
      <c r="K70" s="50"/>
      <c r="L70" s="50"/>
      <c r="M70" s="63">
        <f>M68*-$E70</f>
        <v>-5744886.1152226888</v>
      </c>
      <c r="N70" s="63">
        <f t="shared" ref="N70:X70" si="116">N68*-$E70</f>
        <v>-5817908.2179599386</v>
      </c>
      <c r="O70" s="63">
        <f t="shared" si="116"/>
        <v>-5993954.0602900162</v>
      </c>
      <c r="P70" s="63">
        <f t="shared" si="116"/>
        <v>-6175318.9927847805</v>
      </c>
      <c r="Q70" s="63">
        <f t="shared" si="116"/>
        <v>-6362163.5310215401</v>
      </c>
      <c r="R70" s="63">
        <f t="shared" si="116"/>
        <v>-2333173.2085320428</v>
      </c>
      <c r="S70" s="63">
        <f t="shared" si="116"/>
        <v>-6752957.8279863931</v>
      </c>
      <c r="T70" s="63">
        <f t="shared" si="116"/>
        <v>-6957253.4004941704</v>
      </c>
      <c r="U70" s="63">
        <f t="shared" si="116"/>
        <v>-7167720.5111188879</v>
      </c>
      <c r="V70" s="63">
        <f t="shared" si="116"/>
        <v>-7384545.3727775933</v>
      </c>
      <c r="W70" s="63">
        <f t="shared" si="116"/>
        <v>-7607919.8114441894</v>
      </c>
      <c r="X70" s="63">
        <f t="shared" si="116"/>
        <v>-7838041.4352078652</v>
      </c>
      <c r="Y70" s="50" t="s">
        <v>2</v>
      </c>
      <c r="Z70" s="50"/>
      <c r="AA70" s="50"/>
      <c r="AB70" s="50"/>
      <c r="AC70" s="50"/>
      <c r="AD70" s="50"/>
      <c r="AE70" s="50"/>
      <c r="AF70" s="50"/>
      <c r="AG70" s="50"/>
      <c r="AH70" s="50"/>
      <c r="AI70" s="50"/>
      <c r="AJ70" s="50"/>
      <c r="AK70" s="50"/>
      <c r="AL70" s="50"/>
      <c r="AM70" s="50"/>
    </row>
    <row r="71" spans="1:39" ht="17.25" x14ac:dyDescent="0.35">
      <c r="A71" s="74" t="s">
        <v>541</v>
      </c>
      <c r="B71" s="75"/>
      <c r="C71" s="75"/>
      <c r="D71" s="75"/>
      <c r="E71" s="76"/>
      <c r="F71" s="75"/>
      <c r="G71" s="75"/>
      <c r="H71" s="75"/>
      <c r="I71" s="75"/>
      <c r="J71" s="75"/>
      <c r="K71" s="75"/>
      <c r="L71" s="75"/>
      <c r="M71" s="77"/>
      <c r="N71" s="75"/>
      <c r="O71" s="75"/>
      <c r="P71" s="75"/>
      <c r="Q71" s="75"/>
      <c r="R71" s="75"/>
      <c r="S71" s="75"/>
      <c r="T71" s="75"/>
      <c r="U71" s="75"/>
      <c r="V71" s="75"/>
      <c r="W71" s="75"/>
      <c r="X71" s="75"/>
      <c r="Y71" s="50" t="s">
        <v>2</v>
      </c>
      <c r="Z71" s="50"/>
      <c r="AA71" s="50"/>
      <c r="AB71" s="50"/>
      <c r="AC71" s="50"/>
      <c r="AD71" s="50"/>
      <c r="AE71" s="50"/>
      <c r="AF71" s="50"/>
      <c r="AG71" s="50"/>
      <c r="AH71" s="50"/>
      <c r="AI71" s="50"/>
      <c r="AJ71" s="50"/>
      <c r="AK71" s="50"/>
      <c r="AL71" s="50"/>
      <c r="AM71" s="50"/>
    </row>
    <row r="72" spans="1:39" x14ac:dyDescent="0.3">
      <c r="A72" s="50"/>
      <c r="B72" s="50" t="s">
        <v>542</v>
      </c>
      <c r="C72" s="50"/>
      <c r="D72" s="50"/>
      <c r="E72" s="62"/>
      <c r="F72" s="50"/>
      <c r="G72" s="50"/>
      <c r="H72" s="50"/>
      <c r="I72" s="50"/>
      <c r="J72" s="50"/>
      <c r="K72" s="50"/>
      <c r="L72" s="50"/>
      <c r="M72" s="63">
        <f>SUM(M68:M71)</f>
        <v>109152838.62992176</v>
      </c>
      <c r="N72" s="63">
        <f t="shared" ref="N72:X72" si="117">SUM(N68:N71)</f>
        <v>110540258.61295266</v>
      </c>
      <c r="O72" s="63">
        <f t="shared" si="117"/>
        <v>113885129.69201648</v>
      </c>
      <c r="P72" s="63">
        <f t="shared" si="117"/>
        <v>117331063.48646912</v>
      </c>
      <c r="Q72" s="63">
        <f t="shared" si="117"/>
        <v>120881109.79234768</v>
      </c>
      <c r="R72" s="63">
        <f t="shared" si="117"/>
        <v>44330290.962108813</v>
      </c>
      <c r="S72" s="63">
        <f t="shared" si="117"/>
        <v>128306198.73174146</v>
      </c>
      <c r="T72" s="63">
        <f t="shared" si="117"/>
        <v>132187814.60938923</v>
      </c>
      <c r="U72" s="63">
        <f t="shared" si="117"/>
        <v>136186689.71125886</v>
      </c>
      <c r="V72" s="63">
        <f t="shared" si="117"/>
        <v>140306362.08277428</v>
      </c>
      <c r="W72" s="63">
        <f t="shared" si="117"/>
        <v>144550476.41743958</v>
      </c>
      <c r="X72" s="63">
        <f t="shared" si="117"/>
        <v>148922787.26894942</v>
      </c>
      <c r="Y72" s="50" t="s">
        <v>2</v>
      </c>
      <c r="Z72" s="50"/>
      <c r="AA72" s="50"/>
      <c r="AB72" s="50"/>
      <c r="AC72" s="50"/>
      <c r="AD72" s="50"/>
      <c r="AE72" s="50"/>
      <c r="AF72" s="50"/>
      <c r="AG72" s="50"/>
      <c r="AH72" s="50"/>
      <c r="AI72" s="50"/>
      <c r="AJ72" s="50"/>
      <c r="AK72" s="50"/>
      <c r="AL72" s="50"/>
      <c r="AM72" s="50"/>
    </row>
    <row r="73" spans="1:39" x14ac:dyDescent="0.3">
      <c r="A73" s="50"/>
      <c r="B73" s="50" t="s">
        <v>543</v>
      </c>
      <c r="C73" s="50"/>
      <c r="D73" s="50"/>
      <c r="E73" s="62"/>
      <c r="F73" s="50"/>
      <c r="G73" s="50"/>
      <c r="H73" s="50"/>
      <c r="I73" s="50"/>
      <c r="J73" s="50"/>
      <c r="K73" s="50"/>
      <c r="L73" s="50"/>
      <c r="M73" s="63">
        <f>N72/$B$8</f>
        <v>1637633460.932632</v>
      </c>
      <c r="N73" s="50"/>
      <c r="O73" s="50"/>
      <c r="P73" s="50"/>
      <c r="Q73" s="50"/>
      <c r="R73" s="50"/>
      <c r="S73" s="50"/>
      <c r="T73" s="50"/>
      <c r="U73" s="50"/>
      <c r="V73" s="50"/>
      <c r="W73" s="50"/>
      <c r="X73" s="50"/>
      <c r="Y73" s="50" t="s">
        <v>2</v>
      </c>
      <c r="Z73" s="50"/>
      <c r="AA73" s="50"/>
      <c r="AB73" s="50"/>
      <c r="AC73" s="50"/>
      <c r="AD73" s="50"/>
      <c r="AE73" s="50"/>
      <c r="AF73" s="50"/>
      <c r="AG73" s="50"/>
      <c r="AH73" s="50"/>
      <c r="AI73" s="50"/>
      <c r="AJ73" s="50"/>
      <c r="AK73" s="50"/>
      <c r="AL73" s="50"/>
      <c r="AM73" s="50"/>
    </row>
    <row r="74" spans="1:39" ht="17.25" x14ac:dyDescent="0.35">
      <c r="A74" s="50"/>
      <c r="B74" s="50" t="s">
        <v>544</v>
      </c>
      <c r="C74" s="50"/>
      <c r="D74" s="50"/>
      <c r="E74" s="73">
        <v>0.02</v>
      </c>
      <c r="F74" s="50"/>
      <c r="G74" s="50"/>
      <c r="H74" s="50"/>
      <c r="I74" s="50"/>
      <c r="J74" s="50"/>
      <c r="K74" s="50"/>
      <c r="L74" s="50"/>
      <c r="M74" s="78">
        <f>M73*$E$74</f>
        <v>32752669.21865264</v>
      </c>
      <c r="N74" s="50"/>
      <c r="O74" s="50"/>
      <c r="P74" s="50"/>
      <c r="Q74" s="50"/>
      <c r="R74" s="50"/>
      <c r="S74" s="50"/>
      <c r="T74" s="50"/>
      <c r="U74" s="50"/>
      <c r="V74" s="50"/>
      <c r="W74" s="50"/>
      <c r="X74" s="50"/>
      <c r="Y74" s="50" t="s">
        <v>2</v>
      </c>
      <c r="Z74" s="50"/>
      <c r="AA74" s="50"/>
      <c r="AB74" s="50"/>
      <c r="AC74" s="50"/>
      <c r="AD74" s="50"/>
      <c r="AE74" s="50"/>
      <c r="AF74" s="50"/>
      <c r="AG74" s="50"/>
      <c r="AH74" s="50"/>
      <c r="AI74" s="50"/>
      <c r="AJ74" s="50"/>
      <c r="AK74" s="50"/>
      <c r="AL74" s="50"/>
      <c r="AM74" s="50"/>
    </row>
    <row r="75" spans="1:39" x14ac:dyDescent="0.3">
      <c r="A75" s="50"/>
      <c r="B75" s="50" t="s">
        <v>545</v>
      </c>
      <c r="C75" s="50"/>
      <c r="D75" s="50"/>
      <c r="E75" s="50"/>
      <c r="F75" s="50"/>
      <c r="G75" s="50"/>
      <c r="H75" s="50"/>
      <c r="I75" s="50"/>
      <c r="J75" s="50"/>
      <c r="K75" s="50"/>
      <c r="L75" s="50"/>
      <c r="M75" s="63">
        <f>M73-M74</f>
        <v>1604880791.7139792</v>
      </c>
      <c r="N75" s="50"/>
      <c r="O75" s="50"/>
      <c r="P75" s="50"/>
      <c r="Q75" s="50"/>
      <c r="R75" s="50"/>
      <c r="S75" s="50"/>
      <c r="T75" s="50"/>
      <c r="U75" s="50"/>
      <c r="V75" s="50"/>
      <c r="W75" s="50"/>
      <c r="X75" s="50"/>
      <c r="Y75" s="50" t="s">
        <v>2</v>
      </c>
      <c r="Z75" s="50"/>
      <c r="AA75" s="50"/>
      <c r="AB75" s="50"/>
      <c r="AC75" s="50"/>
      <c r="AD75" s="50"/>
      <c r="AE75" s="50"/>
      <c r="AF75" s="50"/>
      <c r="AG75" s="50"/>
      <c r="AH75" s="50"/>
      <c r="AI75" s="50"/>
      <c r="AJ75" s="50"/>
      <c r="AK75" s="50"/>
      <c r="AL75" s="50">
        <f>IF(AND($D$105&gt;=$A110,$D$105&lt;$A111),1,0)</f>
        <v>0</v>
      </c>
      <c r="AM75" s="50"/>
    </row>
    <row r="76" spans="1:39" ht="17.25" x14ac:dyDescent="0.35">
      <c r="A76" s="50"/>
      <c r="B76" s="79" t="s">
        <v>546</v>
      </c>
      <c r="C76" s="80"/>
      <c r="D76" s="80"/>
      <c r="E76" s="80"/>
      <c r="F76" s="80"/>
      <c r="G76" s="80"/>
      <c r="H76" s="81">
        <f>-'Debt Service'!B1</f>
        <v>-1088590751.90325</v>
      </c>
      <c r="I76" s="82">
        <v>0</v>
      </c>
      <c r="J76" s="82">
        <v>0</v>
      </c>
      <c r="K76" s="82">
        <v>0</v>
      </c>
      <c r="L76" s="82">
        <v>0</v>
      </c>
      <c r="M76" s="81">
        <f>M75+M72</f>
        <v>1714033630.3439009</v>
      </c>
      <c r="N76" s="50"/>
      <c r="O76" s="50"/>
      <c r="P76" s="50"/>
      <c r="Q76" s="50"/>
      <c r="R76" s="50"/>
      <c r="S76" s="50"/>
      <c r="T76" s="50"/>
      <c r="U76" s="50"/>
      <c r="V76" s="50"/>
      <c r="W76" s="50"/>
      <c r="X76" s="50"/>
      <c r="Y76" s="50" t="s">
        <v>2</v>
      </c>
      <c r="Z76" s="50"/>
      <c r="AA76" s="50"/>
      <c r="AB76" s="50"/>
      <c r="AC76" s="50"/>
      <c r="AD76" s="50"/>
      <c r="AE76" s="50"/>
      <c r="AF76" s="50"/>
      <c r="AG76" s="50"/>
      <c r="AH76" s="50"/>
      <c r="AI76" s="50"/>
      <c r="AJ76" s="50"/>
      <c r="AK76" s="50"/>
      <c r="AL76" s="50">
        <f>IF(AND($D$105&gt;=$A111,$D$105&lt;$A112),1,0)</f>
        <v>0</v>
      </c>
      <c r="AM76" s="50"/>
    </row>
    <row r="77" spans="1:39" x14ac:dyDescent="0.3">
      <c r="A77" s="50"/>
      <c r="B77" s="50"/>
      <c r="C77" s="50"/>
      <c r="D77" s="50"/>
      <c r="E77" s="62"/>
      <c r="F77" s="50"/>
      <c r="G77" s="50"/>
      <c r="H77" s="50"/>
      <c r="I77" s="50"/>
      <c r="J77" s="50"/>
      <c r="K77" s="50"/>
      <c r="L77" s="50"/>
      <c r="M77" s="50"/>
      <c r="N77" s="50"/>
      <c r="O77" s="50"/>
      <c r="P77" s="50"/>
      <c r="Q77" s="50"/>
      <c r="R77" s="50"/>
      <c r="S77" s="50"/>
      <c r="T77" s="50"/>
      <c r="U77" s="50"/>
      <c r="V77" s="50"/>
      <c r="W77" s="50"/>
      <c r="X77" s="50"/>
      <c r="Y77" s="50" t="s">
        <v>2</v>
      </c>
      <c r="Z77" s="50"/>
      <c r="AA77" s="50"/>
      <c r="AB77" s="50"/>
      <c r="AC77" s="50"/>
      <c r="AD77" s="50"/>
      <c r="AE77" s="50"/>
      <c r="AF77" s="50"/>
      <c r="AG77" s="50"/>
      <c r="AH77" s="50"/>
      <c r="AI77" s="50"/>
      <c r="AJ77" s="50"/>
      <c r="AK77" s="50"/>
      <c r="AL77" s="50">
        <f>IF(AND($D$105&gt;=$A112,$D$105&lt;$A113),1,0)</f>
        <v>1</v>
      </c>
      <c r="AM77" s="50"/>
    </row>
    <row r="78" spans="1:39" ht="17.25" x14ac:dyDescent="0.35">
      <c r="A78" s="50"/>
      <c r="B78" s="83" t="s">
        <v>547</v>
      </c>
      <c r="C78" s="50"/>
      <c r="D78" s="63">
        <f>-H76</f>
        <v>1088590751.90325</v>
      </c>
      <c r="E78" s="62"/>
      <c r="F78" s="50"/>
      <c r="G78" s="50"/>
      <c r="H78" s="50"/>
      <c r="I78" s="50"/>
      <c r="J78" s="50"/>
      <c r="K78" s="50"/>
      <c r="L78" s="50"/>
      <c r="M78" s="50"/>
      <c r="N78" s="50"/>
      <c r="O78" s="50"/>
      <c r="P78" s="50"/>
      <c r="Q78" s="50"/>
      <c r="R78" s="50"/>
      <c r="S78" s="50"/>
      <c r="T78" s="50"/>
      <c r="U78" s="50"/>
      <c r="V78" s="50"/>
      <c r="W78" s="50"/>
      <c r="X78" s="50"/>
      <c r="Y78" s="50" t="s">
        <v>2</v>
      </c>
      <c r="Z78" s="50"/>
      <c r="AA78" s="50"/>
      <c r="AB78" s="50"/>
      <c r="AC78" s="50"/>
      <c r="AD78" s="50"/>
      <c r="AE78" s="50"/>
      <c r="AF78" s="50"/>
      <c r="AG78" s="50"/>
      <c r="AH78" s="50"/>
      <c r="AI78" s="50"/>
      <c r="AJ78" s="50"/>
      <c r="AK78" s="50"/>
      <c r="AL78" s="50">
        <f>IF(AND($D$105&gt;=$A113,$D$105&lt;$A114),1,0)</f>
        <v>0</v>
      </c>
      <c r="AM78" s="50"/>
    </row>
    <row r="79" spans="1:39" ht="17.25" x14ac:dyDescent="0.35">
      <c r="A79" s="50"/>
      <c r="B79" s="83" t="s">
        <v>548</v>
      </c>
      <c r="C79" s="50"/>
      <c r="D79" s="63">
        <f>SUM(H76:M76)</f>
        <v>625442878.44065094</v>
      </c>
      <c r="E79" s="62"/>
      <c r="F79" s="50"/>
      <c r="G79" s="50"/>
      <c r="H79" s="50"/>
      <c r="I79" s="50"/>
      <c r="J79" s="50"/>
      <c r="K79" s="50"/>
      <c r="L79" s="50"/>
      <c r="M79" s="50"/>
      <c r="N79" s="50"/>
      <c r="O79" s="50"/>
      <c r="P79" s="50"/>
      <c r="Q79" s="50"/>
      <c r="R79" s="50"/>
      <c r="S79" s="50"/>
      <c r="T79" s="50"/>
      <c r="U79" s="50"/>
      <c r="V79" s="50"/>
      <c r="W79" s="50"/>
      <c r="X79" s="50"/>
      <c r="Y79" s="50" t="s">
        <v>2</v>
      </c>
      <c r="Z79" s="50"/>
      <c r="AA79" s="50"/>
      <c r="AB79" s="50"/>
      <c r="AC79" s="50"/>
      <c r="AD79" s="50"/>
      <c r="AE79" s="50"/>
      <c r="AF79" s="50"/>
      <c r="AG79" s="50"/>
      <c r="AH79" s="50"/>
      <c r="AI79" s="50"/>
      <c r="AJ79" s="50"/>
      <c r="AK79" s="50"/>
      <c r="AL79" s="50">
        <f>IF($D$105&gt;=$A114,1,0)</f>
        <v>0</v>
      </c>
      <c r="AM79" s="50"/>
    </row>
    <row r="80" spans="1:39" ht="17.25" x14ac:dyDescent="0.35">
      <c r="A80" s="57"/>
      <c r="B80" s="83" t="s">
        <v>549</v>
      </c>
      <c r="C80" s="50"/>
      <c r="D80" s="198">
        <f>(($D$78+$D$79)/D78)</f>
        <v>1.5745436265622785</v>
      </c>
      <c r="E80" s="50"/>
      <c r="F80" s="50"/>
      <c r="G80" s="50"/>
      <c r="H80" s="50"/>
      <c r="I80" s="50"/>
      <c r="J80" s="50"/>
      <c r="K80" s="50"/>
      <c r="L80" s="50"/>
      <c r="M80" s="50"/>
      <c r="N80" s="50"/>
      <c r="O80" s="50"/>
      <c r="P80" s="50"/>
      <c r="Q80" s="50"/>
      <c r="R80" s="50"/>
      <c r="S80" s="50"/>
      <c r="T80" s="50"/>
      <c r="U80" s="50"/>
      <c r="V80" s="50"/>
      <c r="W80" s="50"/>
      <c r="X80" s="50"/>
      <c r="Y80" s="50" t="s">
        <v>2</v>
      </c>
      <c r="Z80" s="50"/>
      <c r="AA80" s="50"/>
      <c r="AB80" s="50"/>
      <c r="AC80" s="50"/>
      <c r="AD80" s="50"/>
      <c r="AE80" s="50"/>
      <c r="AF80" s="50"/>
      <c r="AG80" s="50"/>
      <c r="AH80" s="50"/>
      <c r="AI80" s="50"/>
      <c r="AJ80" s="50"/>
      <c r="AK80" s="50"/>
      <c r="AL80" s="50"/>
      <c r="AM80" s="50"/>
    </row>
    <row r="81" spans="1:39" ht="17.25" x14ac:dyDescent="0.35">
      <c r="A81" s="50"/>
      <c r="B81" s="83" t="s">
        <v>357</v>
      </c>
      <c r="C81" s="50"/>
      <c r="D81" s="85">
        <f>IRR(H76:M76)</f>
        <v>9.5042410835658675E-2</v>
      </c>
      <c r="E81" s="62"/>
      <c r="F81" s="50"/>
      <c r="G81" s="50"/>
      <c r="H81" s="50"/>
      <c r="I81" s="50"/>
      <c r="J81" s="50"/>
      <c r="K81" s="50"/>
      <c r="L81" s="50"/>
      <c r="M81" s="50"/>
      <c r="N81" s="50"/>
      <c r="O81" s="50"/>
      <c r="P81" s="50"/>
      <c r="Q81" s="50"/>
      <c r="R81" s="50"/>
      <c r="S81" s="50"/>
      <c r="T81" s="50"/>
      <c r="U81" s="50"/>
      <c r="V81" s="50"/>
      <c r="W81" s="50"/>
      <c r="X81" s="50"/>
      <c r="Y81" s="50" t="s">
        <v>2</v>
      </c>
      <c r="Z81" s="50"/>
      <c r="AA81" s="50"/>
      <c r="AB81" s="50"/>
      <c r="AC81" s="50"/>
      <c r="AD81" s="50"/>
      <c r="AE81" s="50"/>
      <c r="AF81" s="50"/>
      <c r="AG81" s="50"/>
      <c r="AH81" s="50"/>
      <c r="AI81" s="50"/>
      <c r="AJ81" s="50"/>
      <c r="AK81" s="50"/>
      <c r="AL81" s="50"/>
      <c r="AM81" s="50"/>
    </row>
    <row r="82" spans="1:39" x14ac:dyDescent="0.3">
      <c r="A82" s="50"/>
      <c r="B82" s="50"/>
      <c r="C82" s="50"/>
      <c r="D82" s="50"/>
      <c r="E82" s="62"/>
      <c r="F82" s="50"/>
      <c r="G82" s="50"/>
      <c r="H82" s="50"/>
      <c r="I82" s="50"/>
      <c r="J82" s="50"/>
      <c r="K82" s="50"/>
      <c r="L82" s="50"/>
      <c r="M82" s="50"/>
      <c r="N82" s="50"/>
      <c r="O82" s="50"/>
      <c r="P82" s="50"/>
      <c r="Q82" s="50"/>
      <c r="R82" s="50"/>
      <c r="S82" s="50"/>
      <c r="T82" s="50"/>
      <c r="U82" s="50"/>
      <c r="V82" s="50"/>
      <c r="W82" s="50"/>
      <c r="X82" s="50"/>
      <c r="Y82" s="50" t="s">
        <v>2</v>
      </c>
      <c r="Z82" s="50"/>
      <c r="AA82" s="50"/>
      <c r="AB82" s="50"/>
      <c r="AC82" s="50"/>
      <c r="AD82" s="50"/>
      <c r="AE82" s="50"/>
      <c r="AF82" s="50"/>
      <c r="AG82" s="50"/>
      <c r="AH82" s="50"/>
      <c r="AI82" s="50"/>
      <c r="AJ82" s="50"/>
      <c r="AK82" s="50"/>
      <c r="AL82" s="50"/>
      <c r="AM82" s="50"/>
    </row>
    <row r="83" spans="1:39" ht="17.25" x14ac:dyDescent="0.35">
      <c r="A83" s="74" t="s">
        <v>550</v>
      </c>
      <c r="B83" s="75"/>
      <c r="C83" s="75"/>
      <c r="D83" s="75"/>
      <c r="E83" s="75"/>
      <c r="F83" s="75"/>
      <c r="G83" s="75"/>
      <c r="H83" s="75"/>
      <c r="I83" s="75"/>
      <c r="J83" s="75"/>
      <c r="K83" s="75"/>
      <c r="L83" s="75"/>
      <c r="M83" s="75"/>
      <c r="N83" s="75"/>
      <c r="O83" s="75"/>
      <c r="P83" s="75"/>
      <c r="Q83" s="75"/>
      <c r="R83" s="75"/>
      <c r="S83" s="75"/>
      <c r="T83" s="75"/>
      <c r="U83" s="75"/>
      <c r="V83" s="75"/>
      <c r="W83" s="75"/>
      <c r="X83" s="75"/>
      <c r="Y83" s="50" t="s">
        <v>2</v>
      </c>
      <c r="Z83" s="50"/>
      <c r="AA83" s="50"/>
      <c r="AB83" s="50"/>
      <c r="AC83" s="50"/>
      <c r="AD83" s="50"/>
      <c r="AE83" s="50"/>
      <c r="AF83" s="50"/>
      <c r="AG83" s="50"/>
      <c r="AH83" s="50"/>
      <c r="AI83" s="50"/>
      <c r="AJ83" s="50"/>
      <c r="AK83" s="50"/>
      <c r="AL83" s="50"/>
      <c r="AM83" s="50"/>
    </row>
    <row r="84" spans="1:39" x14ac:dyDescent="0.3">
      <c r="A84" s="50"/>
      <c r="B84" s="50" t="s">
        <v>542</v>
      </c>
      <c r="C84" s="50"/>
      <c r="D84" s="50"/>
      <c r="E84" s="50"/>
      <c r="F84" s="50"/>
      <c r="G84" s="50"/>
      <c r="H84" s="50"/>
      <c r="I84" s="78">
        <f t="shared" ref="I84:X84" si="118">I72</f>
        <v>0</v>
      </c>
      <c r="J84" s="78">
        <f t="shared" si="118"/>
        <v>0</v>
      </c>
      <c r="K84" s="78">
        <f t="shared" si="118"/>
        <v>0</v>
      </c>
      <c r="L84" s="78">
        <f t="shared" si="118"/>
        <v>0</v>
      </c>
      <c r="M84" s="78">
        <f t="shared" si="118"/>
        <v>109152838.62992176</v>
      </c>
      <c r="N84" s="63">
        <f t="shared" si="118"/>
        <v>110540258.61295266</v>
      </c>
      <c r="O84" s="63">
        <f t="shared" si="118"/>
        <v>113885129.69201648</v>
      </c>
      <c r="P84" s="63">
        <f t="shared" si="118"/>
        <v>117331063.48646912</v>
      </c>
      <c r="Q84" s="63">
        <f t="shared" si="118"/>
        <v>120881109.79234768</v>
      </c>
      <c r="R84" s="63">
        <f t="shared" si="118"/>
        <v>44330290.962108813</v>
      </c>
      <c r="S84" s="63">
        <f t="shared" si="118"/>
        <v>128306198.73174146</v>
      </c>
      <c r="T84" s="63">
        <f t="shared" si="118"/>
        <v>132187814.60938923</v>
      </c>
      <c r="U84" s="63">
        <f t="shared" si="118"/>
        <v>136186689.71125886</v>
      </c>
      <c r="V84" s="63">
        <f t="shared" si="118"/>
        <v>140306362.08277428</v>
      </c>
      <c r="W84" s="63">
        <f t="shared" si="118"/>
        <v>144550476.41743958</v>
      </c>
      <c r="X84" s="63">
        <f t="shared" si="118"/>
        <v>148922787.26894942</v>
      </c>
      <c r="Y84" s="50" t="s">
        <v>2</v>
      </c>
      <c r="Z84" s="50"/>
      <c r="AA84" s="50"/>
      <c r="AB84" s="50"/>
      <c r="AC84" s="50"/>
      <c r="AD84" s="50"/>
      <c r="AE84" s="50"/>
      <c r="AF84" s="50"/>
      <c r="AG84" s="50"/>
      <c r="AH84" s="50"/>
      <c r="AI84" s="50"/>
      <c r="AJ84" s="50"/>
      <c r="AK84" s="50"/>
      <c r="AL84" s="50"/>
      <c r="AM84" s="50"/>
    </row>
    <row r="85" spans="1:39" x14ac:dyDescent="0.3">
      <c r="A85" s="50"/>
      <c r="B85" s="50" t="s">
        <v>551</v>
      </c>
      <c r="C85" s="50"/>
      <c r="D85" s="50"/>
      <c r="E85" s="50"/>
      <c r="F85" s="50"/>
      <c r="G85" s="50"/>
      <c r="H85" s="50"/>
      <c r="I85" s="78">
        <f>-SUM('Construction Schedule'!L93:T93)</f>
        <v>-34275965.318227507</v>
      </c>
      <c r="J85" s="78">
        <f>-SUM('Construction Schedule'!U93:AF93)</f>
        <v>-70227772.65515396</v>
      </c>
      <c r="K85" s="78">
        <f>-SUM('Construction Schedule'!AG93:AR93)</f>
        <v>-11538541.70271413</v>
      </c>
      <c r="L85" s="78">
        <f>-SUM('Construction Schedule'!AS93:BD93)</f>
        <v>0</v>
      </c>
      <c r="M85" s="78"/>
      <c r="N85" s="50"/>
      <c r="O85" s="50"/>
      <c r="P85" s="50"/>
      <c r="Q85" s="50"/>
      <c r="R85" s="50"/>
      <c r="S85" s="50"/>
      <c r="T85" s="50"/>
      <c r="U85" s="50"/>
      <c r="V85" s="50"/>
      <c r="W85" s="50"/>
      <c r="X85" s="50"/>
      <c r="Y85" s="50" t="s">
        <v>2</v>
      </c>
      <c r="Z85" s="50"/>
      <c r="AA85" s="50"/>
      <c r="AB85" s="50"/>
      <c r="AC85" s="50"/>
      <c r="AD85" s="50"/>
      <c r="AE85" s="50"/>
      <c r="AF85" s="50"/>
      <c r="AG85" s="50"/>
      <c r="AH85" s="50"/>
      <c r="AI85" s="50"/>
      <c r="AJ85" s="50"/>
      <c r="AK85" s="50"/>
      <c r="AL85" s="50"/>
      <c r="AM85" s="50"/>
    </row>
    <row r="86" spans="1:39" ht="17.25" x14ac:dyDescent="0.35">
      <c r="A86" s="50"/>
      <c r="B86" s="50" t="s">
        <v>552</v>
      </c>
      <c r="C86" s="86" t="s">
        <v>553</v>
      </c>
      <c r="D86" s="50"/>
      <c r="E86" s="50"/>
      <c r="F86" s="50"/>
      <c r="G86" s="50"/>
      <c r="H86" s="50"/>
      <c r="I86" s="78">
        <f>-SUM('Construction Schedule'!L94:T94)</f>
        <v>-47333475.915647499</v>
      </c>
      <c r="J86" s="78">
        <f>-SUM('Construction Schedule'!U94:AF94)</f>
        <v>-96981209.8571174</v>
      </c>
      <c r="K86" s="78">
        <f>-SUM('Construction Schedule'!AG94:AR94)</f>
        <v>-15934176.637081418</v>
      </c>
      <c r="L86" s="78">
        <f>-SUM('Construction Schedule'!AS94:BD94)</f>
        <v>0</v>
      </c>
      <c r="M86" s="78"/>
      <c r="N86" s="50"/>
      <c r="O86" s="50"/>
      <c r="P86" s="50"/>
      <c r="Q86" s="50"/>
      <c r="R86" s="50"/>
      <c r="S86" s="50"/>
      <c r="T86" s="50"/>
      <c r="U86" s="50"/>
      <c r="V86" s="50"/>
      <c r="W86" s="50"/>
      <c r="X86" s="50"/>
      <c r="Y86" s="50" t="s">
        <v>2</v>
      </c>
      <c r="Z86" s="50"/>
      <c r="AA86" s="50"/>
      <c r="AB86" s="50"/>
      <c r="AC86" s="50"/>
      <c r="AD86" s="50"/>
      <c r="AE86" s="50"/>
      <c r="AF86" s="50"/>
      <c r="AG86" s="50"/>
      <c r="AH86" s="50"/>
      <c r="AI86" s="50"/>
      <c r="AJ86" s="50"/>
      <c r="AK86" s="50"/>
      <c r="AL86" s="50"/>
      <c r="AM86" s="50"/>
    </row>
    <row r="87" spans="1:39" x14ac:dyDescent="0.3">
      <c r="A87" s="50"/>
      <c r="B87" s="50"/>
      <c r="C87" s="50"/>
      <c r="D87" s="50"/>
      <c r="E87" s="50"/>
      <c r="F87" s="50"/>
      <c r="G87" s="50"/>
      <c r="H87" s="50"/>
      <c r="I87" s="78"/>
      <c r="J87" s="78"/>
      <c r="K87" s="78"/>
      <c r="L87" s="78"/>
      <c r="M87" s="78"/>
      <c r="N87" s="50"/>
      <c r="O87" s="50"/>
      <c r="P87" s="50"/>
      <c r="Q87" s="50"/>
      <c r="R87" s="50"/>
      <c r="S87" s="50"/>
      <c r="T87" s="50"/>
      <c r="U87" s="50"/>
      <c r="V87" s="50"/>
      <c r="W87" s="50"/>
      <c r="X87" s="50"/>
      <c r="Y87" s="50" t="s">
        <v>2</v>
      </c>
      <c r="Z87" s="50"/>
      <c r="AA87" s="50"/>
      <c r="AB87" s="50"/>
      <c r="AC87" s="50"/>
      <c r="AD87" s="50"/>
      <c r="AE87" s="50"/>
      <c r="AF87" s="50"/>
      <c r="AG87" s="50"/>
      <c r="AH87" s="50"/>
      <c r="AI87" s="50"/>
      <c r="AJ87" s="50"/>
      <c r="AK87" s="50"/>
      <c r="AL87" s="50"/>
      <c r="AM87" s="50"/>
    </row>
    <row r="88" spans="1:39" ht="17.25" x14ac:dyDescent="0.35">
      <c r="A88" s="50"/>
      <c r="B88" s="87" t="s">
        <v>554</v>
      </c>
      <c r="C88" s="88"/>
      <c r="D88" s="88"/>
      <c r="E88" s="88"/>
      <c r="F88" s="88"/>
      <c r="G88" s="88"/>
      <c r="H88" s="89">
        <f>'Debt Service'!B16</f>
        <v>516368115.79936504</v>
      </c>
      <c r="I88" s="90">
        <f>H88+H100</f>
        <v>321453465.79936504</v>
      </c>
      <c r="J88" s="89">
        <f>I88+I85+I90+I91+I92</f>
        <v>248552472.54412529</v>
      </c>
      <c r="K88" s="89">
        <f>J88+J85+J90+J91+J92</f>
        <v>126824662.63962169</v>
      </c>
      <c r="L88" s="89">
        <f>K88+K85+K90+K91+K92</f>
        <v>67104183.276682951</v>
      </c>
      <c r="M88" s="91">
        <f>L88+M85+M90+M91+M92</f>
        <v>20028278.812833354</v>
      </c>
      <c r="N88" s="50"/>
      <c r="O88" s="50"/>
      <c r="P88" s="50"/>
      <c r="Q88" s="50"/>
      <c r="R88" s="50"/>
      <c r="S88" s="50"/>
      <c r="T88" s="50"/>
      <c r="U88" s="50"/>
      <c r="V88" s="50"/>
      <c r="W88" s="50"/>
      <c r="X88" s="50"/>
      <c r="Y88" s="50" t="s">
        <v>2</v>
      </c>
      <c r="Z88" s="50"/>
      <c r="AA88" s="50"/>
      <c r="AB88" s="50"/>
      <c r="AC88" s="50"/>
      <c r="AD88" s="50"/>
      <c r="AE88" s="50"/>
      <c r="AF88" s="50"/>
      <c r="AG88" s="50"/>
      <c r="AH88" s="50"/>
      <c r="AI88" s="50"/>
      <c r="AJ88" s="50"/>
      <c r="AK88" s="50"/>
      <c r="AL88" s="50"/>
      <c r="AM88" s="50"/>
    </row>
    <row r="89" spans="1:39"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t="s">
        <v>2</v>
      </c>
      <c r="Z89" s="50"/>
      <c r="AA89" s="50"/>
      <c r="AB89" s="50"/>
      <c r="AC89" s="50"/>
      <c r="AD89" s="50"/>
      <c r="AE89" s="50"/>
      <c r="AF89" s="50"/>
      <c r="AG89" s="50"/>
      <c r="AH89" s="50"/>
      <c r="AI89" s="50"/>
      <c r="AJ89" s="50"/>
      <c r="AK89" s="50"/>
      <c r="AL89" s="50"/>
      <c r="AM89" s="50"/>
    </row>
    <row r="90" spans="1:39" x14ac:dyDescent="0.3">
      <c r="A90" s="65" t="s">
        <v>555</v>
      </c>
      <c r="B90" s="50" t="s">
        <v>556</v>
      </c>
      <c r="C90" s="50"/>
      <c r="D90" s="50"/>
      <c r="E90" s="50"/>
      <c r="F90" s="50"/>
      <c r="G90" s="50"/>
      <c r="H90" s="50"/>
      <c r="I90" s="78">
        <f>-SUM('Construction Schedule'!L98:T98)</f>
        <v>-18168829.875</v>
      </c>
      <c r="J90" s="78">
        <f>-SUM('Construction Schedule'!U98:AF98)</f>
        <v>-24225106.5</v>
      </c>
      <c r="K90" s="78">
        <f>-SUM('Construction Schedule'!AG98:AI98)</f>
        <v>-6056276.625</v>
      </c>
      <c r="L90" s="78">
        <v>0</v>
      </c>
      <c r="M90" s="78"/>
      <c r="N90" s="50"/>
      <c r="O90" s="50"/>
      <c r="P90" s="50"/>
      <c r="Q90" s="50"/>
      <c r="R90" s="50"/>
      <c r="S90" s="50"/>
      <c r="T90" s="50"/>
      <c r="U90" s="50"/>
      <c r="V90" s="50"/>
      <c r="W90" s="50"/>
      <c r="X90" s="50"/>
      <c r="Y90" s="50" t="s">
        <v>2</v>
      </c>
      <c r="Z90" s="50"/>
      <c r="AA90" s="50"/>
      <c r="AB90" s="50"/>
      <c r="AC90" s="50"/>
      <c r="AD90" s="50"/>
      <c r="AE90" s="50"/>
      <c r="AF90" s="50"/>
      <c r="AG90" s="50"/>
      <c r="AH90" s="50"/>
      <c r="AI90" s="50"/>
      <c r="AJ90" s="50"/>
      <c r="AK90" s="50"/>
      <c r="AL90" s="50"/>
      <c r="AM90" s="50"/>
    </row>
    <row r="91" spans="1:39" x14ac:dyDescent="0.3">
      <c r="A91" s="65" t="s">
        <v>555</v>
      </c>
      <c r="B91" s="50" t="s">
        <v>557</v>
      </c>
      <c r="C91" s="50"/>
      <c r="D91" s="50"/>
      <c r="E91" s="50"/>
      <c r="F91" s="50"/>
      <c r="G91" s="50"/>
      <c r="H91" s="50"/>
      <c r="I91" s="78">
        <f>-SUM('Construction Schedule'!L99:T99)</f>
        <v>-20456198.062012233</v>
      </c>
      <c r="J91" s="78">
        <f>-SUM('Construction Schedule'!U99:AF99)</f>
        <v>-27274930.749349643</v>
      </c>
      <c r="K91" s="78">
        <f>-SUM('Construction Schedule'!AG99:AR99)</f>
        <v>-6818732.6873374116</v>
      </c>
      <c r="L91" s="78">
        <v>0</v>
      </c>
      <c r="M91" s="78"/>
      <c r="N91" s="50"/>
      <c r="O91" s="50"/>
      <c r="P91" s="50"/>
      <c r="Q91" s="50"/>
      <c r="R91" s="50"/>
      <c r="S91" s="50"/>
      <c r="T91" s="50"/>
      <c r="U91" s="50"/>
      <c r="V91" s="50"/>
      <c r="W91" s="50"/>
      <c r="X91" s="50"/>
      <c r="Y91" s="50" t="s">
        <v>2</v>
      </c>
      <c r="Z91" s="50"/>
      <c r="AA91" s="50"/>
      <c r="AB91" s="50"/>
      <c r="AC91" s="50"/>
      <c r="AD91" s="50"/>
      <c r="AE91" s="50"/>
      <c r="AF91" s="50"/>
      <c r="AG91" s="50"/>
      <c r="AH91" s="50"/>
      <c r="AI91" s="50"/>
      <c r="AJ91" s="50"/>
      <c r="AK91" s="50"/>
      <c r="AL91" s="50"/>
      <c r="AM91" s="50"/>
    </row>
    <row r="92" spans="1:39" x14ac:dyDescent="0.3">
      <c r="A92" s="50"/>
      <c r="B92" s="50" t="s">
        <v>558</v>
      </c>
      <c r="C92" s="50"/>
      <c r="D92" s="50"/>
      <c r="E92" s="50"/>
      <c r="F92" s="50"/>
      <c r="G92" s="50"/>
      <c r="H92" s="50"/>
      <c r="I92" s="78">
        <v>0</v>
      </c>
      <c r="J92" s="78">
        <v>0</v>
      </c>
      <c r="K92" s="78">
        <f>-SUM('Construction Schedule'!$AJ$98:$AR$98)</f>
        <v>-35306928.347887196</v>
      </c>
      <c r="L92" s="78">
        <f>-SUM('Construction Schedule'!$AS$98:$BD$98)</f>
        <v>-47075904.463849597</v>
      </c>
      <c r="M92" s="78">
        <f>-SUM('Construction Schedule'!$BE$98:$BP$98)</f>
        <v>-47075904.463849597</v>
      </c>
      <c r="N92" s="63">
        <f>M92</f>
        <v>-47075904.463849597</v>
      </c>
      <c r="O92" s="63">
        <f t="shared" ref="O92:Q92" si="119">N92</f>
        <v>-47075904.463849597</v>
      </c>
      <c r="P92" s="63">
        <f t="shared" si="119"/>
        <v>-47075904.463849597</v>
      </c>
      <c r="Q92" s="63">
        <f t="shared" si="119"/>
        <v>-47075904.463849597</v>
      </c>
      <c r="R92" s="50"/>
      <c r="S92" s="50"/>
      <c r="T92" s="50"/>
      <c r="U92" s="50"/>
      <c r="V92" s="50"/>
      <c r="W92" s="50"/>
      <c r="X92" s="50"/>
      <c r="Y92" s="50" t="s">
        <v>2</v>
      </c>
      <c r="Z92" s="50"/>
      <c r="AA92" s="50"/>
      <c r="AB92" s="50"/>
      <c r="AC92" s="50"/>
      <c r="AD92" s="50"/>
      <c r="AE92" s="50"/>
      <c r="AF92" s="50"/>
      <c r="AG92" s="50"/>
      <c r="AH92" s="50"/>
      <c r="AI92" s="50"/>
      <c r="AJ92" s="50"/>
      <c r="AK92" s="50"/>
      <c r="AL92" s="50"/>
      <c r="AM92" s="50"/>
    </row>
    <row r="93" spans="1:39" ht="17.25" x14ac:dyDescent="0.35">
      <c r="A93" s="50"/>
      <c r="B93" s="57"/>
      <c r="C93" s="50"/>
      <c r="D93" s="50"/>
      <c r="E93" s="50"/>
      <c r="F93" s="50"/>
      <c r="G93" s="50"/>
      <c r="H93" s="50"/>
      <c r="I93" s="78"/>
      <c r="J93" s="50"/>
      <c r="K93" s="50"/>
      <c r="L93" s="50"/>
      <c r="M93" s="50"/>
      <c r="N93" s="50"/>
      <c r="O93" s="50"/>
      <c r="P93" s="50"/>
      <c r="Q93" s="50"/>
      <c r="R93" s="50"/>
      <c r="S93" s="50"/>
      <c r="T93" s="50"/>
      <c r="U93" s="50"/>
      <c r="V93" s="50"/>
      <c r="W93" s="50"/>
      <c r="X93" s="50"/>
      <c r="Y93" s="50" t="s">
        <v>2</v>
      </c>
      <c r="Z93" s="50"/>
      <c r="AA93" s="50"/>
      <c r="AB93" s="50"/>
      <c r="AC93" s="50"/>
      <c r="AD93" s="50"/>
      <c r="AE93" s="50"/>
      <c r="AF93" s="50"/>
      <c r="AG93" s="50"/>
      <c r="AH93" s="50"/>
      <c r="AI93" s="50"/>
      <c r="AJ93" s="50"/>
      <c r="AK93" s="50"/>
      <c r="AL93" s="50"/>
      <c r="AM93" s="50"/>
    </row>
    <row r="94" spans="1:39" x14ac:dyDescent="0.3">
      <c r="A94" s="50"/>
      <c r="B94" s="50" t="s">
        <v>543</v>
      </c>
      <c r="C94" s="50"/>
      <c r="D94" s="50"/>
      <c r="E94" s="50"/>
      <c r="F94" s="50"/>
      <c r="G94" s="50"/>
      <c r="H94" s="50"/>
      <c r="I94" s="50"/>
      <c r="J94" s="50"/>
      <c r="K94" s="50"/>
      <c r="L94" s="50"/>
      <c r="M94" s="63">
        <f>N84/$B$8</f>
        <v>1637633460.932632</v>
      </c>
      <c r="N94" s="50"/>
      <c r="O94" s="50"/>
      <c r="P94" s="50"/>
      <c r="Q94" s="50"/>
      <c r="R94" s="50"/>
      <c r="S94" s="50"/>
      <c r="T94" s="50"/>
      <c r="U94" s="50"/>
      <c r="V94" s="50"/>
      <c r="W94" s="50"/>
      <c r="X94" s="50"/>
      <c r="Y94" s="50" t="s">
        <v>2</v>
      </c>
      <c r="Z94" s="50"/>
      <c r="AA94" s="50"/>
      <c r="AB94" s="50"/>
      <c r="AC94" s="50"/>
      <c r="AD94" s="50"/>
      <c r="AE94" s="50"/>
      <c r="AF94" s="50"/>
      <c r="AG94" s="50"/>
      <c r="AH94" s="50"/>
      <c r="AI94" s="50"/>
      <c r="AJ94" s="50"/>
      <c r="AK94" s="50"/>
      <c r="AL94" s="50"/>
      <c r="AM94" s="50"/>
    </row>
    <row r="95" spans="1:39" ht="17.25" x14ac:dyDescent="0.35">
      <c r="A95" s="50"/>
      <c r="B95" s="50" t="s">
        <v>544</v>
      </c>
      <c r="C95" s="50"/>
      <c r="D95" s="50"/>
      <c r="E95" s="73">
        <v>0.02</v>
      </c>
      <c r="F95" s="50"/>
      <c r="G95" s="50"/>
      <c r="H95" s="50"/>
      <c r="J95" s="50"/>
      <c r="K95" s="50"/>
      <c r="L95" s="50"/>
      <c r="M95" s="92">
        <f>-M94*$E$95</f>
        <v>-32752669.21865264</v>
      </c>
      <c r="N95" s="50"/>
      <c r="O95" s="50"/>
      <c r="P95" s="50"/>
      <c r="Q95" s="50"/>
      <c r="R95" s="50"/>
      <c r="S95" s="50"/>
      <c r="T95" s="50"/>
      <c r="U95" s="50"/>
      <c r="V95" s="50"/>
      <c r="W95" s="50"/>
      <c r="X95" s="50"/>
      <c r="Y95" s="50" t="s">
        <v>2</v>
      </c>
      <c r="Z95" s="50"/>
      <c r="AA95" s="50"/>
      <c r="AB95" s="50"/>
      <c r="AC95" s="50"/>
      <c r="AD95" s="50"/>
      <c r="AE95" s="50"/>
      <c r="AF95" s="50"/>
      <c r="AG95" s="50"/>
      <c r="AH95" s="50"/>
      <c r="AI95" s="50"/>
      <c r="AJ95" s="50"/>
      <c r="AK95" s="50"/>
      <c r="AL95" s="50"/>
      <c r="AM95" s="50"/>
    </row>
    <row r="96" spans="1:39" x14ac:dyDescent="0.3">
      <c r="A96" s="50"/>
      <c r="B96" s="50" t="s">
        <v>545</v>
      </c>
      <c r="C96" s="50"/>
      <c r="D96" s="50"/>
      <c r="E96" s="50"/>
      <c r="F96" s="50"/>
      <c r="G96" s="50"/>
      <c r="H96" s="50"/>
      <c r="I96" s="50"/>
      <c r="J96" s="50"/>
      <c r="K96" s="50"/>
      <c r="L96" s="50"/>
      <c r="M96" s="63">
        <f>M94+M95</f>
        <v>1604880791.7139792</v>
      </c>
      <c r="N96" s="50"/>
      <c r="O96" s="50"/>
      <c r="P96" s="50"/>
      <c r="Q96" s="50"/>
      <c r="R96" s="50"/>
      <c r="S96" s="50"/>
      <c r="T96" s="50"/>
      <c r="U96" s="50"/>
      <c r="V96" s="50"/>
      <c r="W96" s="50"/>
      <c r="X96" s="50"/>
      <c r="Y96" s="50" t="s">
        <v>2</v>
      </c>
      <c r="Z96" s="50"/>
      <c r="AA96" s="50"/>
      <c r="AB96" s="50"/>
      <c r="AC96" s="50"/>
      <c r="AD96" s="50"/>
      <c r="AE96" s="50"/>
      <c r="AF96" s="50"/>
      <c r="AG96" s="50"/>
      <c r="AH96" s="50"/>
      <c r="AI96" s="50"/>
      <c r="AJ96" s="50"/>
      <c r="AK96" s="50"/>
      <c r="AL96" s="50"/>
      <c r="AM96" s="50"/>
    </row>
    <row r="97" spans="1:39" x14ac:dyDescent="0.3">
      <c r="A97" s="50"/>
      <c r="B97" s="61" t="s">
        <v>559</v>
      </c>
      <c r="C97" s="50"/>
      <c r="D97" s="50"/>
      <c r="E97" s="50"/>
      <c r="F97" s="50"/>
      <c r="G97" s="50"/>
      <c r="H97" s="50"/>
      <c r="I97" s="50"/>
      <c r="J97" s="50"/>
      <c r="K97" s="50"/>
      <c r="L97" s="50"/>
      <c r="M97" s="93">
        <f>-'Debt Service'!$U$52</f>
        <v>-555584623.33941019</v>
      </c>
      <c r="N97" s="50"/>
      <c r="O97" s="50"/>
      <c r="P97" s="50"/>
      <c r="Q97" s="50"/>
      <c r="R97" s="50"/>
      <c r="S97" s="50"/>
      <c r="T97" s="50"/>
      <c r="U97" s="50"/>
      <c r="V97" s="50"/>
      <c r="W97" s="50"/>
      <c r="X97" s="50"/>
      <c r="Y97" s="50" t="s">
        <v>2</v>
      </c>
      <c r="Z97" s="50"/>
      <c r="AA97" s="50"/>
      <c r="AB97" s="50"/>
      <c r="AC97" s="50"/>
      <c r="AD97" s="50"/>
      <c r="AE97" s="50"/>
      <c r="AF97" s="50"/>
      <c r="AG97" s="50"/>
      <c r="AH97" s="50"/>
      <c r="AI97" s="50"/>
      <c r="AJ97" s="50"/>
      <c r="AK97" s="50"/>
      <c r="AL97" s="50"/>
      <c r="AM97" s="50"/>
    </row>
    <row r="98" spans="1:39" x14ac:dyDescent="0.3">
      <c r="A98" s="50"/>
      <c r="B98" s="50" t="s">
        <v>560</v>
      </c>
      <c r="C98" s="50"/>
      <c r="D98" s="50"/>
      <c r="E98" s="50"/>
      <c r="F98" s="50"/>
      <c r="G98" s="50"/>
      <c r="H98" s="50"/>
      <c r="I98" s="50"/>
      <c r="J98" s="50"/>
      <c r="K98" s="50"/>
      <c r="L98" s="50"/>
      <c r="M98" s="63">
        <f>M96+M97</f>
        <v>1049296168.3745691</v>
      </c>
      <c r="N98" s="50"/>
      <c r="O98" s="50"/>
      <c r="P98" s="50"/>
      <c r="Q98" s="50"/>
      <c r="R98" s="50"/>
      <c r="S98" s="50"/>
      <c r="T98" s="50"/>
      <c r="U98" s="50"/>
      <c r="V98" s="50"/>
      <c r="W98" s="50"/>
      <c r="X98" s="50"/>
      <c r="Y98" s="50" t="s">
        <v>2</v>
      </c>
      <c r="Z98" s="50"/>
      <c r="AA98" s="50"/>
      <c r="AB98" s="50"/>
      <c r="AC98" s="50"/>
      <c r="AD98" s="50"/>
      <c r="AE98" s="50"/>
      <c r="AF98" s="50"/>
      <c r="AG98" s="50"/>
      <c r="AH98" s="50"/>
      <c r="AI98" s="50"/>
      <c r="AJ98" s="50"/>
      <c r="AK98" s="50"/>
      <c r="AL98" s="50"/>
      <c r="AM98" s="50"/>
    </row>
    <row r="99" spans="1:39" x14ac:dyDescent="0.3">
      <c r="A99" s="50"/>
      <c r="B99" s="50"/>
      <c r="C99" s="50"/>
      <c r="D99" s="50"/>
      <c r="E99" s="50"/>
      <c r="F99" s="50"/>
      <c r="G99" s="50"/>
      <c r="H99" s="50"/>
      <c r="I99" s="50"/>
      <c r="J99" s="50"/>
      <c r="K99" s="50"/>
      <c r="L99" s="50"/>
      <c r="M99" s="63"/>
      <c r="N99" s="50"/>
      <c r="O99" s="50"/>
      <c r="P99" s="50"/>
      <c r="Q99" s="50"/>
      <c r="R99" s="50"/>
      <c r="S99" s="50"/>
      <c r="T99" s="50"/>
      <c r="U99" s="50"/>
      <c r="V99" s="50"/>
      <c r="W99" s="50"/>
      <c r="X99" s="50"/>
      <c r="Y99" s="50" t="s">
        <v>2</v>
      </c>
      <c r="Z99" s="50"/>
      <c r="AA99" s="50"/>
      <c r="AB99" s="50"/>
      <c r="AC99" s="50"/>
      <c r="AD99" s="50"/>
      <c r="AE99" s="50"/>
      <c r="AF99" s="50"/>
      <c r="AG99" s="50"/>
      <c r="AH99" s="50"/>
      <c r="AI99" s="50"/>
      <c r="AJ99" s="50"/>
      <c r="AK99" s="50"/>
      <c r="AL99" s="50"/>
      <c r="AM99" s="50"/>
    </row>
    <row r="100" spans="1:39" ht="17.25" x14ac:dyDescent="0.35">
      <c r="A100" s="50"/>
      <c r="B100" s="79" t="s">
        <v>561</v>
      </c>
      <c r="C100" s="80"/>
      <c r="D100" s="80"/>
      <c r="E100" s="80"/>
      <c r="F100" s="80"/>
      <c r="G100" s="80"/>
      <c r="H100" s="81">
        <f>-'Debt Service'!B18</f>
        <v>-194914650.00000003</v>
      </c>
      <c r="I100" s="81">
        <f>SUM(I85,I90:I92)</f>
        <v>-72900993.25523974</v>
      </c>
      <c r="J100" s="81">
        <f>SUM(J85,J90:J92)</f>
        <v>-121727809.9045036</v>
      </c>
      <c r="K100" s="81">
        <f>SUM(K85,K90:K92)</f>
        <v>-59720479.362938739</v>
      </c>
      <c r="L100" s="81">
        <f>SUM(L85,L90:L92)</f>
        <v>-47075904.463849597</v>
      </c>
      <c r="M100" s="81">
        <f>SUM(M98,M92,M84,-M88)</f>
        <v>1091344823.727808</v>
      </c>
      <c r="N100" s="50"/>
      <c r="O100" s="50"/>
      <c r="P100" s="50"/>
      <c r="Q100" s="50"/>
      <c r="R100" s="50"/>
      <c r="S100" s="50"/>
      <c r="T100" s="50"/>
      <c r="U100" s="50"/>
      <c r="V100" s="50"/>
      <c r="W100" s="50"/>
      <c r="X100" s="50"/>
      <c r="Y100" s="50" t="s">
        <v>2</v>
      </c>
      <c r="Z100" s="50"/>
      <c r="AA100" s="50"/>
      <c r="AB100" s="50"/>
      <c r="AC100" s="50"/>
      <c r="AD100" s="50"/>
      <c r="AE100" s="50"/>
      <c r="AF100" s="50"/>
      <c r="AG100" s="50"/>
      <c r="AH100" s="50"/>
      <c r="AI100" s="50"/>
      <c r="AJ100" s="50"/>
      <c r="AK100" s="50"/>
      <c r="AL100" s="50"/>
      <c r="AM100" s="50"/>
    </row>
    <row r="101" spans="1:39" x14ac:dyDescent="0.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t="s">
        <v>2</v>
      </c>
      <c r="Z101" s="50"/>
      <c r="AA101" s="50"/>
      <c r="AB101" s="50"/>
      <c r="AC101" s="50"/>
      <c r="AD101" s="50"/>
      <c r="AE101" s="50"/>
      <c r="AF101" s="50"/>
      <c r="AG101" s="50"/>
      <c r="AH101" s="50"/>
      <c r="AI101" s="50"/>
      <c r="AJ101" s="50"/>
      <c r="AK101" s="50"/>
      <c r="AL101" s="50"/>
      <c r="AM101" s="50"/>
    </row>
    <row r="102" spans="1:39" ht="17.25" x14ac:dyDescent="0.35">
      <c r="A102" s="50"/>
      <c r="B102" s="83" t="s">
        <v>547</v>
      </c>
      <c r="C102" s="50"/>
      <c r="D102" s="63">
        <f>-SUM(H100:L100,-M88)</f>
        <v>516368115.7993651</v>
      </c>
      <c r="E102" s="50"/>
      <c r="F102" s="50"/>
      <c r="G102" s="50"/>
      <c r="H102" s="50"/>
      <c r="I102" s="50"/>
      <c r="J102" s="50"/>
      <c r="K102" s="50"/>
      <c r="L102" s="50"/>
      <c r="M102" s="50"/>
      <c r="N102" s="50"/>
      <c r="O102" s="50"/>
      <c r="P102" s="50"/>
      <c r="Q102" s="50"/>
      <c r="R102" s="50"/>
      <c r="S102" s="50"/>
      <c r="T102" s="50"/>
      <c r="U102" s="50"/>
      <c r="V102" s="50"/>
      <c r="W102" s="50"/>
      <c r="X102" s="50"/>
      <c r="Y102" s="50" t="s">
        <v>2</v>
      </c>
      <c r="Z102" s="50"/>
      <c r="AA102" s="50"/>
      <c r="AB102" s="50"/>
      <c r="AC102" s="50"/>
      <c r="AD102" s="50"/>
      <c r="AE102" s="50"/>
      <c r="AF102" s="50"/>
      <c r="AG102" s="50"/>
      <c r="AH102" s="50"/>
      <c r="AI102" s="50"/>
      <c r="AJ102" s="50"/>
      <c r="AK102" s="50"/>
      <c r="AL102" s="50"/>
      <c r="AM102" s="50"/>
    </row>
    <row r="103" spans="1:39" ht="17.25" x14ac:dyDescent="0.35">
      <c r="A103" s="50"/>
      <c r="B103" s="83" t="s">
        <v>562</v>
      </c>
      <c r="C103" s="50"/>
      <c r="D103" s="63">
        <f>SUM(H100:M100)</f>
        <v>595004986.74127626</v>
      </c>
      <c r="E103" s="50"/>
      <c r="F103" s="50"/>
      <c r="G103" s="50"/>
      <c r="H103" s="50"/>
      <c r="I103" s="50"/>
      <c r="J103" s="50"/>
      <c r="K103" s="50"/>
      <c r="L103" s="50"/>
      <c r="M103" s="50"/>
      <c r="N103" s="50"/>
      <c r="O103" s="50"/>
      <c r="P103" s="50"/>
      <c r="Q103" s="50"/>
      <c r="R103" s="50"/>
      <c r="S103" s="50"/>
      <c r="T103" s="50"/>
      <c r="U103" s="50"/>
      <c r="V103" s="50"/>
      <c r="W103" s="50"/>
      <c r="X103" s="50"/>
      <c r="Y103" s="50" t="s">
        <v>2</v>
      </c>
      <c r="Z103" s="50"/>
      <c r="AA103" s="50"/>
      <c r="AB103" s="50"/>
      <c r="AC103" s="50"/>
      <c r="AD103" s="50"/>
      <c r="AE103" s="50"/>
      <c r="AF103" s="50"/>
      <c r="AG103" s="50"/>
      <c r="AH103" s="50"/>
      <c r="AI103" s="50"/>
      <c r="AJ103" s="50"/>
      <c r="AK103" s="50"/>
      <c r="AL103" s="50"/>
      <c r="AM103" s="50"/>
    </row>
    <row r="104" spans="1:39" ht="17.25" x14ac:dyDescent="0.35">
      <c r="A104" s="50"/>
      <c r="B104" s="83" t="s">
        <v>563</v>
      </c>
      <c r="C104" s="50"/>
      <c r="D104" s="198">
        <f>((D102+D103)/D102)</f>
        <v>2.1522883937560264</v>
      </c>
      <c r="E104" s="50"/>
      <c r="F104" s="50"/>
      <c r="G104" s="50"/>
      <c r="H104" s="50"/>
      <c r="I104" s="50"/>
      <c r="J104" s="50"/>
      <c r="K104" s="50"/>
      <c r="L104" s="50"/>
      <c r="M104" s="50"/>
      <c r="N104" s="50"/>
      <c r="O104" s="63"/>
      <c r="P104" s="50"/>
      <c r="Q104" s="50"/>
      <c r="R104" s="50"/>
      <c r="S104" s="50"/>
      <c r="T104" s="50"/>
      <c r="U104" s="50"/>
      <c r="V104" s="50"/>
      <c r="W104" s="50"/>
      <c r="X104" s="50"/>
      <c r="Y104" s="50" t="s">
        <v>2</v>
      </c>
      <c r="Z104" s="50"/>
      <c r="AA104" s="50"/>
      <c r="AB104" s="50"/>
      <c r="AC104" s="50"/>
      <c r="AD104" s="50"/>
      <c r="AE104" s="50"/>
      <c r="AF104" s="50"/>
      <c r="AG104" s="50"/>
      <c r="AH104" s="50"/>
      <c r="AI104" s="50"/>
      <c r="AJ104" s="50"/>
      <c r="AK104" s="50"/>
      <c r="AL104" s="50"/>
      <c r="AM104" s="50"/>
    </row>
    <row r="105" spans="1:39" ht="17.25" x14ac:dyDescent="0.35">
      <c r="A105" s="50"/>
      <c r="B105" s="83" t="s">
        <v>368</v>
      </c>
      <c r="C105" s="50"/>
      <c r="D105" s="85">
        <f>IRR($H$100:$M$100)</f>
        <v>0.23027438246237808</v>
      </c>
      <c r="E105" s="50"/>
      <c r="F105" s="50"/>
      <c r="G105" s="50"/>
      <c r="H105" s="50"/>
      <c r="I105" s="50"/>
      <c r="J105" s="50"/>
      <c r="K105" s="50"/>
      <c r="L105" s="50"/>
      <c r="M105" s="50"/>
      <c r="N105" s="50"/>
      <c r="O105" s="50"/>
      <c r="P105" s="50"/>
      <c r="Q105" s="50"/>
      <c r="R105" s="50"/>
      <c r="S105" s="50"/>
      <c r="T105" s="50"/>
      <c r="U105" s="50"/>
      <c r="V105" s="50"/>
      <c r="W105" s="50"/>
      <c r="X105" s="50"/>
      <c r="Y105" s="50" t="s">
        <v>2</v>
      </c>
      <c r="Z105" s="50"/>
      <c r="AA105" s="50"/>
      <c r="AB105" s="50"/>
      <c r="AC105" s="50"/>
      <c r="AD105" s="50"/>
      <c r="AE105" s="50"/>
      <c r="AF105" s="50"/>
      <c r="AG105" s="50"/>
      <c r="AH105" s="50"/>
      <c r="AI105" s="50"/>
      <c r="AJ105" s="50"/>
      <c r="AK105" s="50"/>
      <c r="AL105" s="50"/>
      <c r="AM105" s="50"/>
    </row>
    <row r="106" spans="1:39" x14ac:dyDescent="0.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t="s">
        <v>2</v>
      </c>
      <c r="Z106" s="50"/>
      <c r="AA106" s="50"/>
      <c r="AB106" s="50"/>
      <c r="AC106" s="50"/>
      <c r="AD106" s="50"/>
      <c r="AE106" s="50"/>
      <c r="AF106" s="50"/>
      <c r="AG106" s="50"/>
      <c r="AH106" s="50"/>
      <c r="AI106" s="50"/>
      <c r="AJ106" s="50"/>
      <c r="AK106" s="50"/>
      <c r="AL106" s="50"/>
      <c r="AM106" s="50"/>
    </row>
    <row r="107" spans="1:39" x14ac:dyDescent="0.3">
      <c r="A107" s="50"/>
      <c r="B107" s="194"/>
      <c r="C107" s="194"/>
      <c r="D107" s="194"/>
      <c r="E107" s="194"/>
      <c r="F107" s="194"/>
      <c r="G107" s="194"/>
      <c r="H107" s="194"/>
      <c r="I107" s="194"/>
      <c r="J107" s="194"/>
      <c r="K107" s="194"/>
      <c r="L107" s="194"/>
      <c r="M107" s="194"/>
      <c r="N107" s="50"/>
      <c r="O107" s="50"/>
      <c r="P107" s="50"/>
      <c r="Q107" s="50"/>
      <c r="R107" s="50"/>
      <c r="S107" s="50"/>
      <c r="T107" s="50"/>
      <c r="U107" s="50"/>
      <c r="V107" s="50"/>
      <c r="W107" s="50"/>
      <c r="X107" s="50"/>
      <c r="Y107" s="50" t="s">
        <v>2</v>
      </c>
      <c r="Z107" s="50"/>
      <c r="AA107" s="50"/>
      <c r="AB107" s="50"/>
      <c r="AC107" s="50"/>
      <c r="AD107" s="50"/>
      <c r="AE107" s="50"/>
      <c r="AF107" s="50"/>
      <c r="AG107" s="50"/>
      <c r="AH107" s="50"/>
      <c r="AI107" s="50"/>
      <c r="AJ107" s="50"/>
      <c r="AK107" s="50"/>
      <c r="AL107" s="50"/>
      <c r="AM107" s="50"/>
    </row>
    <row r="108" spans="1:39" ht="17.25" x14ac:dyDescent="0.35">
      <c r="A108" s="50"/>
      <c r="B108" s="57" t="s">
        <v>564</v>
      </c>
      <c r="C108" s="50"/>
      <c r="D108" s="50"/>
      <c r="E108" s="50"/>
      <c r="F108" s="50"/>
      <c r="G108" s="50"/>
      <c r="H108" s="50"/>
      <c r="I108" s="50"/>
      <c r="J108" s="50"/>
      <c r="K108" s="50"/>
      <c r="L108" s="50"/>
      <c r="M108" s="50"/>
      <c r="N108" s="50"/>
      <c r="O108" s="50"/>
      <c r="P108" s="50"/>
      <c r="Q108" s="50"/>
      <c r="R108" s="50"/>
      <c r="S108" s="50"/>
      <c r="T108" s="50"/>
      <c r="U108" s="50"/>
      <c r="V108" s="50"/>
      <c r="W108" s="50"/>
      <c r="X108" s="50"/>
      <c r="Y108" s="50" t="s">
        <v>2</v>
      </c>
      <c r="Z108" s="50"/>
      <c r="AA108" s="50"/>
      <c r="AB108" s="50"/>
      <c r="AC108" s="50"/>
      <c r="AD108" s="50"/>
      <c r="AE108" s="50"/>
      <c r="AF108" s="50"/>
      <c r="AG108" s="50"/>
      <c r="AH108" s="50"/>
      <c r="AI108" s="50"/>
      <c r="AJ108" s="50"/>
      <c r="AK108" s="50"/>
      <c r="AL108" s="50"/>
      <c r="AM108" s="50"/>
    </row>
    <row r="109" spans="1:39" ht="17.25" x14ac:dyDescent="0.35">
      <c r="A109" s="196" t="s">
        <v>565</v>
      </c>
      <c r="B109" s="52" t="s">
        <v>566</v>
      </c>
      <c r="C109" s="52" t="s">
        <v>567</v>
      </c>
      <c r="D109" s="52" t="s">
        <v>568</v>
      </c>
      <c r="E109" s="52" t="s">
        <v>569</v>
      </c>
      <c r="F109" s="52" t="s">
        <v>570</v>
      </c>
      <c r="G109" s="52" t="s">
        <v>571</v>
      </c>
      <c r="H109" s="161" t="s">
        <v>572</v>
      </c>
      <c r="I109" s="52" t="s">
        <v>573</v>
      </c>
      <c r="J109" s="52" t="s">
        <v>574</v>
      </c>
      <c r="K109" s="210" t="s">
        <v>575</v>
      </c>
      <c r="L109" s="211">
        <v>0.95</v>
      </c>
      <c r="M109" s="212">
        <f>$D$103*L109</f>
        <v>565254737.40421247</v>
      </c>
      <c r="N109" s="50"/>
      <c r="O109" s="50"/>
      <c r="P109" s="50"/>
      <c r="Q109" s="50"/>
      <c r="R109" s="50"/>
      <c r="S109" s="50"/>
      <c r="T109" s="50"/>
      <c r="U109" s="50"/>
      <c r="V109" s="50"/>
      <c r="W109" s="50"/>
      <c r="X109" s="50"/>
      <c r="Y109" s="50" t="s">
        <v>2</v>
      </c>
      <c r="Z109" s="50"/>
      <c r="AA109" s="50"/>
      <c r="AB109" s="50"/>
      <c r="AC109" s="50"/>
      <c r="AD109" s="50"/>
      <c r="AE109" s="50"/>
      <c r="AF109" s="50"/>
      <c r="AG109" s="50"/>
      <c r="AH109" s="50"/>
      <c r="AI109" s="50"/>
      <c r="AJ109" s="50"/>
      <c r="AK109" s="50"/>
      <c r="AL109" s="50"/>
      <c r="AM109" s="50"/>
    </row>
    <row r="110" spans="1:39" ht="17.25" x14ac:dyDescent="0.35">
      <c r="A110" s="195">
        <v>0.15</v>
      </c>
      <c r="B110" s="193">
        <v>0</v>
      </c>
      <c r="C110" s="197">
        <f>L110</f>
        <v>0.05</v>
      </c>
      <c r="D110" s="197">
        <f>L109</f>
        <v>0.95</v>
      </c>
      <c r="E110" s="78">
        <f>(D110*$M$111)</f>
        <v>565254737.40421247</v>
      </c>
      <c r="F110" s="63">
        <f>(C110*$M$115)</f>
        <v>29750249.337063815</v>
      </c>
      <c r="G110" s="85">
        <f>IRR(H129:M129)</f>
        <v>0.23027438246237808</v>
      </c>
      <c r="H110" s="85">
        <f>IRR(H128:M128)</f>
        <v>0.23027438246237808</v>
      </c>
      <c r="I110" s="84">
        <f>(E110+'Debt Service'!$B$14)/'Debt Service'!$B$14</f>
        <v>2.1522883937560264</v>
      </c>
      <c r="J110" s="84">
        <f>(F110+'Debt Service'!$B$15)/'Debt Service'!$B$15</f>
        <v>2.1522883937560269</v>
      </c>
      <c r="K110" s="213" t="s">
        <v>576</v>
      </c>
      <c r="L110" s="73">
        <v>0.05</v>
      </c>
      <c r="M110" s="214">
        <f>$D$103*L110</f>
        <v>29750249.337063815</v>
      </c>
      <c r="N110" s="50"/>
      <c r="O110" s="50"/>
      <c r="P110" s="50"/>
      <c r="Q110" s="50"/>
      <c r="R110" s="50"/>
      <c r="S110" s="50"/>
      <c r="T110" s="50"/>
      <c r="U110" s="50"/>
      <c r="V110" s="50"/>
      <c r="W110" s="50"/>
      <c r="X110" s="50"/>
      <c r="Y110" s="50" t="s">
        <v>2</v>
      </c>
      <c r="Z110" s="50"/>
      <c r="AA110" s="50"/>
      <c r="AB110" s="50"/>
      <c r="AC110" s="50"/>
      <c r="AD110" s="50"/>
      <c r="AE110" s="50"/>
      <c r="AF110" s="50"/>
      <c r="AG110" s="50"/>
      <c r="AH110" s="50"/>
      <c r="AI110" s="50"/>
      <c r="AJ110" s="50"/>
      <c r="AK110" s="50"/>
      <c r="AL110" s="50"/>
      <c r="AM110" s="50"/>
    </row>
    <row r="111" spans="1:39" x14ac:dyDescent="0.3">
      <c r="A111" s="195">
        <v>0.18</v>
      </c>
      <c r="B111" s="193">
        <v>0.13</v>
      </c>
      <c r="C111" s="197">
        <f>B111+((1-B111)*$L$110)</f>
        <v>0.17350000000000002</v>
      </c>
      <c r="D111" s="197">
        <f>1-C111</f>
        <v>0.82650000000000001</v>
      </c>
      <c r="E111" s="78">
        <f>(D111*$M$111)</f>
        <v>491771621.54166484</v>
      </c>
      <c r="F111" s="63">
        <f>(C111*$M$115)</f>
        <v>103233365.19961144</v>
      </c>
      <c r="G111" s="50"/>
      <c r="H111" s="50"/>
      <c r="I111" s="84"/>
      <c r="J111" s="84"/>
      <c r="K111" s="213" t="s">
        <v>577</v>
      </c>
      <c r="L111" s="50"/>
      <c r="M111" s="214">
        <f xml:space="preserve"> D103</f>
        <v>595004986.74127626</v>
      </c>
      <c r="N111" s="50"/>
      <c r="O111" s="50"/>
      <c r="P111" s="50"/>
      <c r="Q111" s="50"/>
      <c r="R111" s="50"/>
      <c r="S111" s="50"/>
      <c r="T111" s="50"/>
      <c r="U111" s="50"/>
      <c r="V111" s="50"/>
      <c r="W111" s="50"/>
      <c r="X111" s="50"/>
      <c r="Y111" s="50" t="s">
        <v>2</v>
      </c>
      <c r="Z111" s="50"/>
      <c r="AA111" s="50"/>
      <c r="AB111" s="50"/>
      <c r="AC111" s="50"/>
      <c r="AD111" s="50"/>
      <c r="AE111" s="50"/>
      <c r="AF111" s="50"/>
      <c r="AG111" s="50"/>
      <c r="AH111" s="50"/>
      <c r="AI111" s="50"/>
      <c r="AJ111" s="50"/>
      <c r="AK111" s="50"/>
      <c r="AL111" s="50"/>
      <c r="AM111" s="50"/>
    </row>
    <row r="112" spans="1:39" x14ac:dyDescent="0.3">
      <c r="A112" s="195">
        <v>0.21</v>
      </c>
      <c r="B112" s="193">
        <v>0.13</v>
      </c>
      <c r="C112" s="197">
        <f>B112+((1-B112)*$L$110)</f>
        <v>0.17350000000000002</v>
      </c>
      <c r="D112" s="197">
        <f t="shared" ref="D112:D114" si="120">1-C112</f>
        <v>0.82650000000000001</v>
      </c>
      <c r="E112" s="78">
        <f>(D112*$M$111)</f>
        <v>491771621.54166484</v>
      </c>
      <c r="F112" s="63">
        <f>(C112*$M$115)</f>
        <v>103233365.19961144</v>
      </c>
      <c r="G112" s="85">
        <f>IRR(H132:M132)</f>
        <v>0.21640744827640424</v>
      </c>
      <c r="H112" s="85">
        <f>IRR(H131:M131)</f>
        <v>0.51356347934457136</v>
      </c>
      <c r="I112" s="84">
        <f>(E112+'Debt Service'!$B$14)/'Debt Service'!$B$14</f>
        <v>2.0024909025677431</v>
      </c>
      <c r="J112" s="84">
        <f>(F112+'Debt Service'!$B$15)/'Debt Service'!$B$15</f>
        <v>4.9984407263334125</v>
      </c>
      <c r="K112" s="213"/>
      <c r="L112" s="50"/>
      <c r="M112" s="215"/>
      <c r="N112" s="50"/>
      <c r="O112" s="50"/>
      <c r="P112" s="50"/>
      <c r="Q112" s="50"/>
      <c r="R112" s="50"/>
      <c r="S112" s="50"/>
      <c r="T112" s="50"/>
      <c r="U112" s="50"/>
      <c r="V112" s="50"/>
      <c r="W112" s="50"/>
      <c r="X112" s="50"/>
      <c r="Y112" s="50" t="s">
        <v>2</v>
      </c>
      <c r="Z112" s="50"/>
      <c r="AA112" s="50"/>
      <c r="AB112" s="50"/>
      <c r="AC112" s="50"/>
      <c r="AD112" s="50"/>
      <c r="AE112" s="50"/>
      <c r="AF112" s="50"/>
      <c r="AG112" s="50"/>
      <c r="AH112" s="50"/>
      <c r="AI112" s="50"/>
      <c r="AJ112" s="50"/>
      <c r="AK112" s="50"/>
      <c r="AL112" s="50"/>
      <c r="AM112" s="50"/>
    </row>
    <row r="113" spans="1:39" x14ac:dyDescent="0.3">
      <c r="A113" s="195">
        <v>0.24</v>
      </c>
      <c r="B113" s="193">
        <v>0.18</v>
      </c>
      <c r="C113" s="197">
        <f>B113+((1-B113)*$L$110)</f>
        <v>0.221</v>
      </c>
      <c r="D113" s="197">
        <f t="shared" si="120"/>
        <v>0.77900000000000003</v>
      </c>
      <c r="E113" s="78">
        <f>(D113*$M$111)</f>
        <v>463508884.67145425</v>
      </c>
      <c r="F113" s="63">
        <f>(C113*$M$115)</f>
        <v>131496102.06982206</v>
      </c>
      <c r="G113" s="50"/>
      <c r="I113" s="84"/>
      <c r="J113" s="84"/>
      <c r="K113" s="213"/>
      <c r="L113" s="50"/>
      <c r="M113" s="215"/>
      <c r="N113" s="50"/>
      <c r="O113" s="50"/>
      <c r="P113" s="50"/>
      <c r="Q113" s="50"/>
      <c r="R113" s="50"/>
      <c r="S113" s="50"/>
      <c r="T113" s="50"/>
      <c r="U113" s="50"/>
      <c r="V113" s="50"/>
      <c r="W113" s="50"/>
      <c r="X113" s="50"/>
      <c r="Y113" s="50" t="s">
        <v>2</v>
      </c>
      <c r="Z113" s="50"/>
      <c r="AA113" s="50"/>
      <c r="AB113" s="50"/>
      <c r="AC113" s="50"/>
      <c r="AD113" s="50"/>
      <c r="AE113" s="50"/>
      <c r="AF113" s="50"/>
      <c r="AG113" s="50"/>
      <c r="AH113" s="50"/>
      <c r="AI113" s="50"/>
      <c r="AJ113" s="50"/>
      <c r="AK113" s="50"/>
      <c r="AL113" s="50"/>
      <c r="AM113" s="50"/>
    </row>
    <row r="114" spans="1:39" x14ac:dyDescent="0.3">
      <c r="A114" s="195">
        <v>0.27</v>
      </c>
      <c r="B114" s="193">
        <v>0.18</v>
      </c>
      <c r="C114" s="197">
        <f>B114+((1-B114)*$L$110)</f>
        <v>0.221</v>
      </c>
      <c r="D114" s="197">
        <f t="shared" si="120"/>
        <v>0.77900000000000003</v>
      </c>
      <c r="E114" s="78">
        <f>(D114*$M$111)</f>
        <v>463508884.67145425</v>
      </c>
      <c r="F114" s="63">
        <f>(C114*$M$115)</f>
        <v>131496102.06982206</v>
      </c>
      <c r="G114" s="85">
        <f>IRR(H135:M135)</f>
        <v>0.19852590814606241</v>
      </c>
      <c r="H114" s="85">
        <f>IRR(H134:M134)</f>
        <v>0.58582711373479257</v>
      </c>
      <c r="I114" s="84">
        <f>(E114+'Debt Service'!$B$14)/'Debt Service'!$B$14</f>
        <v>1.9448764828799416</v>
      </c>
      <c r="J114" s="84">
        <f>(F114+'Debt Service'!$B$15)/'Debt Service'!$B$15</f>
        <v>6.0931147004016379</v>
      </c>
      <c r="K114" s="213"/>
      <c r="L114" s="50"/>
      <c r="M114" s="215"/>
      <c r="N114" s="50"/>
      <c r="O114" s="50"/>
      <c r="P114" s="50"/>
      <c r="Q114" s="50"/>
      <c r="R114" s="50"/>
      <c r="S114" s="50"/>
      <c r="T114" s="50"/>
      <c r="U114" s="50"/>
      <c r="V114" s="50"/>
      <c r="W114" s="50"/>
      <c r="X114" s="50"/>
      <c r="Y114" s="50" t="s">
        <v>2</v>
      </c>
      <c r="Z114" s="50"/>
      <c r="AA114" s="50"/>
      <c r="AB114" s="50"/>
      <c r="AC114" s="50"/>
      <c r="AD114" s="50"/>
      <c r="AE114" s="50"/>
      <c r="AF114" s="50"/>
      <c r="AG114" s="50"/>
      <c r="AH114" s="50"/>
      <c r="AI114" s="50"/>
      <c r="AJ114" s="50"/>
      <c r="AK114" s="50"/>
      <c r="AL114" s="50"/>
      <c r="AM114" s="50"/>
    </row>
    <row r="115" spans="1:39" ht="17.25" x14ac:dyDescent="0.35">
      <c r="A115" s="65"/>
      <c r="B115" s="71"/>
      <c r="C115" s="71"/>
      <c r="D115" s="71"/>
      <c r="E115" s="50"/>
      <c r="F115" s="50"/>
      <c r="G115" s="50"/>
      <c r="H115" s="50"/>
      <c r="I115" s="84"/>
      <c r="J115" s="84"/>
      <c r="K115" s="216" t="s">
        <v>578</v>
      </c>
      <c r="L115" s="57"/>
      <c r="M115" s="217">
        <f>M111-M113-M114</f>
        <v>595004986.74127626</v>
      </c>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row>
    <row r="116" spans="1:39" ht="17.25" x14ac:dyDescent="0.35">
      <c r="A116" s="50"/>
      <c r="B116" s="206" t="s">
        <v>579</v>
      </c>
      <c r="C116" s="50"/>
      <c r="D116" s="50"/>
      <c r="E116" s="50"/>
      <c r="F116" s="50"/>
      <c r="G116" s="50"/>
      <c r="H116" s="50"/>
      <c r="I116" s="84"/>
      <c r="J116" s="84"/>
      <c r="K116" s="213"/>
      <c r="L116" s="50"/>
      <c r="M116" s="215"/>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row>
    <row r="117" spans="1:39" x14ac:dyDescent="0.3">
      <c r="A117" s="196" t="s">
        <v>565</v>
      </c>
      <c r="B117" s="52" t="s">
        <v>566</v>
      </c>
      <c r="C117" s="52" t="s">
        <v>567</v>
      </c>
      <c r="D117" s="52" t="s">
        <v>568</v>
      </c>
      <c r="E117" s="52" t="s">
        <v>569</v>
      </c>
      <c r="F117" s="52" t="s">
        <v>570</v>
      </c>
      <c r="G117" s="50"/>
      <c r="H117" s="50"/>
      <c r="I117" s="84"/>
      <c r="J117" s="84"/>
      <c r="K117" s="213"/>
      <c r="L117" s="50"/>
      <c r="M117" s="215"/>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row>
    <row r="118" spans="1:39" ht="17.25" x14ac:dyDescent="0.35">
      <c r="A118" s="195">
        <v>7.0000000000000007E-2</v>
      </c>
      <c r="B118" s="193">
        <v>0</v>
      </c>
      <c r="C118" s="197">
        <v>0.05</v>
      </c>
      <c r="D118" s="197">
        <v>0.95</v>
      </c>
      <c r="E118" s="78">
        <f>(D118*$M$122)</f>
        <v>594170734.51861835</v>
      </c>
      <c r="F118" s="63">
        <f>(C118*$M$122)</f>
        <v>31272143.92203255</v>
      </c>
      <c r="G118" s="85">
        <f>IRR(H139:M139)</f>
        <v>9.5042410835658897E-2</v>
      </c>
      <c r="H118" s="85">
        <f>IRR(H138:M138)</f>
        <v>9.5042410835658897E-2</v>
      </c>
      <c r="I118" s="84">
        <f>(E118+'Debt Service'!$B$14)/'Debt Service'!$B$14</f>
        <v>2.2112345036494601</v>
      </c>
      <c r="J118" s="84">
        <f>(F118+'Debt Service'!$B$15)/'Debt Service'!$B$15</f>
        <v>2.2112345036494605</v>
      </c>
      <c r="K118" s="213" t="s">
        <v>575</v>
      </c>
      <c r="L118" s="73">
        <v>0.95</v>
      </c>
      <c r="M118" s="214">
        <f>$M$120*L118</f>
        <v>594170734.51861835</v>
      </c>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row>
    <row r="119" spans="1:39" ht="17.25" x14ac:dyDescent="0.35">
      <c r="A119" s="195">
        <v>0.09</v>
      </c>
      <c r="B119" s="193">
        <v>0.13</v>
      </c>
      <c r="C119" s="197">
        <f>B119+((1-B119)*$L$110)</f>
        <v>0.17350000000000002</v>
      </c>
      <c r="D119" s="197">
        <f>1-C119</f>
        <v>0.82650000000000001</v>
      </c>
      <c r="E119" s="78">
        <f>(D119*$M$122)</f>
        <v>516928539.03119802</v>
      </c>
      <c r="F119" s="63">
        <f>(C119*$M$122)</f>
        <v>108514339.40945294</v>
      </c>
      <c r="G119" s="85"/>
      <c r="H119" s="85"/>
      <c r="I119" s="84"/>
      <c r="J119" s="84"/>
      <c r="K119" s="213" t="s">
        <v>576</v>
      </c>
      <c r="L119" s="73">
        <v>0.05</v>
      </c>
      <c r="M119" s="214">
        <f>$M$120*L119</f>
        <v>31272143.92203255</v>
      </c>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row>
    <row r="120" spans="1:39" x14ac:dyDescent="0.3">
      <c r="A120" s="195">
        <v>0.12</v>
      </c>
      <c r="B120" s="193">
        <v>0.13</v>
      </c>
      <c r="C120" s="197">
        <f>B120+((1-B120)*$L$110)</f>
        <v>0.17350000000000002</v>
      </c>
      <c r="D120" s="197">
        <f t="shared" ref="D120" si="121">1-C120</f>
        <v>0.82650000000000001</v>
      </c>
      <c r="E120" s="207">
        <f>(D120*$M$122)</f>
        <v>516928539.03119802</v>
      </c>
      <c r="F120" s="208">
        <f>(C120*$M$122)</f>
        <v>108514339.40945294</v>
      </c>
      <c r="G120" s="85">
        <f>IRR(H142:M142)</f>
        <v>8.4450508154486181E-2</v>
      </c>
      <c r="H120" s="85">
        <f>IRR(H141:M141)</f>
        <v>0.24520449536400024</v>
      </c>
      <c r="I120" s="84">
        <f>(E120+'Debt Service'!$B$14)/'Debt Service'!$B$14</f>
        <v>2.0537740181750306</v>
      </c>
      <c r="J120" s="84">
        <f>(F120+'Debt Service'!$B$15)/'Debt Service'!$B$15</f>
        <v>5.2029837276636277</v>
      </c>
      <c r="K120" s="213" t="s">
        <v>577</v>
      </c>
      <c r="L120" s="50"/>
      <c r="M120" s="214">
        <f>D79</f>
        <v>625442878.44065094</v>
      </c>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row>
    <row r="121" spans="1:39" x14ac:dyDescent="0.3">
      <c r="A121" s="50"/>
      <c r="B121" s="50"/>
      <c r="C121" s="50"/>
      <c r="D121" s="50"/>
      <c r="E121" s="50"/>
      <c r="F121" s="50"/>
      <c r="G121" s="50"/>
      <c r="H121" s="50"/>
      <c r="I121" s="50"/>
      <c r="J121" s="50"/>
      <c r="K121" s="213"/>
      <c r="L121" s="50"/>
      <c r="M121" s="215"/>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row>
    <row r="122" spans="1:39" ht="17.25" x14ac:dyDescent="0.35">
      <c r="A122" s="50"/>
      <c r="B122" s="50"/>
      <c r="C122" s="50"/>
      <c r="D122" s="50"/>
      <c r="E122" s="50"/>
      <c r="F122" s="50"/>
      <c r="G122" s="50"/>
      <c r="H122" s="50"/>
      <c r="I122" s="50"/>
      <c r="J122" s="50"/>
      <c r="K122" s="218" t="s">
        <v>578</v>
      </c>
      <c r="L122" s="219"/>
      <c r="M122" s="220">
        <f>M120</f>
        <v>625442878.44065094</v>
      </c>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row>
    <row r="123" spans="1:39" x14ac:dyDescent="0.3">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row>
    <row r="124" spans="1:39" x14ac:dyDescent="0.3">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row>
    <row r="125" spans="1:39" x14ac:dyDescent="0.3">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row>
    <row r="126" spans="1:39" hidden="1" x14ac:dyDescent="0.3">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row>
    <row r="127" spans="1:39" ht="17.25" hidden="1" x14ac:dyDescent="0.35">
      <c r="A127" s="57" t="s">
        <v>550</v>
      </c>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row>
    <row r="128" spans="1:39" hidden="1" x14ac:dyDescent="0.3">
      <c r="A128" s="50" t="s">
        <v>580</v>
      </c>
      <c r="B128" s="50"/>
      <c r="C128" s="50"/>
      <c r="D128" s="50"/>
      <c r="E128" s="50"/>
      <c r="F128" s="50"/>
      <c r="G128" s="50"/>
      <c r="H128" s="63">
        <f t="shared" ref="H128:M128" si="122">H100*0.05</f>
        <v>-9745732.5000000019</v>
      </c>
      <c r="I128" s="63">
        <f t="shared" si="122"/>
        <v>-3645049.6627619872</v>
      </c>
      <c r="J128" s="63">
        <f t="shared" si="122"/>
        <v>-6086390.4952251799</v>
      </c>
      <c r="K128" s="63">
        <f t="shared" si="122"/>
        <v>-2986023.968146937</v>
      </c>
      <c r="L128" s="63">
        <f t="shared" si="122"/>
        <v>-2353795.2231924799</v>
      </c>
      <c r="M128" s="63">
        <f t="shared" si="122"/>
        <v>54567241.1863904</v>
      </c>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row>
    <row r="129" spans="1:39" hidden="1" x14ac:dyDescent="0.3">
      <c r="A129" s="50" t="s">
        <v>581</v>
      </c>
      <c r="B129" s="50"/>
      <c r="C129" s="50"/>
      <c r="D129" s="50"/>
      <c r="E129" s="50"/>
      <c r="F129" s="50"/>
      <c r="G129" s="50"/>
      <c r="H129" s="63">
        <f t="shared" ref="H129:M129" si="123">H100*0.95</f>
        <v>-185168917.50000003</v>
      </c>
      <c r="I129" s="63">
        <f t="shared" si="123"/>
        <v>-69255943.592477754</v>
      </c>
      <c r="J129" s="63">
        <f t="shared" si="123"/>
        <v>-115641419.40927841</v>
      </c>
      <c r="K129" s="63">
        <f t="shared" si="123"/>
        <v>-56734455.394791797</v>
      </c>
      <c r="L129" s="63">
        <f t="shared" si="123"/>
        <v>-44722109.240657113</v>
      </c>
      <c r="M129" s="63">
        <f t="shared" si="123"/>
        <v>1036777582.5414176</v>
      </c>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row>
    <row r="130" spans="1:39" hidden="1" x14ac:dyDescent="0.3">
      <c r="A130" s="50"/>
      <c r="B130" s="50"/>
      <c r="C130" s="50"/>
      <c r="D130" s="50"/>
      <c r="E130" s="50"/>
      <c r="F130" s="50"/>
      <c r="G130" s="50"/>
      <c r="H130" s="63"/>
      <c r="I130" s="63"/>
      <c r="J130" s="63"/>
      <c r="K130" s="63"/>
      <c r="L130" s="63"/>
      <c r="M130" s="63"/>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row>
    <row r="131" spans="1:39" hidden="1" x14ac:dyDescent="0.3">
      <c r="A131" s="50" t="s">
        <v>582</v>
      </c>
      <c r="B131" s="50"/>
      <c r="C131" s="50"/>
      <c r="D131" s="50"/>
      <c r="E131" s="50"/>
      <c r="F131" s="50"/>
      <c r="G131" s="50"/>
      <c r="H131" s="63">
        <f>H100*$C$110</f>
        <v>-9745732.5000000019</v>
      </c>
      <c r="I131" s="63">
        <f>I100*$C$110</f>
        <v>-3645049.6627619872</v>
      </c>
      <c r="J131" s="63">
        <f>J100*$C$110</f>
        <v>-6086390.4952251799</v>
      </c>
      <c r="K131" s="63">
        <f>K100*$C$110</f>
        <v>-2986023.968146937</v>
      </c>
      <c r="L131" s="63">
        <f>L100*$C$110</f>
        <v>-2353795.2231924799</v>
      </c>
      <c r="M131" s="63">
        <f>(M100*$C$110)+73483116</f>
        <v>128050357.1863904</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row>
    <row r="132" spans="1:39" hidden="1" x14ac:dyDescent="0.3">
      <c r="A132" s="50" t="s">
        <v>583</v>
      </c>
      <c r="B132" s="50"/>
      <c r="C132" s="50"/>
      <c r="D132" s="50"/>
      <c r="E132" s="50"/>
      <c r="F132" s="50"/>
      <c r="G132" s="50"/>
      <c r="H132" s="63">
        <f>H100*D110</f>
        <v>-185168917.50000003</v>
      </c>
      <c r="I132" s="63">
        <f>I100*$D$110</f>
        <v>-69255943.592477754</v>
      </c>
      <c r="J132" s="63">
        <f>J100*$D$110</f>
        <v>-115641419.40927841</v>
      </c>
      <c r="K132" s="63">
        <f>K100*G110</f>
        <v>-13752096.505657913</v>
      </c>
      <c r="L132" s="63">
        <f>L100*H110</f>
        <v>-10840374.829270873</v>
      </c>
      <c r="M132" s="63">
        <f>(M100*D110)-150347210</f>
        <v>886430372.5414176</v>
      </c>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row>
    <row r="133" spans="1:39" hidden="1" x14ac:dyDescent="0.3">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row>
    <row r="134" spans="1:39" hidden="1" x14ac:dyDescent="0.3">
      <c r="A134" s="50" t="s">
        <v>584</v>
      </c>
      <c r="B134" s="50"/>
      <c r="C134" s="50"/>
      <c r="D134" s="50"/>
      <c r="E134" s="50"/>
      <c r="F134" s="50"/>
      <c r="G134" s="50"/>
      <c r="H134" s="203">
        <f>H100*$C$110</f>
        <v>-9745732.5000000019</v>
      </c>
      <c r="I134" s="203">
        <f>I100*$C$110</f>
        <v>-3645049.6627619872</v>
      </c>
      <c r="J134" s="203">
        <f>J100*$C$110</f>
        <v>-6086390.4952251799</v>
      </c>
      <c r="K134" s="203">
        <f>K100*$C$110</f>
        <v>-2986023.968146937</v>
      </c>
      <c r="L134" s="203">
        <f>L100*$C$110</f>
        <v>-2353795.2231924799</v>
      </c>
      <c r="M134" s="203">
        <f>(M100*$C$110)+101745853</f>
        <v>156313094.1863904</v>
      </c>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row>
    <row r="135" spans="1:39" hidden="1" x14ac:dyDescent="0.3">
      <c r="A135" s="50" t="s">
        <v>585</v>
      </c>
      <c r="B135" s="50"/>
      <c r="C135" s="50"/>
      <c r="D135" s="50"/>
      <c r="E135" s="50"/>
      <c r="F135" s="50"/>
      <c r="G135" s="50"/>
      <c r="H135" s="203">
        <f>H100*$D$110</f>
        <v>-185168917.50000003</v>
      </c>
      <c r="I135" s="203">
        <f>I100*$D$110</f>
        <v>-69255943.592477754</v>
      </c>
      <c r="J135" s="203">
        <f>J100*$D$110</f>
        <v>-115641419.40927841</v>
      </c>
      <c r="K135" s="203">
        <f>K100*$D$110</f>
        <v>-56734455.394791797</v>
      </c>
      <c r="L135" s="203">
        <f>L100*$D$110</f>
        <v>-44722109.240657113</v>
      </c>
      <c r="M135" s="203">
        <f>(M100*$D$110)-101745852</f>
        <v>935031730.5414176</v>
      </c>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row>
    <row r="136" spans="1:39" hidden="1" x14ac:dyDescent="0.3">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row>
    <row r="137" spans="1:39" ht="17.25" hidden="1" x14ac:dyDescent="0.35">
      <c r="A137" s="57" t="s">
        <v>541</v>
      </c>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row>
    <row r="138" spans="1:39" hidden="1" x14ac:dyDescent="0.3">
      <c r="A138" s="50" t="s">
        <v>580</v>
      </c>
      <c r="B138" s="50"/>
      <c r="C138" s="50"/>
      <c r="D138" s="50"/>
      <c r="E138" s="50"/>
      <c r="F138" s="50"/>
      <c r="G138" s="50"/>
      <c r="H138" s="203">
        <f>H76*$C$118</f>
        <v>-54429537.595162503</v>
      </c>
      <c r="I138" s="203">
        <f t="shared" ref="I138:M138" si="124">I76*$C$118</f>
        <v>0</v>
      </c>
      <c r="J138" s="203">
        <f t="shared" si="124"/>
        <v>0</v>
      </c>
      <c r="K138" s="203">
        <f t="shared" si="124"/>
        <v>0</v>
      </c>
      <c r="L138" s="203">
        <f t="shared" si="124"/>
        <v>0</v>
      </c>
      <c r="M138" s="203">
        <f t="shared" si="124"/>
        <v>85701681.517195046</v>
      </c>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row>
    <row r="139" spans="1:39" hidden="1" x14ac:dyDescent="0.3">
      <c r="A139" s="50" t="s">
        <v>581</v>
      </c>
      <c r="B139" s="50"/>
      <c r="C139" s="50"/>
      <c r="D139" s="50"/>
      <c r="E139" s="50"/>
      <c r="F139" s="50"/>
      <c r="G139" s="50"/>
      <c r="H139" s="203">
        <f>H76*$D$118</f>
        <v>-1034161214.3080875</v>
      </c>
      <c r="I139" s="203">
        <f t="shared" ref="I139:M139" si="125">I76*$D$118</f>
        <v>0</v>
      </c>
      <c r="J139" s="203">
        <f t="shared" si="125"/>
        <v>0</v>
      </c>
      <c r="K139" s="203">
        <f t="shared" si="125"/>
        <v>0</v>
      </c>
      <c r="L139" s="203">
        <f t="shared" si="125"/>
        <v>0</v>
      </c>
      <c r="M139" s="203">
        <f t="shared" si="125"/>
        <v>1628331948.8267057</v>
      </c>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row>
    <row r="140" spans="1:39" hidden="1" x14ac:dyDescent="0.3">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row>
    <row r="141" spans="1:39" hidden="1" x14ac:dyDescent="0.3">
      <c r="A141" s="50" t="s">
        <v>582</v>
      </c>
      <c r="B141" s="50"/>
      <c r="C141" s="50"/>
      <c r="D141" s="50"/>
      <c r="E141" s="50"/>
      <c r="F141" s="50"/>
      <c r="G141" s="50"/>
      <c r="H141" s="203">
        <f>H76*$C$118</f>
        <v>-54429537.595162503</v>
      </c>
      <c r="I141" s="203">
        <f t="shared" ref="I141:L141" si="126">I76*$C$118</f>
        <v>0</v>
      </c>
      <c r="J141" s="203">
        <f t="shared" si="126"/>
        <v>0</v>
      </c>
      <c r="K141" s="203">
        <f t="shared" si="126"/>
        <v>0</v>
      </c>
      <c r="L141" s="203">
        <f t="shared" si="126"/>
        <v>0</v>
      </c>
      <c r="M141" s="203">
        <f>(M76*$C$118)+77242195</f>
        <v>162943876.51719505</v>
      </c>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row>
    <row r="142" spans="1:39" hidden="1" x14ac:dyDescent="0.3">
      <c r="A142" s="50" t="s">
        <v>583</v>
      </c>
      <c r="B142" s="50"/>
      <c r="C142" s="50"/>
      <c r="D142" s="50"/>
      <c r="E142" s="50"/>
      <c r="F142" s="50"/>
      <c r="G142" s="50"/>
      <c r="H142" s="203">
        <f>H76*$D$118</f>
        <v>-1034161214.3080875</v>
      </c>
      <c r="I142" s="203">
        <f t="shared" ref="I142:L142" si="127">I76*$D$118</f>
        <v>0</v>
      </c>
      <c r="J142" s="203">
        <f t="shared" si="127"/>
        <v>0</v>
      </c>
      <c r="K142" s="203">
        <f t="shared" si="127"/>
        <v>0</v>
      </c>
      <c r="L142" s="203">
        <f t="shared" si="127"/>
        <v>0</v>
      </c>
      <c r="M142" s="203">
        <f>(M76*$D$118)-77242196</f>
        <v>1551089752.8267057</v>
      </c>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row>
    <row r="143" spans="1:39" hidden="1" x14ac:dyDescent="0.3">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row>
    <row r="144" spans="1:39" x14ac:dyDescent="0.3">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row>
    <row r="145" spans="1:39" x14ac:dyDescent="0.3">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row>
    <row r="146" spans="1:39" x14ac:dyDescent="0.3">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row>
    <row r="147" spans="1:39" x14ac:dyDescent="0.3">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row>
    <row r="148" spans="1:39" x14ac:dyDescent="0.3">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row>
    <row r="149" spans="1:39" x14ac:dyDescent="0.3">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row>
    <row r="150" spans="1:39" x14ac:dyDescent="0.3">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row>
    <row r="151" spans="1:39" x14ac:dyDescent="0.3">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row>
    <row r="152" spans="1:39" x14ac:dyDescent="0.3">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row>
    <row r="153" spans="1:39" x14ac:dyDescent="0.3">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row>
    <row r="154" spans="1:39" x14ac:dyDescent="0.3">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row>
    <row r="155" spans="1:39" x14ac:dyDescent="0.3">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row>
    <row r="156" spans="1:39" x14ac:dyDescent="0.3">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row>
    <row r="157" spans="1:39" x14ac:dyDescent="0.3">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row>
    <row r="158" spans="1:39" x14ac:dyDescent="0.3">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row>
    <row r="159" spans="1:39" x14ac:dyDescent="0.3">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row>
    <row r="160" spans="1:39" x14ac:dyDescent="0.3">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row>
    <row r="161" spans="1:39" x14ac:dyDescent="0.3">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row>
    <row r="162" spans="1:39" x14ac:dyDescent="0.3">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row>
    <row r="163" spans="1:39" x14ac:dyDescent="0.3">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row>
    <row r="164" spans="1:39" x14ac:dyDescent="0.3">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row>
    <row r="165" spans="1:39" x14ac:dyDescent="0.3">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row>
    <row r="166" spans="1:39" x14ac:dyDescent="0.3">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row>
    <row r="167" spans="1:39" x14ac:dyDescent="0.3">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row>
    <row r="168" spans="1:39" x14ac:dyDescent="0.3">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row>
    <row r="169" spans="1:39" x14ac:dyDescent="0.3">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row>
    <row r="170" spans="1:39" x14ac:dyDescent="0.3">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row>
    <row r="171" spans="1:39" x14ac:dyDescent="0.3">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row>
    <row r="172" spans="1:39" x14ac:dyDescent="0.3">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row>
    <row r="173" spans="1:39" x14ac:dyDescent="0.3">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row>
    <row r="174" spans="1:39" x14ac:dyDescent="0.3">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row>
    <row r="175" spans="1:39" x14ac:dyDescent="0.3">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row>
    <row r="176" spans="1:39" x14ac:dyDescent="0.3">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row>
    <row r="177" spans="1:39" x14ac:dyDescent="0.3">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row>
    <row r="178" spans="1:39" x14ac:dyDescent="0.3">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row>
    <row r="179" spans="1:39" x14ac:dyDescent="0.3">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row>
    <row r="180" spans="1:39" x14ac:dyDescent="0.3">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row>
    <row r="181" spans="1:39" x14ac:dyDescent="0.3">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row>
    <row r="182" spans="1:39" x14ac:dyDescent="0.3">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row>
    <row r="183" spans="1:39" x14ac:dyDescent="0.3">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row>
    <row r="184" spans="1:39" x14ac:dyDescent="0.3">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row>
    <row r="185" spans="1:39" x14ac:dyDescent="0.3">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row>
    <row r="186" spans="1:39" x14ac:dyDescent="0.3">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row>
    <row r="187" spans="1:39" x14ac:dyDescent="0.3">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row>
    <row r="188" spans="1:39" x14ac:dyDescent="0.3">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row>
    <row r="189" spans="1:39" x14ac:dyDescent="0.3">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row>
    <row r="190" spans="1:39" x14ac:dyDescent="0.3">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row>
    <row r="191" spans="1:39" x14ac:dyDescent="0.3">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row>
    <row r="192" spans="1:39" x14ac:dyDescent="0.3">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row>
    <row r="193" spans="1:39" x14ac:dyDescent="0.3">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row>
    <row r="194" spans="1:39" x14ac:dyDescent="0.3">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row>
    <row r="195" spans="1:39" x14ac:dyDescent="0.3">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row>
    <row r="196" spans="1:39" x14ac:dyDescent="0.3">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row>
    <row r="197" spans="1:39" x14ac:dyDescent="0.3">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row>
    <row r="198" spans="1:39" x14ac:dyDescent="0.3">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row>
    <row r="199" spans="1:39" x14ac:dyDescent="0.3">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row>
    <row r="200" spans="1:39" x14ac:dyDescent="0.3">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row>
    <row r="201" spans="1:39" x14ac:dyDescent="0.3">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row>
    <row r="202" spans="1:39" x14ac:dyDescent="0.3">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row>
    <row r="203" spans="1:39" x14ac:dyDescent="0.3">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row>
    <row r="204" spans="1:39" x14ac:dyDescent="0.3">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row>
    <row r="205" spans="1:39" x14ac:dyDescent="0.3">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row>
    <row r="206" spans="1:39" x14ac:dyDescent="0.3">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row>
    <row r="207" spans="1:39" x14ac:dyDescent="0.3">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row>
  </sheetData>
  <phoneticPr fontId="1" type="noConversion"/>
  <conditionalFormatting sqref="A119:D119">
    <cfRule type="expression" dxfId="7" priority="4">
      <formula>$AL$76=1</formula>
    </cfRule>
  </conditionalFormatting>
  <conditionalFormatting sqref="A120:D120">
    <cfRule type="expression" dxfId="6" priority="3">
      <formula>$AL$77=1</formula>
    </cfRule>
  </conditionalFormatting>
  <conditionalFormatting sqref="A110:F110">
    <cfRule type="expression" dxfId="5" priority="10">
      <formula>$AL$75=1</formula>
    </cfRule>
  </conditionalFormatting>
  <conditionalFormatting sqref="A111:F111">
    <cfRule type="expression" dxfId="4" priority="9">
      <formula>$AL$76=1</formula>
    </cfRule>
  </conditionalFormatting>
  <conditionalFormatting sqref="A112:F112">
    <cfRule type="expression" dxfId="3" priority="8">
      <formula>$AL$77=1</formula>
    </cfRule>
  </conditionalFormatting>
  <conditionalFormatting sqref="A113:F113">
    <cfRule type="expression" dxfId="2" priority="7">
      <formula>$AL$78=1</formula>
    </cfRule>
  </conditionalFormatting>
  <conditionalFormatting sqref="A114:F114">
    <cfRule type="expression" dxfId="1" priority="6">
      <formula>$AL$79=1</formula>
    </cfRule>
  </conditionalFormatting>
  <conditionalFormatting sqref="A118:F118 E119:F120">
    <cfRule type="expression" dxfId="0" priority="5">
      <formula>$AL$75=1</formula>
    </cfRule>
  </conditionalFormatting>
  <dataValidations count="2">
    <dataValidation type="list" allowBlank="1" showInputMessage="1" showErrorMessage="1" sqref="B8" xr:uid="{5653BBF8-EB83-46CA-9F4F-392C84B4F20E}">
      <formula1>"5.5%,5.75%,6%,6.25%,6.5%,6.75%,7%,7.25%,7.5%,7.75%,8%"</formula1>
    </dataValidation>
    <dataValidation type="list" allowBlank="1" showInputMessage="1" showErrorMessage="1" sqref="F56:F64" xr:uid="{94539141-A1BC-472C-8F4D-5BAF85351ABA}">
      <formula1>"Yes,No"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DD57F-2D4B-4B64-ADEE-9B501BD86C5E}">
  <dimension ref="A1:AT195"/>
  <sheetViews>
    <sheetView tabSelected="1" workbookViewId="0">
      <selection activeCell="F18" sqref="F18"/>
    </sheetView>
  </sheetViews>
  <sheetFormatPr defaultRowHeight="16.5" x14ac:dyDescent="0.3"/>
  <cols>
    <col min="1" max="1" width="13" style="51" customWidth="1"/>
    <col min="2" max="3" width="9.140625" style="51"/>
    <col min="4" max="4" width="11.140625" style="51" customWidth="1"/>
    <col min="5" max="5" width="7" style="51" customWidth="1"/>
    <col min="6" max="6" width="24.5703125" style="51" customWidth="1"/>
    <col min="7" max="7" width="11" style="51" customWidth="1"/>
    <col min="8" max="8" width="22.85546875" style="51" hidden="1" customWidth="1"/>
    <col min="9" max="10" width="29.140625" style="51" hidden="1" customWidth="1"/>
    <col min="11" max="11" width="18.7109375" style="51" customWidth="1"/>
    <col min="12" max="12" width="29.7109375" style="51" bestFit="1" customWidth="1"/>
    <col min="13" max="13" width="29.7109375" style="51" customWidth="1"/>
    <col min="14" max="14" width="10.140625" style="51" bestFit="1" customWidth="1"/>
    <col min="15" max="15" width="40.28515625" style="51" bestFit="1" customWidth="1"/>
    <col min="16" max="16" width="40.28515625" style="51" customWidth="1"/>
    <col min="17" max="19" width="9.140625" style="51"/>
    <col min="20" max="20" width="24" style="51" bestFit="1" customWidth="1"/>
    <col min="21" max="21" width="10.140625" style="51" bestFit="1" customWidth="1"/>
    <col min="22" max="22" width="9.140625" style="51"/>
    <col min="23" max="23" width="9.85546875" style="51" bestFit="1" customWidth="1"/>
    <col min="24" max="25" width="9.140625" style="51"/>
    <col min="26" max="26" width="12.5703125" style="51" customWidth="1"/>
    <col min="27" max="29" width="9.140625" style="51"/>
    <col min="30" max="30" width="12.42578125" style="51" bestFit="1" customWidth="1"/>
    <col min="31" max="16379" width="9.140625" style="51"/>
    <col min="16380" max="16384" width="9.140625" style="51" bestFit="1" customWidth="1"/>
  </cols>
  <sheetData>
    <row r="1" spans="1:46" ht="17.25" x14ac:dyDescent="0.35">
      <c r="A1" s="57" t="s">
        <v>455</v>
      </c>
      <c r="B1" s="275">
        <v>14.366197183098553</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row>
    <row r="2" spans="1:46" ht="17.25" x14ac:dyDescent="0.35">
      <c r="A2" s="57" t="s">
        <v>457</v>
      </c>
      <c r="B2" s="57">
        <v>309.60000000000002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row>
    <row r="3" spans="1:46" ht="17.25" x14ac:dyDescent="0.35">
      <c r="A3" s="50"/>
      <c r="B3" s="50"/>
      <c r="C3" s="50"/>
      <c r="D3" s="50"/>
      <c r="E3" s="50"/>
      <c r="F3" s="50"/>
      <c r="G3" s="50"/>
      <c r="H3" s="276"/>
      <c r="I3" s="50"/>
      <c r="J3" s="50"/>
      <c r="K3" s="50"/>
      <c r="L3" s="50"/>
      <c r="M3" s="50"/>
      <c r="N3" s="57" t="s">
        <v>445</v>
      </c>
      <c r="O3" s="57" t="s">
        <v>0</v>
      </c>
      <c r="P3" s="57" t="s">
        <v>446</v>
      </c>
      <c r="Q3" s="57" t="s">
        <v>447</v>
      </c>
      <c r="R3" s="50"/>
      <c r="S3" s="50"/>
      <c r="T3" s="50"/>
      <c r="U3" s="50"/>
      <c r="V3" s="50"/>
      <c r="W3" s="50"/>
      <c r="X3" s="50"/>
      <c r="Y3" s="50"/>
      <c r="Z3" s="50"/>
      <c r="AA3" s="50" t="s">
        <v>448</v>
      </c>
      <c r="AB3" s="50" t="s">
        <v>449</v>
      </c>
      <c r="AC3" s="50" t="s">
        <v>450</v>
      </c>
      <c r="AD3" s="50"/>
      <c r="AE3" s="50"/>
      <c r="AF3" s="50"/>
      <c r="AG3" s="50"/>
      <c r="AH3" s="50"/>
      <c r="AI3" s="50"/>
      <c r="AJ3" s="50"/>
      <c r="AK3" s="50"/>
      <c r="AL3" s="50"/>
      <c r="AM3" s="50"/>
      <c r="AN3" s="50"/>
      <c r="AO3" s="50"/>
      <c r="AP3" s="50"/>
      <c r="AQ3" s="50"/>
      <c r="AR3" s="50"/>
      <c r="AS3" s="50"/>
      <c r="AT3" s="50"/>
    </row>
    <row r="4" spans="1:46" ht="17.25" x14ac:dyDescent="0.35">
      <c r="A4" s="50"/>
      <c r="B4" s="50"/>
      <c r="C4" s="50"/>
      <c r="D4" s="50"/>
      <c r="E4" s="50"/>
      <c r="F4" s="276"/>
      <c r="G4" s="276"/>
      <c r="H4" s="50"/>
      <c r="I4" s="50"/>
      <c r="J4" s="50"/>
      <c r="K4" s="50"/>
      <c r="L4" s="50"/>
      <c r="M4" s="50"/>
      <c r="N4" s="276">
        <f>SUMIF($H$8:$H$85,O4,$G$8:$G$85)</f>
        <v>1458</v>
      </c>
      <c r="O4" s="50" t="str" cm="1">
        <f t="array" ref="O4:O22">_xlfn.UNIQUE(H9:H85)</f>
        <v>Public Viewing</v>
      </c>
      <c r="P4" s="50">
        <v>1</v>
      </c>
      <c r="Q4" s="50" t="str" cm="1">
        <f t="array" ref="Q4:Q15">_xlfn.UNIQUE($K$9:$K$80)</f>
        <v>MoL</v>
      </c>
      <c r="R4" s="50"/>
      <c r="S4" s="50"/>
      <c r="T4" s="57" t="s">
        <v>451</v>
      </c>
      <c r="U4" s="57" t="s">
        <v>452</v>
      </c>
      <c r="V4" s="57" t="s">
        <v>453</v>
      </c>
      <c r="W4" s="57" t="s">
        <v>454</v>
      </c>
      <c r="X4" s="50"/>
      <c r="Y4" s="50"/>
      <c r="Z4" s="50" t="s">
        <v>264</v>
      </c>
      <c r="AA4" s="50">
        <v>38</v>
      </c>
      <c r="AB4" s="277">
        <v>300</v>
      </c>
      <c r="AC4" s="50">
        <f>139-AC5-AC6</f>
        <v>83</v>
      </c>
      <c r="AD4" s="277">
        <f>AC4*AB4*365</f>
        <v>9088500</v>
      </c>
      <c r="AE4" s="50">
        <f>AA4*AC4</f>
        <v>3154</v>
      </c>
      <c r="AF4" s="50"/>
      <c r="AG4" s="50"/>
      <c r="AH4" s="50"/>
      <c r="AI4" s="50"/>
      <c r="AJ4" s="50"/>
      <c r="AK4" s="50"/>
      <c r="AL4" s="50"/>
      <c r="AM4" s="50"/>
      <c r="AN4" s="50"/>
      <c r="AO4" s="50"/>
      <c r="AP4" s="50"/>
      <c r="AQ4" s="50"/>
      <c r="AR4" s="50"/>
      <c r="AS4" s="50"/>
      <c r="AT4" s="50"/>
    </row>
    <row r="5" spans="1:46" ht="17.25" x14ac:dyDescent="0.35">
      <c r="A5" s="50"/>
      <c r="B5" s="302" t="s">
        <v>725</v>
      </c>
      <c r="C5" s="50"/>
      <c r="D5" s="278" t="s">
        <v>724</v>
      </c>
      <c r="E5" s="278" t="s">
        <v>270</v>
      </c>
      <c r="F5" s="279" t="s">
        <v>459</v>
      </c>
      <c r="G5" s="279" t="s">
        <v>460</v>
      </c>
      <c r="H5" s="278" t="s">
        <v>461</v>
      </c>
      <c r="I5" s="278"/>
      <c r="J5" s="278"/>
      <c r="K5" s="278" t="s">
        <v>462</v>
      </c>
      <c r="L5" s="278" t="s">
        <v>463</v>
      </c>
      <c r="M5" s="276"/>
      <c r="N5" s="276">
        <f t="shared" ref="N5:N20" si="0">SUMIF($H$8:$H$85,O5,$G$8:$G$85)</f>
        <v>780</v>
      </c>
      <c r="O5" s="50" t="str">
        <v>Public Viewing, sky amenity</v>
      </c>
      <c r="P5" s="50"/>
      <c r="Q5" s="50">
        <v>0</v>
      </c>
      <c r="R5" s="50"/>
      <c r="S5" s="50"/>
      <c r="T5" s="50" t="s">
        <v>456</v>
      </c>
      <c r="U5" s="276">
        <v>159042</v>
      </c>
      <c r="V5" s="276">
        <f>N12+N13</f>
        <v>12480</v>
      </c>
      <c r="W5" s="276">
        <f>V5-U5</f>
        <v>-146562</v>
      </c>
      <c r="X5" s="50"/>
      <c r="Y5" s="50"/>
      <c r="Z5" s="50" t="s">
        <v>265</v>
      </c>
      <c r="AA5" s="50">
        <v>51</v>
      </c>
      <c r="AB5" s="277">
        <v>425</v>
      </c>
      <c r="AC5" s="50">
        <v>38</v>
      </c>
      <c r="AD5" s="277">
        <f>AC5*AB5*365</f>
        <v>5894750</v>
      </c>
      <c r="AE5" s="50">
        <f>AA5*AC5</f>
        <v>1938</v>
      </c>
      <c r="AF5" s="50"/>
      <c r="AG5" s="50"/>
      <c r="AH5" s="50"/>
      <c r="AI5" s="50"/>
      <c r="AJ5" s="50"/>
      <c r="AK5" s="50"/>
      <c r="AL5" s="50"/>
      <c r="AM5" s="50"/>
      <c r="AN5" s="50"/>
      <c r="AO5" s="50"/>
      <c r="AP5" s="50"/>
      <c r="AQ5" s="50"/>
      <c r="AR5" s="50"/>
      <c r="AS5" s="50"/>
      <c r="AT5" s="50"/>
    </row>
    <row r="6" spans="1:46" x14ac:dyDescent="0.3">
      <c r="A6" s="50"/>
      <c r="B6" s="50"/>
      <c r="C6" s="50"/>
      <c r="D6" s="50"/>
      <c r="E6" s="50"/>
      <c r="F6" s="276"/>
      <c r="G6" s="276"/>
      <c r="H6" s="50"/>
      <c r="I6" s="50"/>
      <c r="J6" s="50"/>
      <c r="K6" s="50"/>
      <c r="L6" s="50"/>
      <c r="M6" s="50"/>
      <c r="N6" s="276">
        <f>SUMIF($H$8:$H$85,O6,$G$8:$G$85)</f>
        <v>760.5</v>
      </c>
      <c r="O6" s="50" t="str">
        <v>Fancy Dinner w/ SkyBar</v>
      </c>
      <c r="P6" s="50"/>
      <c r="Q6" s="50" t="str">
        <v>Amans Replik and Asian Fusion</v>
      </c>
      <c r="R6" s="50"/>
      <c r="S6" s="50"/>
      <c r="T6" s="50" t="s">
        <v>458</v>
      </c>
      <c r="U6" s="276">
        <v>1368</v>
      </c>
      <c r="V6" s="276">
        <f>N4</f>
        <v>1458</v>
      </c>
      <c r="W6" s="276">
        <f t="shared" ref="W6:W11" si="1">V6-U6</f>
        <v>90</v>
      </c>
      <c r="X6" s="50"/>
      <c r="Y6" s="50"/>
      <c r="Z6" s="50" t="s">
        <v>266</v>
      </c>
      <c r="AA6" s="50">
        <v>84</v>
      </c>
      <c r="AB6" s="277">
        <v>625</v>
      </c>
      <c r="AC6" s="50">
        <v>18</v>
      </c>
      <c r="AD6" s="277">
        <f>AC6*AB6*365</f>
        <v>4106250</v>
      </c>
      <c r="AE6" s="50">
        <f>AA6*AC6</f>
        <v>1512</v>
      </c>
      <c r="AF6" s="50"/>
      <c r="AG6" s="50"/>
      <c r="AH6" s="50"/>
      <c r="AI6" s="50"/>
      <c r="AJ6" s="50"/>
      <c r="AK6" s="50"/>
      <c r="AL6" s="50"/>
      <c r="AM6" s="50"/>
      <c r="AN6" s="50"/>
      <c r="AO6" s="50"/>
      <c r="AP6" s="50"/>
      <c r="AQ6" s="50"/>
      <c r="AR6" s="50"/>
      <c r="AS6" s="50"/>
      <c r="AT6" s="50"/>
    </row>
    <row r="7" spans="1:46" ht="17.25" x14ac:dyDescent="0.35">
      <c r="A7" s="50"/>
      <c r="B7" s="50"/>
      <c r="C7" s="50"/>
      <c r="D7" s="50"/>
      <c r="E7" s="50"/>
      <c r="F7" s="50"/>
      <c r="G7" s="50"/>
      <c r="H7" s="50"/>
      <c r="I7" s="50"/>
      <c r="J7" s="50"/>
      <c r="K7" s="50"/>
      <c r="L7" s="50"/>
      <c r="M7" s="57" t="s">
        <v>464</v>
      </c>
      <c r="N7" s="276">
        <f t="shared" si="0"/>
        <v>741</v>
      </c>
      <c r="O7" s="50" t="str">
        <v>More casual dining/2 options</v>
      </c>
      <c r="P7" s="50"/>
      <c r="Q7" s="50" t="str">
        <v>Pullman</v>
      </c>
      <c r="R7" s="50"/>
      <c r="S7" s="50"/>
      <c r="T7" s="50" t="s">
        <v>465</v>
      </c>
      <c r="U7" s="276">
        <v>3234</v>
      </c>
      <c r="V7" s="276">
        <f>N6+N7</f>
        <v>1501.5</v>
      </c>
      <c r="W7" s="276">
        <f t="shared" si="1"/>
        <v>-1732.5</v>
      </c>
      <c r="X7" s="50"/>
      <c r="Y7" s="50"/>
      <c r="Z7" s="50"/>
      <c r="AA7" s="50"/>
      <c r="AB7" s="50"/>
      <c r="AC7" s="50"/>
      <c r="AD7" s="50"/>
      <c r="AE7" s="50"/>
      <c r="AF7" s="50"/>
      <c r="AG7" s="50"/>
      <c r="AH7" s="50"/>
      <c r="AI7" s="50"/>
      <c r="AJ7" s="50"/>
      <c r="AK7" s="50"/>
      <c r="AL7" s="50"/>
      <c r="AM7" s="50"/>
      <c r="AN7" s="50"/>
      <c r="AO7" s="50"/>
      <c r="AP7" s="50"/>
      <c r="AQ7" s="50"/>
      <c r="AR7" s="50"/>
      <c r="AS7" s="50"/>
      <c r="AT7" s="50"/>
    </row>
    <row r="8" spans="1:46" ht="17.25" x14ac:dyDescent="0.35">
      <c r="A8" s="342" t="s">
        <v>68</v>
      </c>
      <c r="B8" s="343"/>
      <c r="C8" s="343"/>
      <c r="D8" s="281">
        <v>1020</v>
      </c>
      <c r="E8" s="303">
        <v>73</v>
      </c>
      <c r="F8" s="283">
        <v>0.9</v>
      </c>
      <c r="G8" s="284">
        <v>600</v>
      </c>
      <c r="H8" s="282" t="s">
        <v>68</v>
      </c>
      <c r="I8" s="282"/>
      <c r="J8" s="282"/>
      <c r="K8" s="282" t="s">
        <v>466</v>
      </c>
      <c r="L8" s="285" t="s">
        <v>467</v>
      </c>
      <c r="M8" s="50"/>
      <c r="N8" s="276">
        <f t="shared" si="0"/>
        <v>5237.7</v>
      </c>
      <c r="O8" s="50" t="str">
        <v>The Pullman Hotel</v>
      </c>
      <c r="P8" s="50"/>
      <c r="Q8" s="50" t="str">
        <v>Class A tenant</v>
      </c>
      <c r="R8" s="50"/>
      <c r="S8" s="50"/>
      <c r="T8" s="50"/>
      <c r="U8" s="276"/>
      <c r="V8" s="276"/>
      <c r="W8" s="276"/>
      <c r="X8" s="50"/>
      <c r="Y8" s="50"/>
      <c r="Z8" s="50"/>
      <c r="AA8" s="50"/>
      <c r="AB8" s="50"/>
      <c r="AC8" s="50"/>
      <c r="AD8" s="277">
        <f>SUM(AD4:AD6)</f>
        <v>19089500</v>
      </c>
      <c r="AE8" s="50"/>
      <c r="AF8" s="50"/>
      <c r="AG8" s="50"/>
      <c r="AH8" s="50"/>
      <c r="AI8" s="50"/>
      <c r="AJ8" s="50"/>
      <c r="AK8" s="50"/>
      <c r="AL8" s="50"/>
      <c r="AM8" s="50"/>
      <c r="AN8" s="50"/>
      <c r="AO8" s="50"/>
      <c r="AP8" s="50"/>
      <c r="AQ8" s="50"/>
      <c r="AR8" s="50"/>
      <c r="AS8" s="50"/>
      <c r="AT8" s="50"/>
    </row>
    <row r="9" spans="1:46" ht="17.25" customHeight="1" x14ac:dyDescent="0.35">
      <c r="A9" s="344"/>
      <c r="B9" s="345"/>
      <c r="C9" s="345"/>
      <c r="D9" s="53">
        <v>1020</v>
      </c>
      <c r="E9" s="57">
        <v>72</v>
      </c>
      <c r="F9" s="62">
        <v>0.92</v>
      </c>
      <c r="G9" s="276">
        <v>858</v>
      </c>
      <c r="H9" s="50" t="s">
        <v>68</v>
      </c>
      <c r="I9" s="50"/>
      <c r="J9" s="50"/>
      <c r="K9" s="50" t="s">
        <v>466</v>
      </c>
      <c r="L9" s="215" t="s">
        <v>467</v>
      </c>
      <c r="M9" s="50"/>
      <c r="N9" s="276">
        <f>SUMIF($H$8:$H$85,O9,$G$8:$G$85)</f>
        <v>1794</v>
      </c>
      <c r="O9" s="50" t="str">
        <v>Hotel, Pullman Pool, skybar, sitting area</v>
      </c>
      <c r="P9" s="50"/>
      <c r="Q9" s="50" t="str">
        <v>Third Space</v>
      </c>
      <c r="R9" s="50"/>
      <c r="S9" s="50"/>
      <c r="T9" s="50" t="s">
        <v>468</v>
      </c>
      <c r="U9" s="276">
        <v>3587</v>
      </c>
      <c r="V9" s="276">
        <f>N5</f>
        <v>780</v>
      </c>
      <c r="W9" s="276">
        <f t="shared" si="1"/>
        <v>-2807</v>
      </c>
      <c r="X9" s="50"/>
      <c r="Y9" s="50"/>
      <c r="Z9" s="50"/>
      <c r="AA9" s="50"/>
      <c r="AB9" s="50"/>
      <c r="AC9" s="50"/>
      <c r="AD9" s="50"/>
      <c r="AE9" s="50"/>
      <c r="AF9" s="50"/>
      <c r="AG9" s="50"/>
      <c r="AH9" s="50"/>
      <c r="AI9" s="50"/>
      <c r="AJ9" s="50"/>
      <c r="AK9" s="50"/>
      <c r="AL9" s="50"/>
      <c r="AM9" s="50"/>
      <c r="AN9" s="50"/>
      <c r="AO9" s="50"/>
      <c r="AP9" s="50"/>
      <c r="AQ9" s="50"/>
      <c r="AR9" s="50"/>
      <c r="AS9" s="50"/>
      <c r="AT9" s="50"/>
    </row>
    <row r="10" spans="1:46" ht="17.25" customHeight="1" x14ac:dyDescent="0.35">
      <c r="A10" s="344"/>
      <c r="B10" s="345"/>
      <c r="C10" s="345"/>
      <c r="D10" s="53">
        <f t="shared" ref="D10:D41" si="2">D9-$B$1</f>
        <v>1005.6338028169015</v>
      </c>
      <c r="E10" s="57">
        <v>71</v>
      </c>
      <c r="F10" s="62">
        <v>0.8</v>
      </c>
      <c r="G10" s="276">
        <v>780</v>
      </c>
      <c r="H10" s="50" t="s">
        <v>469</v>
      </c>
      <c r="I10" s="50"/>
      <c r="J10" s="50"/>
      <c r="K10" s="50" t="s">
        <v>466</v>
      </c>
      <c r="L10" s="215" t="s">
        <v>467</v>
      </c>
      <c r="M10" s="50"/>
      <c r="N10" s="276">
        <f t="shared" si="0"/>
        <v>1794</v>
      </c>
      <c r="O10" s="50" t="str">
        <v>hotel lobby, gym, F&amp;B</v>
      </c>
      <c r="P10" s="50"/>
      <c r="Q10" s="50" t="str">
        <v>Gov. Tenant</v>
      </c>
      <c r="R10" s="50"/>
      <c r="S10" s="50"/>
      <c r="T10" s="50" t="s">
        <v>470</v>
      </c>
      <c r="U10" s="276">
        <v>541</v>
      </c>
      <c r="V10" s="50"/>
      <c r="W10" s="276">
        <f t="shared" si="1"/>
        <v>-541</v>
      </c>
      <c r="X10" s="50"/>
      <c r="Y10" s="50"/>
      <c r="Z10" s="50"/>
      <c r="AA10" s="50"/>
      <c r="AB10" s="50"/>
      <c r="AC10" s="50"/>
      <c r="AD10" s="50"/>
      <c r="AE10" s="50"/>
      <c r="AF10" s="50"/>
      <c r="AG10" s="50"/>
      <c r="AH10" s="50"/>
      <c r="AI10" s="50"/>
      <c r="AJ10" s="50"/>
      <c r="AK10" s="50"/>
      <c r="AL10" s="50"/>
      <c r="AM10" s="50"/>
      <c r="AN10" s="50"/>
      <c r="AO10" s="50"/>
      <c r="AP10" s="50"/>
      <c r="AQ10" s="50"/>
      <c r="AR10" s="50"/>
      <c r="AS10" s="50"/>
      <c r="AT10" s="50"/>
    </row>
    <row r="11" spans="1:46" ht="17.25" x14ac:dyDescent="0.35">
      <c r="A11" s="342" t="s">
        <v>471</v>
      </c>
      <c r="B11" s="343"/>
      <c r="C11" s="343"/>
      <c r="D11" s="281">
        <f t="shared" si="2"/>
        <v>991.26760563380299</v>
      </c>
      <c r="E11" s="303">
        <v>70</v>
      </c>
      <c r="F11" s="283">
        <v>0.8</v>
      </c>
      <c r="G11" s="284">
        <v>760.5</v>
      </c>
      <c r="H11" s="282" t="s">
        <v>472</v>
      </c>
      <c r="I11" s="282"/>
      <c r="J11" s="282"/>
      <c r="K11" s="282"/>
      <c r="L11" s="285"/>
      <c r="M11" s="50"/>
      <c r="N11" s="276">
        <f t="shared" si="0"/>
        <v>99325.2</v>
      </c>
      <c r="O11" s="50" t="str">
        <v>Office</v>
      </c>
      <c r="P11" s="50"/>
      <c r="Q11" s="50" t="str">
        <v>Small Business Tenant</v>
      </c>
      <c r="R11" s="50"/>
      <c r="S11" s="50"/>
      <c r="T11" s="50" t="s">
        <v>473</v>
      </c>
      <c r="U11" s="276">
        <v>18805</v>
      </c>
      <c r="V11" s="50"/>
      <c r="W11" s="276">
        <f t="shared" si="1"/>
        <v>-18805</v>
      </c>
      <c r="X11" s="50"/>
      <c r="Y11" s="50"/>
      <c r="Z11" s="50"/>
      <c r="AA11" s="50"/>
      <c r="AB11" s="50"/>
      <c r="AC11" s="50"/>
      <c r="AD11" s="50"/>
      <c r="AE11" s="50"/>
      <c r="AF11" s="50"/>
      <c r="AG11" s="50"/>
      <c r="AH11" s="50"/>
      <c r="AI11" s="50"/>
      <c r="AJ11" s="50"/>
      <c r="AK11" s="50"/>
      <c r="AL11" s="50"/>
      <c r="AM11" s="50"/>
      <c r="AN11" s="50"/>
      <c r="AO11" s="50"/>
      <c r="AP11" s="50"/>
      <c r="AQ11" s="50"/>
      <c r="AR11" s="50"/>
      <c r="AS11" s="50"/>
      <c r="AT11" s="50"/>
    </row>
    <row r="12" spans="1:46" ht="17.25" x14ac:dyDescent="0.35">
      <c r="A12" s="344"/>
      <c r="B12" s="345"/>
      <c r="C12" s="345"/>
      <c r="D12" s="53">
        <f t="shared" si="2"/>
        <v>976.90140845070448</v>
      </c>
      <c r="E12" s="57">
        <v>69</v>
      </c>
      <c r="F12" s="62">
        <v>0.8</v>
      </c>
      <c r="G12" s="276">
        <v>741</v>
      </c>
      <c r="H12" s="50" t="s">
        <v>474</v>
      </c>
      <c r="I12" s="50"/>
      <c r="J12" s="50"/>
      <c r="K12" s="50" t="s">
        <v>475</v>
      </c>
      <c r="L12" s="215"/>
      <c r="M12" s="50"/>
      <c r="N12" s="276">
        <f t="shared" si="0"/>
        <v>4680</v>
      </c>
      <c r="O12" s="50" t="str">
        <v>Office Gym</v>
      </c>
      <c r="P12" s="50"/>
      <c r="Q12" s="50" t="str">
        <v>Convene</v>
      </c>
      <c r="R12" s="50"/>
      <c r="S12" s="50"/>
      <c r="T12" s="50" t="s">
        <v>476</v>
      </c>
      <c r="U12" s="276">
        <f>SUM(U5:U11)</f>
        <v>186577</v>
      </c>
      <c r="V12" s="50"/>
      <c r="W12" s="276">
        <f>SUM(W5:W11)</f>
        <v>-170357.5</v>
      </c>
      <c r="X12" s="50"/>
      <c r="Y12" s="50"/>
      <c r="Z12" s="50"/>
      <c r="AA12" s="50"/>
      <c r="AB12" s="50"/>
      <c r="AC12" s="50"/>
      <c r="AD12" s="50"/>
      <c r="AE12" s="50"/>
      <c r="AF12" s="50"/>
      <c r="AG12" s="50"/>
      <c r="AH12" s="50"/>
      <c r="AI12" s="50"/>
      <c r="AJ12" s="50"/>
      <c r="AK12" s="50"/>
      <c r="AL12" s="50"/>
      <c r="AM12" s="50"/>
      <c r="AN12" s="50"/>
      <c r="AO12" s="50"/>
      <c r="AP12" s="50"/>
      <c r="AQ12" s="50"/>
      <c r="AR12" s="50"/>
      <c r="AS12" s="50"/>
      <c r="AT12" s="50"/>
    </row>
    <row r="13" spans="1:46" ht="17.25" x14ac:dyDescent="0.35">
      <c r="A13" s="342" t="s">
        <v>9</v>
      </c>
      <c r="B13" s="343"/>
      <c r="C13" s="343"/>
      <c r="D13" s="281">
        <f t="shared" si="2"/>
        <v>962.53521126760597</v>
      </c>
      <c r="E13" s="303">
        <v>68</v>
      </c>
      <c r="F13" s="283">
        <v>0.7</v>
      </c>
      <c r="G13" s="284">
        <v>702</v>
      </c>
      <c r="H13" s="282" t="s">
        <v>477</v>
      </c>
      <c r="I13" s="282">
        <v>9</v>
      </c>
      <c r="J13" s="282" t="s">
        <v>478</v>
      </c>
      <c r="K13" s="282" t="s">
        <v>479</v>
      </c>
      <c r="L13" s="285"/>
      <c r="M13" s="50"/>
      <c r="N13" s="276">
        <f t="shared" si="0"/>
        <v>7800</v>
      </c>
      <c r="O13" s="50" t="str">
        <v>Fractional Office</v>
      </c>
      <c r="P13" s="50"/>
      <c r="Q13" s="50" t="str">
        <v>Office Reception</v>
      </c>
      <c r="R13" s="50"/>
      <c r="S13" s="50"/>
      <c r="T13" s="50"/>
      <c r="U13" s="276">
        <f>N25-U12</f>
        <v>-32313.100000000006</v>
      </c>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row>
    <row r="14" spans="1:46" ht="17.25" x14ac:dyDescent="0.35">
      <c r="A14" s="344"/>
      <c r="B14" s="345"/>
      <c r="C14" s="345"/>
      <c r="D14" s="53">
        <f t="shared" si="2"/>
        <v>948.16901408450747</v>
      </c>
      <c r="E14" s="57">
        <v>67</v>
      </c>
      <c r="F14" s="62">
        <v>0.7</v>
      </c>
      <c r="G14" s="276">
        <v>702</v>
      </c>
      <c r="H14" s="50" t="s">
        <v>477</v>
      </c>
      <c r="I14" s="50">
        <v>9</v>
      </c>
      <c r="J14" s="50" t="s">
        <v>478</v>
      </c>
      <c r="K14" s="50" t="s">
        <v>479</v>
      </c>
      <c r="L14" s="215"/>
      <c r="M14" s="50"/>
      <c r="N14" s="276">
        <f t="shared" si="0"/>
        <v>2847</v>
      </c>
      <c r="O14" s="50" t="str">
        <v>Fractional Office / Garden</v>
      </c>
      <c r="P14" s="50"/>
      <c r="Q14" s="50" t="str">
        <v>Management Floor</v>
      </c>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row>
    <row r="15" spans="1:46" ht="17.25" x14ac:dyDescent="0.35">
      <c r="A15" s="344"/>
      <c r="B15" s="345"/>
      <c r="C15" s="345"/>
      <c r="D15" s="53">
        <f t="shared" si="2"/>
        <v>933.80281690140896</v>
      </c>
      <c r="E15" s="57">
        <v>66</v>
      </c>
      <c r="F15" s="62">
        <v>0.7</v>
      </c>
      <c r="G15" s="276">
        <v>1006.2</v>
      </c>
      <c r="H15" s="50" t="s">
        <v>477</v>
      </c>
      <c r="I15" s="50">
        <v>19</v>
      </c>
      <c r="J15" s="50" t="s">
        <v>480</v>
      </c>
      <c r="K15" s="50" t="s">
        <v>479</v>
      </c>
      <c r="L15" s="215"/>
      <c r="M15" s="50"/>
      <c r="N15" s="276">
        <f t="shared" si="0"/>
        <v>7780.5</v>
      </c>
      <c r="O15" s="50" t="str">
        <v>Conference</v>
      </c>
      <c r="P15" s="50"/>
      <c r="Q15" s="50" t="str">
        <v>Various Casual Restaurants</v>
      </c>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row>
    <row r="16" spans="1:46" ht="17.25" x14ac:dyDescent="0.35">
      <c r="A16" s="344"/>
      <c r="B16" s="345"/>
      <c r="C16" s="345"/>
      <c r="D16" s="53">
        <f t="shared" si="2"/>
        <v>919.43661971831045</v>
      </c>
      <c r="E16" s="57">
        <v>65</v>
      </c>
      <c r="F16" s="62">
        <v>0.7</v>
      </c>
      <c r="G16" s="276">
        <v>994.5</v>
      </c>
      <c r="H16" s="50" t="s">
        <v>477</v>
      </c>
      <c r="I16" s="50">
        <v>19</v>
      </c>
      <c r="J16" s="50" t="s">
        <v>480</v>
      </c>
      <c r="K16" s="50" t="s">
        <v>479</v>
      </c>
      <c r="L16" s="215"/>
      <c r="M16" s="50"/>
      <c r="N16" s="276">
        <f t="shared" si="0"/>
        <v>2496</v>
      </c>
      <c r="O16" s="50" t="str">
        <v xml:space="preserve">Management Floor </v>
      </c>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row>
    <row r="17" spans="1:46" ht="17.25" x14ac:dyDescent="0.35">
      <c r="A17" s="344"/>
      <c r="B17" s="345"/>
      <c r="C17" s="345"/>
      <c r="D17" s="53">
        <f t="shared" si="2"/>
        <v>905.07042253521195</v>
      </c>
      <c r="E17" s="57">
        <v>64</v>
      </c>
      <c r="F17" s="62">
        <v>0.7</v>
      </c>
      <c r="G17" s="276">
        <v>975</v>
      </c>
      <c r="H17" s="50" t="s">
        <v>477</v>
      </c>
      <c r="I17" s="50">
        <v>25</v>
      </c>
      <c r="J17" s="50" t="s">
        <v>481</v>
      </c>
      <c r="K17" s="50" t="s">
        <v>479</v>
      </c>
      <c r="L17" s="215"/>
      <c r="M17" s="50"/>
      <c r="N17" s="276">
        <f t="shared" si="0"/>
        <v>2496</v>
      </c>
      <c r="O17" s="50" t="str">
        <v>Office Reception</v>
      </c>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row>
    <row r="18" spans="1:46" ht="17.25" x14ac:dyDescent="0.35">
      <c r="A18" s="344"/>
      <c r="B18" s="345"/>
      <c r="C18" s="345"/>
      <c r="D18" s="53">
        <f t="shared" si="2"/>
        <v>890.70422535211344</v>
      </c>
      <c r="E18" s="57">
        <v>63</v>
      </c>
      <c r="F18" s="62">
        <v>0.7</v>
      </c>
      <c r="G18" s="276">
        <v>858</v>
      </c>
      <c r="H18" s="50" t="s">
        <v>477</v>
      </c>
      <c r="I18" s="50">
        <v>22</v>
      </c>
      <c r="J18" s="50" t="s">
        <v>482</v>
      </c>
      <c r="K18" s="50" t="s">
        <v>479</v>
      </c>
      <c r="L18" s="215"/>
      <c r="M18" s="50"/>
      <c r="N18" s="276">
        <f t="shared" si="0"/>
        <v>2574</v>
      </c>
      <c r="O18" s="50" t="str">
        <v>Lobby for hotel and viewing, 3 food options</v>
      </c>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7.25" x14ac:dyDescent="0.35">
      <c r="A19" s="344"/>
      <c r="B19" s="345"/>
      <c r="C19" s="345"/>
      <c r="D19" s="53">
        <f t="shared" si="2"/>
        <v>876.33802816901493</v>
      </c>
      <c r="E19" s="57">
        <v>62</v>
      </c>
      <c r="F19" s="62">
        <v>0.95</v>
      </c>
      <c r="G19" s="276">
        <v>1794</v>
      </c>
      <c r="H19" s="50" t="s">
        <v>483</v>
      </c>
      <c r="I19" s="50">
        <v>16</v>
      </c>
      <c r="J19" s="50" t="s">
        <v>484</v>
      </c>
      <c r="K19" s="50" t="s">
        <v>479</v>
      </c>
      <c r="L19" s="215" t="s">
        <v>485</v>
      </c>
      <c r="M19" s="50"/>
      <c r="N19" s="276">
        <f t="shared" si="0"/>
        <v>0</v>
      </c>
      <c r="O19" s="50">
        <v>0</v>
      </c>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7.25" x14ac:dyDescent="0.35">
      <c r="A20" s="344"/>
      <c r="B20" s="345"/>
      <c r="C20" s="345"/>
      <c r="D20" s="53">
        <f t="shared" si="2"/>
        <v>861.97183098591643</v>
      </c>
      <c r="E20" s="57">
        <v>61</v>
      </c>
      <c r="F20" s="62">
        <v>0.95</v>
      </c>
      <c r="G20" s="276">
        <v>1794</v>
      </c>
      <c r="H20" s="50" t="s">
        <v>486</v>
      </c>
      <c r="I20" s="50">
        <v>20</v>
      </c>
      <c r="J20" s="50" t="s">
        <v>487</v>
      </c>
      <c r="K20" s="50" t="s">
        <v>479</v>
      </c>
      <c r="L20" s="215"/>
      <c r="M20" s="50"/>
      <c r="N20" s="276">
        <f t="shared" si="0"/>
        <v>2340</v>
      </c>
      <c r="O20" s="50" t="str">
        <v>Mechanical</v>
      </c>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7.25" x14ac:dyDescent="0.35">
      <c r="A21" s="342" t="s">
        <v>10</v>
      </c>
      <c r="B21" s="343"/>
      <c r="C21" s="343"/>
      <c r="D21" s="281">
        <f t="shared" si="2"/>
        <v>847.60563380281792</v>
      </c>
      <c r="E21" s="303">
        <v>60</v>
      </c>
      <c r="F21" s="283">
        <v>0.85</v>
      </c>
      <c r="G21" s="284">
        <v>1716</v>
      </c>
      <c r="H21" s="282" t="s">
        <v>10</v>
      </c>
      <c r="I21" s="282"/>
      <c r="J21" s="282"/>
      <c r="K21" s="50" t="s">
        <v>731</v>
      </c>
      <c r="L21" s="285"/>
      <c r="M21" s="50"/>
      <c r="N21" s="276">
        <f>SUMIF($H$8:$H$85,O21,$G$8:$G$85)</f>
        <v>7020</v>
      </c>
      <c r="O21" s="50" t="str">
        <v xml:space="preserve">Parking </v>
      </c>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7.25" x14ac:dyDescent="0.35">
      <c r="A22" s="344"/>
      <c r="B22" s="345"/>
      <c r="C22" s="345"/>
      <c r="D22" s="53">
        <f t="shared" si="2"/>
        <v>833.23943661971941</v>
      </c>
      <c r="E22" s="57">
        <v>59</v>
      </c>
      <c r="F22" s="62">
        <v>0.85</v>
      </c>
      <c r="G22" s="276">
        <v>1794</v>
      </c>
      <c r="H22" s="50" t="s">
        <v>10</v>
      </c>
      <c r="I22" s="50"/>
      <c r="J22" s="50"/>
      <c r="K22" s="50" t="s">
        <v>731</v>
      </c>
      <c r="L22" s="215"/>
      <c r="M22" s="50"/>
      <c r="N22" s="276">
        <f>SUMIF($H$8:$H$85,O22,$G$8:$G$85)</f>
        <v>2340</v>
      </c>
      <c r="O22" s="50" t="str">
        <v>Public Cycle Hub &amp; Parking</v>
      </c>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17.25" x14ac:dyDescent="0.35">
      <c r="A23" s="344"/>
      <c r="B23" s="345"/>
      <c r="C23" s="345"/>
      <c r="D23" s="53">
        <f t="shared" si="2"/>
        <v>818.87323943662091</v>
      </c>
      <c r="E23" s="57">
        <v>58</v>
      </c>
      <c r="F23" s="62">
        <v>0.85</v>
      </c>
      <c r="G23" s="276">
        <v>1872</v>
      </c>
      <c r="H23" s="50" t="s">
        <v>10</v>
      </c>
      <c r="I23" s="50"/>
      <c r="J23" s="50"/>
      <c r="K23" s="50" t="s">
        <v>731</v>
      </c>
      <c r="L23" s="215"/>
      <c r="M23" s="50"/>
      <c r="N23" s="276">
        <f>SUMIF($H$8:$H$85,O23,$G$8:$G$85)</f>
        <v>0</v>
      </c>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7.25" x14ac:dyDescent="0.35">
      <c r="A24" s="344"/>
      <c r="B24" s="345"/>
      <c r="C24" s="345"/>
      <c r="D24" s="53">
        <f t="shared" si="2"/>
        <v>804.5070422535224</v>
      </c>
      <c r="E24" s="57">
        <v>57</v>
      </c>
      <c r="F24" s="62">
        <v>0.85</v>
      </c>
      <c r="G24" s="276">
        <v>1950</v>
      </c>
      <c r="H24" s="50" t="s">
        <v>10</v>
      </c>
      <c r="I24" s="50"/>
      <c r="J24" s="50"/>
      <c r="K24" s="50" t="s">
        <v>731</v>
      </c>
      <c r="L24" s="215"/>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7.25" x14ac:dyDescent="0.35">
      <c r="A25" s="344"/>
      <c r="B25" s="345"/>
      <c r="C25" s="345"/>
      <c r="D25" s="53">
        <f t="shared" si="2"/>
        <v>790.14084507042389</v>
      </c>
      <c r="E25" s="57">
        <v>56</v>
      </c>
      <c r="F25" s="62">
        <v>0.85</v>
      </c>
      <c r="G25" s="276">
        <v>2028</v>
      </c>
      <c r="H25" s="50" t="s">
        <v>10</v>
      </c>
      <c r="I25" s="50"/>
      <c r="J25" s="50"/>
      <c r="K25" s="50" t="s">
        <v>731</v>
      </c>
      <c r="L25" s="215"/>
      <c r="M25" s="50"/>
      <c r="N25" s="276">
        <f>SUM(N4:N24)</f>
        <v>154263.9</v>
      </c>
      <c r="O25" s="50" t="s">
        <v>183</v>
      </c>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7.25" x14ac:dyDescent="0.35">
      <c r="A26" s="344"/>
      <c r="B26" s="345"/>
      <c r="C26" s="345"/>
      <c r="D26" s="53">
        <f t="shared" si="2"/>
        <v>775.77464788732539</v>
      </c>
      <c r="E26" s="57">
        <v>55</v>
      </c>
      <c r="F26" s="62">
        <v>0.85</v>
      </c>
      <c r="G26" s="276">
        <v>2106</v>
      </c>
      <c r="H26" s="50" t="s">
        <v>10</v>
      </c>
      <c r="I26" s="50"/>
      <c r="J26" s="50"/>
      <c r="K26" s="50" t="s">
        <v>731</v>
      </c>
      <c r="L26" s="215"/>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7.25" x14ac:dyDescent="0.35">
      <c r="A27" s="344"/>
      <c r="B27" s="345"/>
      <c r="C27" s="345"/>
      <c r="D27" s="53">
        <f t="shared" si="2"/>
        <v>761.40845070422688</v>
      </c>
      <c r="E27" s="57">
        <v>54</v>
      </c>
      <c r="F27" s="62">
        <v>0.85</v>
      </c>
      <c r="G27" s="276">
        <v>2109.9</v>
      </c>
      <c r="H27" s="50" t="s">
        <v>10</v>
      </c>
      <c r="I27" s="50"/>
      <c r="J27" s="50"/>
      <c r="K27" s="50" t="s">
        <v>731</v>
      </c>
      <c r="L27" s="215"/>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7.25" x14ac:dyDescent="0.35">
      <c r="A28" s="344"/>
      <c r="B28" s="345"/>
      <c r="C28" s="345"/>
      <c r="D28" s="53">
        <f t="shared" si="2"/>
        <v>747.04225352112837</v>
      </c>
      <c r="E28" s="57">
        <v>53</v>
      </c>
      <c r="F28" s="62">
        <v>0.85</v>
      </c>
      <c r="G28" s="276">
        <v>2113.8000000000002</v>
      </c>
      <c r="H28" s="50" t="s">
        <v>10</v>
      </c>
      <c r="I28" s="50"/>
      <c r="J28" s="50"/>
      <c r="K28" s="50" t="s">
        <v>731</v>
      </c>
      <c r="L28" s="215"/>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7.25" x14ac:dyDescent="0.35">
      <c r="A29" s="344"/>
      <c r="B29" s="345"/>
      <c r="C29" s="345"/>
      <c r="D29" s="53">
        <f t="shared" si="2"/>
        <v>732.67605633802987</v>
      </c>
      <c r="E29" s="57">
        <v>52</v>
      </c>
      <c r="F29" s="62">
        <v>0.85</v>
      </c>
      <c r="G29" s="276">
        <v>2117.7000000000003</v>
      </c>
      <c r="H29" s="50" t="s">
        <v>10</v>
      </c>
      <c r="I29" s="50"/>
      <c r="J29" s="50"/>
      <c r="K29" s="50" t="s">
        <v>731</v>
      </c>
      <c r="L29" s="215"/>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7.25" x14ac:dyDescent="0.35">
      <c r="A30" s="344"/>
      <c r="B30" s="345"/>
      <c r="C30" s="345"/>
      <c r="D30" s="53">
        <f t="shared" si="2"/>
        <v>718.30985915493136</v>
      </c>
      <c r="E30" s="57">
        <v>51</v>
      </c>
      <c r="F30" s="62">
        <v>0.85</v>
      </c>
      <c r="G30" s="276">
        <v>2121.6</v>
      </c>
      <c r="H30" s="50" t="s">
        <v>10</v>
      </c>
      <c r="I30" s="50"/>
      <c r="J30" s="50"/>
      <c r="K30" s="50" t="s">
        <v>731</v>
      </c>
      <c r="L30" s="215"/>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7.25" x14ac:dyDescent="0.35">
      <c r="A31" s="344"/>
      <c r="B31" s="345"/>
      <c r="C31" s="345"/>
      <c r="D31" s="53">
        <f t="shared" si="2"/>
        <v>703.94366197183285</v>
      </c>
      <c r="E31" s="57">
        <v>50</v>
      </c>
      <c r="F31" s="62">
        <v>0.85</v>
      </c>
      <c r="G31" s="276">
        <v>2125.5</v>
      </c>
      <c r="H31" s="50" t="s">
        <v>10</v>
      </c>
      <c r="I31" s="50"/>
      <c r="J31" s="50"/>
      <c r="K31" s="50" t="s">
        <v>731</v>
      </c>
      <c r="L31" s="215"/>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7.25" x14ac:dyDescent="0.35">
      <c r="A32" s="344"/>
      <c r="B32" s="345"/>
      <c r="C32" s="345"/>
      <c r="D32" s="53">
        <f t="shared" si="2"/>
        <v>689.57746478873435</v>
      </c>
      <c r="E32" s="57">
        <v>49</v>
      </c>
      <c r="F32" s="62">
        <v>0.85</v>
      </c>
      <c r="G32" s="276">
        <v>2129.4</v>
      </c>
      <c r="H32" s="50" t="s">
        <v>10</v>
      </c>
      <c r="I32" s="50"/>
      <c r="J32" s="50"/>
      <c r="K32" s="50" t="s">
        <v>731</v>
      </c>
      <c r="L32" s="215"/>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1:46" ht="17.25" x14ac:dyDescent="0.35">
      <c r="A33" s="344"/>
      <c r="B33" s="345"/>
      <c r="C33" s="345"/>
      <c r="D33" s="53">
        <f t="shared" si="2"/>
        <v>675.21126760563584</v>
      </c>
      <c r="E33" s="57">
        <v>48</v>
      </c>
      <c r="F33" s="62">
        <v>0.85</v>
      </c>
      <c r="G33" s="276">
        <v>2133.3000000000002</v>
      </c>
      <c r="H33" s="50" t="s">
        <v>10</v>
      </c>
      <c r="I33" s="50"/>
      <c r="J33" s="50"/>
      <c r="K33" s="50" t="s">
        <v>731</v>
      </c>
      <c r="L33" s="215"/>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1:46" ht="17.25" x14ac:dyDescent="0.35">
      <c r="A34" s="344"/>
      <c r="B34" s="345"/>
      <c r="C34" s="345"/>
      <c r="D34" s="53">
        <f t="shared" si="2"/>
        <v>660.84507042253733</v>
      </c>
      <c r="E34" s="57">
        <v>47</v>
      </c>
      <c r="F34" s="62">
        <v>0.85</v>
      </c>
      <c r="G34" s="276">
        <v>2137.2000000000003</v>
      </c>
      <c r="H34" s="50" t="s">
        <v>10</v>
      </c>
      <c r="I34" s="50"/>
      <c r="J34" s="50"/>
      <c r="K34" s="50" t="s">
        <v>731</v>
      </c>
      <c r="L34" s="215"/>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1:46" ht="17.25" x14ac:dyDescent="0.35">
      <c r="A35" s="344"/>
      <c r="B35" s="345"/>
      <c r="C35" s="345"/>
      <c r="D35" s="53">
        <f t="shared" si="2"/>
        <v>646.47887323943883</v>
      </c>
      <c r="E35" s="57">
        <v>46</v>
      </c>
      <c r="F35" s="62">
        <v>0.85</v>
      </c>
      <c r="G35" s="276">
        <v>2141.1</v>
      </c>
      <c r="H35" s="50" t="s">
        <v>10</v>
      </c>
      <c r="I35" s="50"/>
      <c r="J35" s="50"/>
      <c r="K35" s="50" t="s">
        <v>731</v>
      </c>
      <c r="L35" s="215"/>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1:46" ht="17.25" x14ac:dyDescent="0.35">
      <c r="A36" s="344"/>
      <c r="B36" s="345"/>
      <c r="C36" s="345"/>
      <c r="D36" s="53">
        <f t="shared" si="2"/>
        <v>632.11267605634032</v>
      </c>
      <c r="E36" s="57">
        <v>45</v>
      </c>
      <c r="F36" s="62">
        <v>0.85</v>
      </c>
      <c r="G36" s="276">
        <v>2145</v>
      </c>
      <c r="H36" s="50" t="s">
        <v>10</v>
      </c>
      <c r="I36" s="50"/>
      <c r="J36" s="50"/>
      <c r="K36" s="50" t="s">
        <v>731</v>
      </c>
      <c r="L36" s="215"/>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1:46" ht="17.25" x14ac:dyDescent="0.35">
      <c r="A37" s="344"/>
      <c r="B37" s="345"/>
      <c r="C37" s="345"/>
      <c r="D37" s="53">
        <f t="shared" si="2"/>
        <v>617.74647887324181</v>
      </c>
      <c r="E37" s="57">
        <v>44</v>
      </c>
      <c r="F37" s="62">
        <v>0.85</v>
      </c>
      <c r="G37" s="276">
        <v>2148.9</v>
      </c>
      <c r="H37" s="50" t="s">
        <v>10</v>
      </c>
      <c r="I37" s="50"/>
      <c r="J37" s="50"/>
      <c r="K37" s="50" t="s">
        <v>731</v>
      </c>
      <c r="L37" s="215"/>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1:46" ht="17.25" x14ac:dyDescent="0.35">
      <c r="A38" s="344"/>
      <c r="B38" s="345"/>
      <c r="C38" s="345"/>
      <c r="D38" s="53">
        <f t="shared" si="2"/>
        <v>603.38028169014331</v>
      </c>
      <c r="E38" s="57">
        <v>43</v>
      </c>
      <c r="F38" s="62">
        <v>0.85</v>
      </c>
      <c r="G38" s="276">
        <v>2152.8000000000002</v>
      </c>
      <c r="H38" s="50" t="s">
        <v>10</v>
      </c>
      <c r="I38" s="50"/>
      <c r="J38" s="50"/>
      <c r="K38" s="50" t="s">
        <v>731</v>
      </c>
      <c r="L38" s="215"/>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1:46" ht="17.25" x14ac:dyDescent="0.35">
      <c r="A39" s="344"/>
      <c r="B39" s="345"/>
      <c r="C39" s="345"/>
      <c r="D39" s="53">
        <f t="shared" si="2"/>
        <v>589.0140845070448</v>
      </c>
      <c r="E39" s="57">
        <v>42</v>
      </c>
      <c r="F39" s="62">
        <v>0.85</v>
      </c>
      <c r="G39" s="276">
        <v>2156.7000000000003</v>
      </c>
      <c r="H39" s="50" t="s">
        <v>10</v>
      </c>
      <c r="I39" s="50"/>
      <c r="J39" s="50"/>
      <c r="K39" s="50" t="s">
        <v>731</v>
      </c>
      <c r="L39" s="215"/>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1:46" ht="17.25" x14ac:dyDescent="0.35">
      <c r="A40" s="344"/>
      <c r="B40" s="345"/>
      <c r="C40" s="345"/>
      <c r="D40" s="53">
        <f t="shared" si="2"/>
        <v>574.64788732394629</v>
      </c>
      <c r="E40" s="57">
        <v>41</v>
      </c>
      <c r="F40" s="62">
        <v>0.85</v>
      </c>
      <c r="G40" s="276">
        <v>2160.6</v>
      </c>
      <c r="H40" s="50" t="s">
        <v>10</v>
      </c>
      <c r="I40" s="50"/>
      <c r="J40" s="50"/>
      <c r="K40" s="50" t="s">
        <v>731</v>
      </c>
      <c r="L40" s="215"/>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row>
    <row r="41" spans="1:46" ht="17.25" x14ac:dyDescent="0.35">
      <c r="A41" s="344"/>
      <c r="B41" s="345"/>
      <c r="C41" s="345"/>
      <c r="D41" s="53">
        <f t="shared" si="2"/>
        <v>560.28169014084779</v>
      </c>
      <c r="E41" s="57">
        <v>40</v>
      </c>
      <c r="F41" s="62">
        <v>0.8</v>
      </c>
      <c r="G41" s="276">
        <v>2164.5</v>
      </c>
      <c r="H41" s="50" t="s">
        <v>10</v>
      </c>
      <c r="I41" s="50"/>
      <c r="J41" s="50"/>
      <c r="K41" s="50" t="s">
        <v>731</v>
      </c>
      <c r="L41" s="215"/>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row>
    <row r="42" spans="1:46" ht="17.25" x14ac:dyDescent="0.35">
      <c r="A42" s="344"/>
      <c r="B42" s="345"/>
      <c r="C42" s="345"/>
      <c r="D42" s="53">
        <f t="shared" ref="D42:D73" si="3">D41-$B$1</f>
        <v>545.91549295774928</v>
      </c>
      <c r="E42" s="57">
        <v>39</v>
      </c>
      <c r="F42" s="62">
        <v>0.8</v>
      </c>
      <c r="G42" s="276">
        <v>2168.4</v>
      </c>
      <c r="H42" s="50" t="s">
        <v>10</v>
      </c>
      <c r="I42" s="50"/>
      <c r="J42" s="50"/>
      <c r="K42" s="50" t="s">
        <v>731</v>
      </c>
      <c r="L42" s="215"/>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1:46" ht="17.25" x14ac:dyDescent="0.35">
      <c r="A43" s="344"/>
      <c r="B43" s="345"/>
      <c r="C43" s="345"/>
      <c r="D43" s="53">
        <f t="shared" si="3"/>
        <v>531.54929577465077</v>
      </c>
      <c r="E43" s="57">
        <v>38</v>
      </c>
      <c r="F43" s="62">
        <v>0.8</v>
      </c>
      <c r="G43" s="276">
        <v>2172.3000000000002</v>
      </c>
      <c r="H43" s="50" t="s">
        <v>10</v>
      </c>
      <c r="I43" s="50"/>
      <c r="J43" s="50"/>
      <c r="K43" s="50" t="s">
        <v>731</v>
      </c>
      <c r="L43" s="215"/>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row>
    <row r="44" spans="1:46" ht="17.25" x14ac:dyDescent="0.35">
      <c r="A44" s="344"/>
      <c r="B44" s="345"/>
      <c r="C44" s="345"/>
      <c r="D44" s="53">
        <f t="shared" si="3"/>
        <v>517.18309859155227</v>
      </c>
      <c r="E44" s="57">
        <v>37</v>
      </c>
      <c r="F44" s="62">
        <v>0.8</v>
      </c>
      <c r="G44" s="276">
        <v>2176.2000000000003</v>
      </c>
      <c r="H44" s="50" t="s">
        <v>10</v>
      </c>
      <c r="I44" s="50"/>
      <c r="J44" s="50"/>
      <c r="K44" s="50" t="s">
        <v>731</v>
      </c>
      <c r="L44" s="215"/>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row>
    <row r="45" spans="1:46" ht="17.25" x14ac:dyDescent="0.35">
      <c r="A45" s="344"/>
      <c r="B45" s="345"/>
      <c r="C45" s="345"/>
      <c r="D45" s="53">
        <f t="shared" si="3"/>
        <v>502.8169014084537</v>
      </c>
      <c r="E45" s="57">
        <v>36</v>
      </c>
      <c r="F45" s="62">
        <v>0.8</v>
      </c>
      <c r="G45" s="276">
        <v>2180.1</v>
      </c>
      <c r="H45" s="50" t="s">
        <v>10</v>
      </c>
      <c r="I45" s="50"/>
      <c r="J45" s="50"/>
      <c r="K45" s="50" t="s">
        <v>731</v>
      </c>
      <c r="L45" s="215"/>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row>
    <row r="46" spans="1:46" ht="17.25" x14ac:dyDescent="0.35">
      <c r="A46" s="344"/>
      <c r="B46" s="345"/>
      <c r="C46" s="345"/>
      <c r="D46" s="53">
        <f t="shared" si="3"/>
        <v>488.45070422535514</v>
      </c>
      <c r="E46" s="57">
        <v>35</v>
      </c>
      <c r="F46" s="62">
        <v>0.8</v>
      </c>
      <c r="G46" s="276">
        <v>2184</v>
      </c>
      <c r="H46" s="50" t="s">
        <v>10</v>
      </c>
      <c r="I46" s="50"/>
      <c r="J46" s="50"/>
      <c r="K46" s="50" t="s">
        <v>731</v>
      </c>
      <c r="L46" s="215"/>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row>
    <row r="47" spans="1:46" ht="17.25" x14ac:dyDescent="0.35">
      <c r="A47" s="344"/>
      <c r="B47" s="345"/>
      <c r="C47" s="345"/>
      <c r="D47" s="53">
        <f t="shared" si="3"/>
        <v>474.08450704225658</v>
      </c>
      <c r="E47" s="57">
        <v>34</v>
      </c>
      <c r="F47" s="62">
        <v>0.8</v>
      </c>
      <c r="G47" s="276">
        <v>2187.9</v>
      </c>
      <c r="H47" s="50" t="s">
        <v>10</v>
      </c>
      <c r="I47" s="50"/>
      <c r="J47" s="50"/>
      <c r="K47" s="50" t="s">
        <v>731</v>
      </c>
      <c r="L47" s="215"/>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row>
    <row r="48" spans="1:46" ht="17.25" x14ac:dyDescent="0.35">
      <c r="A48" s="344"/>
      <c r="B48" s="345"/>
      <c r="C48" s="345"/>
      <c r="D48" s="53">
        <f t="shared" si="3"/>
        <v>459.71830985915801</v>
      </c>
      <c r="E48" s="57">
        <v>33</v>
      </c>
      <c r="F48" s="62">
        <v>0.8</v>
      </c>
      <c r="G48" s="276">
        <v>2191.8000000000002</v>
      </c>
      <c r="H48" s="50" t="s">
        <v>10</v>
      </c>
      <c r="I48" s="50"/>
      <c r="J48" s="50"/>
      <c r="K48" s="50" t="s">
        <v>731</v>
      </c>
      <c r="L48" s="215"/>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row>
    <row r="49" spans="1:46" ht="17.25" x14ac:dyDescent="0.35">
      <c r="A49" s="344"/>
      <c r="B49" s="345"/>
      <c r="C49" s="345"/>
      <c r="D49" s="53">
        <f t="shared" si="3"/>
        <v>445.35211267605945</v>
      </c>
      <c r="E49" s="57">
        <v>32</v>
      </c>
      <c r="F49" s="62">
        <v>0.8</v>
      </c>
      <c r="G49" s="276">
        <v>2195.7000000000003</v>
      </c>
      <c r="H49" s="50" t="s">
        <v>10</v>
      </c>
      <c r="I49" s="50"/>
      <c r="J49" s="50"/>
      <c r="K49" s="50" t="s">
        <v>731</v>
      </c>
      <c r="L49" s="215"/>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row>
    <row r="50" spans="1:46" ht="17.25" x14ac:dyDescent="0.35">
      <c r="A50" s="344"/>
      <c r="B50" s="345"/>
      <c r="C50" s="345"/>
      <c r="D50" s="53">
        <f t="shared" si="3"/>
        <v>430.98591549296088</v>
      </c>
      <c r="E50" s="57">
        <v>31</v>
      </c>
      <c r="F50" s="62">
        <v>0.8</v>
      </c>
      <c r="G50" s="276">
        <v>2199.6</v>
      </c>
      <c r="H50" s="50" t="s">
        <v>10</v>
      </c>
      <c r="I50" s="50"/>
      <c r="J50" s="50"/>
      <c r="K50" s="50" t="s">
        <v>731</v>
      </c>
      <c r="L50" s="215"/>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row>
    <row r="51" spans="1:46" ht="17.25" x14ac:dyDescent="0.35">
      <c r="A51" s="344"/>
      <c r="B51" s="345"/>
      <c r="C51" s="345"/>
      <c r="D51" s="53">
        <f t="shared" si="3"/>
        <v>416.61971830986232</v>
      </c>
      <c r="E51" s="57">
        <v>30</v>
      </c>
      <c r="F51" s="62">
        <v>0.8</v>
      </c>
      <c r="G51" s="276">
        <v>2203.5</v>
      </c>
      <c r="H51" s="50" t="s">
        <v>10</v>
      </c>
      <c r="I51" s="50"/>
      <c r="J51" s="50"/>
      <c r="K51" s="50" t="s">
        <v>731</v>
      </c>
      <c r="L51" s="215"/>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row>
    <row r="52" spans="1:46" ht="17.25" x14ac:dyDescent="0.35">
      <c r="A52" s="344"/>
      <c r="B52" s="345"/>
      <c r="C52" s="345"/>
      <c r="D52" s="53">
        <f t="shared" si="3"/>
        <v>402.25352112676376</v>
      </c>
      <c r="E52" s="57">
        <v>29</v>
      </c>
      <c r="F52" s="62">
        <v>0.8</v>
      </c>
      <c r="G52" s="276">
        <v>2207.4</v>
      </c>
      <c r="H52" s="50" t="s">
        <v>10</v>
      </c>
      <c r="I52" s="50"/>
      <c r="J52" s="50"/>
      <c r="K52" s="50" t="s">
        <v>731</v>
      </c>
      <c r="L52" s="215"/>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row>
    <row r="53" spans="1:46" ht="17.25" x14ac:dyDescent="0.35">
      <c r="A53" s="344"/>
      <c r="B53" s="345"/>
      <c r="C53" s="345"/>
      <c r="D53" s="53">
        <f t="shared" si="3"/>
        <v>387.88732394366519</v>
      </c>
      <c r="E53" s="57">
        <v>28</v>
      </c>
      <c r="F53" s="62">
        <v>0.8</v>
      </c>
      <c r="G53" s="276">
        <v>2211.3000000000002</v>
      </c>
      <c r="H53" s="50" t="s">
        <v>10</v>
      </c>
      <c r="I53" s="50"/>
      <c r="J53" s="50"/>
      <c r="K53" s="50" t="s">
        <v>731</v>
      </c>
      <c r="L53" s="215"/>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row>
    <row r="54" spans="1:46" ht="17.25" x14ac:dyDescent="0.35">
      <c r="A54" s="344"/>
      <c r="B54" s="345"/>
      <c r="C54" s="345"/>
      <c r="D54" s="53">
        <f t="shared" si="3"/>
        <v>373.52112676056663</v>
      </c>
      <c r="E54" s="57">
        <v>27</v>
      </c>
      <c r="F54" s="62">
        <v>0.8</v>
      </c>
      <c r="G54" s="276">
        <v>2215.2000000000003</v>
      </c>
      <c r="H54" s="50" t="s">
        <v>10</v>
      </c>
      <c r="I54" s="50"/>
      <c r="J54" s="50"/>
      <c r="K54" s="50" t="s">
        <v>731</v>
      </c>
      <c r="L54" s="215"/>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row>
    <row r="55" spans="1:46" ht="17.25" x14ac:dyDescent="0.35">
      <c r="A55" s="344"/>
      <c r="B55" s="345"/>
      <c r="C55" s="345"/>
      <c r="D55" s="53">
        <f t="shared" si="3"/>
        <v>359.15492957746807</v>
      </c>
      <c r="E55" s="57">
        <v>26</v>
      </c>
      <c r="F55" s="62">
        <v>0.8</v>
      </c>
      <c r="G55" s="276">
        <v>2219.1</v>
      </c>
      <c r="H55" s="50" t="s">
        <v>10</v>
      </c>
      <c r="I55" s="50"/>
      <c r="J55" s="50"/>
      <c r="K55" s="50" t="s">
        <v>731</v>
      </c>
      <c r="L55" s="215"/>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row>
    <row r="56" spans="1:46" ht="17.25" x14ac:dyDescent="0.35">
      <c r="A56" s="344"/>
      <c r="B56" s="345"/>
      <c r="C56" s="345"/>
      <c r="D56" s="53">
        <f t="shared" si="3"/>
        <v>344.7887323943695</v>
      </c>
      <c r="E56" s="57">
        <v>25</v>
      </c>
      <c r="F56" s="62">
        <v>0.8</v>
      </c>
      <c r="G56" s="276">
        <v>2223</v>
      </c>
      <c r="H56" s="50" t="s">
        <v>10</v>
      </c>
      <c r="I56" s="50"/>
      <c r="J56" s="50"/>
      <c r="K56" s="50" t="s">
        <v>731</v>
      </c>
      <c r="L56" s="215"/>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row>
    <row r="57" spans="1:46" ht="17.25" x14ac:dyDescent="0.35">
      <c r="A57" s="344"/>
      <c r="B57" s="345"/>
      <c r="C57" s="345"/>
      <c r="D57" s="53">
        <f t="shared" si="3"/>
        <v>330.42253521127094</v>
      </c>
      <c r="E57" s="57">
        <v>24</v>
      </c>
      <c r="F57" s="62">
        <v>0.8</v>
      </c>
      <c r="G57" s="276">
        <v>2226.9</v>
      </c>
      <c r="H57" s="50" t="s">
        <v>10</v>
      </c>
      <c r="I57" s="50"/>
      <c r="J57" s="50"/>
      <c r="K57" s="50" t="s">
        <v>731</v>
      </c>
      <c r="L57" s="215"/>
      <c r="M57" s="50">
        <f>10.764*83</f>
        <v>893.41199999999992</v>
      </c>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row>
    <row r="58" spans="1:46" ht="17.25" x14ac:dyDescent="0.35">
      <c r="A58" s="344"/>
      <c r="B58" s="345"/>
      <c r="C58" s="345"/>
      <c r="D58" s="53">
        <f t="shared" si="3"/>
        <v>316.05633802817238</v>
      </c>
      <c r="E58" s="57">
        <v>23</v>
      </c>
      <c r="F58" s="62">
        <v>0.8</v>
      </c>
      <c r="G58" s="276">
        <v>2230.8000000000002</v>
      </c>
      <c r="H58" s="50" t="s">
        <v>10</v>
      </c>
      <c r="I58" s="50"/>
      <c r="J58" s="50"/>
      <c r="K58" s="50" t="s">
        <v>731</v>
      </c>
      <c r="L58" s="215"/>
      <c r="M58" s="50" t="s">
        <v>488</v>
      </c>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row>
    <row r="59" spans="1:46" ht="17.25" x14ac:dyDescent="0.35">
      <c r="A59" s="344"/>
      <c r="B59" s="345"/>
      <c r="C59" s="345"/>
      <c r="D59" s="53">
        <f t="shared" si="3"/>
        <v>301.69014084507381</v>
      </c>
      <c r="E59" s="57">
        <v>22</v>
      </c>
      <c r="F59" s="62">
        <v>0.8</v>
      </c>
      <c r="G59" s="276">
        <v>2234.7000000000003</v>
      </c>
      <c r="H59" s="50" t="s">
        <v>10</v>
      </c>
      <c r="I59" s="50"/>
      <c r="J59" s="50"/>
      <c r="K59" s="50" t="s">
        <v>731</v>
      </c>
      <c r="L59" s="215"/>
      <c r="M59" s="277">
        <f xml:space="preserve"> 3500725</f>
        <v>3500725</v>
      </c>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row>
    <row r="60" spans="1:46" ht="17.25" x14ac:dyDescent="0.35">
      <c r="A60" s="344"/>
      <c r="B60" s="345"/>
      <c r="C60" s="345"/>
      <c r="D60" s="53">
        <f t="shared" si="3"/>
        <v>287.32394366197525</v>
      </c>
      <c r="E60" s="57">
        <v>21</v>
      </c>
      <c r="F60" s="62">
        <v>0.8</v>
      </c>
      <c r="G60" s="276">
        <v>2238.6</v>
      </c>
      <c r="H60" s="50" t="s">
        <v>10</v>
      </c>
      <c r="I60" s="50"/>
      <c r="J60" s="50"/>
      <c r="K60" s="50" t="s">
        <v>731</v>
      </c>
      <c r="L60" s="215"/>
      <c r="M60" s="50" t="s">
        <v>489</v>
      </c>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row>
    <row r="61" spans="1:46" ht="17.25" x14ac:dyDescent="0.35">
      <c r="A61" s="344"/>
      <c r="B61" s="345"/>
      <c r="C61" s="345"/>
      <c r="D61" s="53">
        <f t="shared" si="3"/>
        <v>272.95774647887669</v>
      </c>
      <c r="E61" s="57">
        <v>20</v>
      </c>
      <c r="F61" s="62">
        <v>0.8</v>
      </c>
      <c r="G61" s="276">
        <v>2242.5</v>
      </c>
      <c r="H61" s="50" t="s">
        <v>10</v>
      </c>
      <c r="I61" s="50"/>
      <c r="J61" s="50"/>
      <c r="K61" s="50" t="s">
        <v>731</v>
      </c>
      <c r="L61" s="215"/>
      <c r="M61" s="277">
        <f>M59/12</f>
        <v>291727.08333333331</v>
      </c>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row>
    <row r="62" spans="1:46" ht="17.25" x14ac:dyDescent="0.35">
      <c r="A62" s="344"/>
      <c r="B62" s="345"/>
      <c r="C62" s="345"/>
      <c r="D62" s="53">
        <f t="shared" si="3"/>
        <v>258.59154929577812</v>
      </c>
      <c r="E62" s="57">
        <v>19</v>
      </c>
      <c r="F62" s="62">
        <v>0.8</v>
      </c>
      <c r="G62" s="276">
        <v>2246.4</v>
      </c>
      <c r="H62" s="50" t="s">
        <v>10</v>
      </c>
      <c r="I62" s="50"/>
      <c r="J62" s="50"/>
      <c r="K62" s="50" t="s">
        <v>731</v>
      </c>
      <c r="L62" s="215"/>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row>
    <row r="63" spans="1:46" ht="17.25" x14ac:dyDescent="0.35">
      <c r="A63" s="344"/>
      <c r="B63" s="345"/>
      <c r="C63" s="345"/>
      <c r="D63" s="53">
        <f t="shared" si="3"/>
        <v>244.22535211267956</v>
      </c>
      <c r="E63" s="57">
        <v>18</v>
      </c>
      <c r="F63" s="62">
        <v>0.8</v>
      </c>
      <c r="G63" s="276">
        <v>2250.3000000000002</v>
      </c>
      <c r="H63" s="50" t="s">
        <v>10</v>
      </c>
      <c r="I63" s="50"/>
      <c r="J63" s="50"/>
      <c r="K63" s="50" t="s">
        <v>731</v>
      </c>
      <c r="L63" s="215"/>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row>
    <row r="64" spans="1:46" ht="17.25" x14ac:dyDescent="0.35">
      <c r="A64" s="344"/>
      <c r="B64" s="345"/>
      <c r="C64" s="345"/>
      <c r="D64" s="53">
        <f t="shared" si="3"/>
        <v>229.859154929581</v>
      </c>
      <c r="E64" s="57">
        <v>17</v>
      </c>
      <c r="F64" s="62">
        <v>0.8</v>
      </c>
      <c r="G64" s="276">
        <v>2418</v>
      </c>
      <c r="H64" s="50" t="s">
        <v>10</v>
      </c>
      <c r="I64" s="50"/>
      <c r="J64" s="50"/>
      <c r="K64" s="50" t="s">
        <v>731</v>
      </c>
      <c r="L64" s="215"/>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row>
    <row r="65" spans="1:46" ht="17.25" x14ac:dyDescent="0.35">
      <c r="A65" s="344"/>
      <c r="B65" s="345"/>
      <c r="C65" s="345"/>
      <c r="D65" s="53">
        <f t="shared" si="3"/>
        <v>215.49295774648243</v>
      </c>
      <c r="E65" s="57">
        <v>16</v>
      </c>
      <c r="F65" s="62">
        <v>0.8</v>
      </c>
      <c r="G65" s="276">
        <v>2398.5</v>
      </c>
      <c r="H65" s="50" t="s">
        <v>10</v>
      </c>
      <c r="I65" s="50"/>
      <c r="J65" s="50"/>
      <c r="K65" s="50" t="s">
        <v>731</v>
      </c>
      <c r="L65" s="215"/>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row>
    <row r="66" spans="1:46" ht="17.25" x14ac:dyDescent="0.35">
      <c r="A66" s="344"/>
      <c r="B66" s="345"/>
      <c r="C66" s="345"/>
      <c r="D66" s="53">
        <f t="shared" si="3"/>
        <v>201.12676056338387</v>
      </c>
      <c r="E66" s="57">
        <v>15</v>
      </c>
      <c r="F66" s="62">
        <v>0.8</v>
      </c>
      <c r="G66" s="276">
        <v>2379</v>
      </c>
      <c r="H66" s="50" t="s">
        <v>10</v>
      </c>
      <c r="I66" s="50"/>
      <c r="J66" s="50"/>
      <c r="K66" s="50" t="s">
        <v>731</v>
      </c>
      <c r="L66" s="215"/>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row>
    <row r="67" spans="1:46" ht="17.25" x14ac:dyDescent="0.35">
      <c r="A67" s="342" t="s">
        <v>490</v>
      </c>
      <c r="B67" s="343"/>
      <c r="C67" s="343"/>
      <c r="D67" s="281">
        <f t="shared" si="3"/>
        <v>186.7605633802853</v>
      </c>
      <c r="E67" s="303">
        <v>14</v>
      </c>
      <c r="F67" s="283">
        <v>0.9</v>
      </c>
      <c r="G67" s="284">
        <v>2340</v>
      </c>
      <c r="H67" s="282" t="s">
        <v>491</v>
      </c>
      <c r="I67" s="282"/>
      <c r="J67" s="282"/>
      <c r="K67" s="282" t="s">
        <v>492</v>
      </c>
      <c r="L67" s="285"/>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row>
    <row r="68" spans="1:46" ht="17.25" x14ac:dyDescent="0.35">
      <c r="A68" s="344"/>
      <c r="B68" s="345"/>
      <c r="C68" s="345"/>
      <c r="D68" s="53">
        <f t="shared" si="3"/>
        <v>172.39436619718674</v>
      </c>
      <c r="E68" s="57">
        <v>13</v>
      </c>
      <c r="F68" s="62">
        <v>0.9</v>
      </c>
      <c r="G68" s="276">
        <v>2340</v>
      </c>
      <c r="H68" s="50" t="s">
        <v>491</v>
      </c>
      <c r="I68" s="50"/>
      <c r="J68" s="50"/>
      <c r="K68" s="50" t="s">
        <v>492</v>
      </c>
      <c r="L68" s="215"/>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row>
    <row r="69" spans="1:46" ht="17.25" x14ac:dyDescent="0.35">
      <c r="A69" s="342" t="s">
        <v>317</v>
      </c>
      <c r="B69" s="343"/>
      <c r="C69" s="343"/>
      <c r="D69" s="281">
        <f t="shared" si="3"/>
        <v>158.02816901408818</v>
      </c>
      <c r="E69" s="303">
        <v>12</v>
      </c>
      <c r="F69" s="283">
        <v>0.72499999999999998</v>
      </c>
      <c r="G69" s="284">
        <v>2613</v>
      </c>
      <c r="H69" s="282" t="s">
        <v>317</v>
      </c>
      <c r="I69" s="282"/>
      <c r="J69" s="282"/>
      <c r="K69" s="282" t="s">
        <v>729</v>
      </c>
      <c r="L69" s="285" t="s">
        <v>493</v>
      </c>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row>
    <row r="70" spans="1:46" ht="17.25" x14ac:dyDescent="0.35">
      <c r="A70" s="344"/>
      <c r="B70" s="345"/>
      <c r="C70" s="345"/>
      <c r="D70" s="53">
        <f t="shared" si="3"/>
        <v>143.66197183098961</v>
      </c>
      <c r="E70" s="57">
        <v>11</v>
      </c>
      <c r="F70" s="62">
        <v>0.72499999999999998</v>
      </c>
      <c r="G70" s="276">
        <v>2847</v>
      </c>
      <c r="H70" s="50" t="s">
        <v>494</v>
      </c>
      <c r="I70" s="50"/>
      <c r="J70" s="50"/>
      <c r="K70" s="50" t="s">
        <v>728</v>
      </c>
      <c r="L70" s="215" t="s">
        <v>730</v>
      </c>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row>
    <row r="71" spans="1:46" ht="17.25" x14ac:dyDescent="0.35">
      <c r="A71" s="344"/>
      <c r="B71" s="345"/>
      <c r="C71" s="345"/>
      <c r="D71" s="53">
        <f t="shared" si="3"/>
        <v>129.29577464789105</v>
      </c>
      <c r="E71" s="57">
        <v>10</v>
      </c>
      <c r="F71" s="62">
        <v>0.72499999999999998</v>
      </c>
      <c r="G71" s="276">
        <v>2593.5</v>
      </c>
      <c r="H71" s="50" t="s">
        <v>317</v>
      </c>
      <c r="I71" s="50"/>
      <c r="J71" s="50"/>
      <c r="K71" s="50" t="s">
        <v>727</v>
      </c>
      <c r="L71" s="215"/>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row>
    <row r="72" spans="1:46" ht="17.25" x14ac:dyDescent="0.35">
      <c r="A72" s="344"/>
      <c r="B72" s="345"/>
      <c r="C72" s="345"/>
      <c r="D72" s="53">
        <f t="shared" si="3"/>
        <v>114.9295774647925</v>
      </c>
      <c r="E72" s="57">
        <v>9</v>
      </c>
      <c r="F72" s="62">
        <v>0.72499999999999998</v>
      </c>
      <c r="G72" s="276">
        <v>2593.5</v>
      </c>
      <c r="H72" s="50" t="s">
        <v>317</v>
      </c>
      <c r="I72" s="50"/>
      <c r="J72" s="50"/>
      <c r="K72" s="50" t="s">
        <v>727</v>
      </c>
      <c r="L72" s="215"/>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row>
    <row r="73" spans="1:46" ht="17.25" x14ac:dyDescent="0.35">
      <c r="A73" s="342" t="s">
        <v>495</v>
      </c>
      <c r="B73" s="343"/>
      <c r="C73" s="343"/>
      <c r="D73" s="281">
        <f t="shared" si="3"/>
        <v>100.56338028169395</v>
      </c>
      <c r="E73" s="303">
        <v>8</v>
      </c>
      <c r="F73" s="283">
        <v>0.95</v>
      </c>
      <c r="G73" s="284">
        <v>2613</v>
      </c>
      <c r="H73" s="282" t="s">
        <v>11</v>
      </c>
      <c r="I73" s="282"/>
      <c r="J73" s="282"/>
      <c r="K73" s="282" t="s">
        <v>726</v>
      </c>
      <c r="L73" s="285"/>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row>
    <row r="74" spans="1:46" ht="17.25" x14ac:dyDescent="0.35">
      <c r="A74" s="344"/>
      <c r="B74" s="345"/>
      <c r="C74" s="345"/>
      <c r="D74" s="53">
        <f t="shared" ref="D74:D85" si="4">D73-$B$1</f>
        <v>86.197183098595403</v>
      </c>
      <c r="E74" s="57">
        <v>7</v>
      </c>
      <c r="F74" s="62">
        <v>0.95</v>
      </c>
      <c r="G74" s="276">
        <v>2593.5</v>
      </c>
      <c r="H74" s="50" t="s">
        <v>11</v>
      </c>
      <c r="I74" s="50"/>
      <c r="J74" s="50"/>
      <c r="K74" s="50" t="s">
        <v>726</v>
      </c>
      <c r="L74" s="215"/>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row>
    <row r="75" spans="1:46" ht="17.25" x14ac:dyDescent="0.35">
      <c r="A75" s="344"/>
      <c r="B75" s="345"/>
      <c r="C75" s="345"/>
      <c r="D75" s="53">
        <f t="shared" si="4"/>
        <v>71.830985915496854</v>
      </c>
      <c r="E75" s="57">
        <v>6</v>
      </c>
      <c r="F75" s="62">
        <v>0.95</v>
      </c>
      <c r="G75" s="276">
        <v>2574</v>
      </c>
      <c r="H75" s="50" t="s">
        <v>11</v>
      </c>
      <c r="I75" s="50"/>
      <c r="J75" s="50"/>
      <c r="K75" s="50" t="s">
        <v>726</v>
      </c>
      <c r="L75" s="215"/>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row>
    <row r="76" spans="1:46" ht="17.25" x14ac:dyDescent="0.35">
      <c r="A76" s="342" t="s">
        <v>496</v>
      </c>
      <c r="B76" s="343"/>
      <c r="C76" s="343"/>
      <c r="D76" s="281">
        <f t="shared" si="4"/>
        <v>57.464788732398304</v>
      </c>
      <c r="E76" s="303">
        <v>5</v>
      </c>
      <c r="F76" s="283">
        <v>0.95</v>
      </c>
      <c r="G76" s="284">
        <v>2496</v>
      </c>
      <c r="H76" s="282" t="s">
        <v>497</v>
      </c>
      <c r="I76" s="282"/>
      <c r="J76" s="282"/>
      <c r="K76" s="282" t="s">
        <v>498</v>
      </c>
      <c r="L76" s="285"/>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row>
    <row r="77" spans="1:46" ht="15" customHeight="1" x14ac:dyDescent="0.35">
      <c r="A77" s="344"/>
      <c r="B77" s="345"/>
      <c r="C77" s="345"/>
      <c r="D77" s="53">
        <f t="shared" si="4"/>
        <v>43.098591549299755</v>
      </c>
      <c r="E77" s="57">
        <v>4</v>
      </c>
      <c r="F77" s="62">
        <v>0.95</v>
      </c>
      <c r="G77" s="276">
        <v>2496</v>
      </c>
      <c r="H77" s="50" t="s">
        <v>498</v>
      </c>
      <c r="I77" s="50"/>
      <c r="J77" s="50"/>
      <c r="K77" s="50" t="s">
        <v>732</v>
      </c>
      <c r="L77" s="215"/>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row>
    <row r="78" spans="1:46" ht="9.75" customHeight="1" x14ac:dyDescent="0.35">
      <c r="A78" s="342" t="s">
        <v>499</v>
      </c>
      <c r="B78" s="343"/>
      <c r="C78" s="343"/>
      <c r="D78" s="281">
        <f t="shared" si="4"/>
        <v>28.732394366201202</v>
      </c>
      <c r="E78" s="303">
        <v>3</v>
      </c>
      <c r="F78" s="286"/>
      <c r="G78" s="355">
        <v>2574</v>
      </c>
      <c r="H78" s="347" t="s">
        <v>500</v>
      </c>
      <c r="I78" s="287"/>
      <c r="J78" s="287"/>
      <c r="K78" s="282"/>
      <c r="L78" s="285"/>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row>
    <row r="79" spans="1:46" ht="15" customHeight="1" x14ac:dyDescent="0.35">
      <c r="A79" s="344"/>
      <c r="B79" s="345"/>
      <c r="C79" s="345"/>
      <c r="D79" s="53">
        <f t="shared" si="4"/>
        <v>14.366197183102649</v>
      </c>
      <c r="E79" s="57">
        <v>2</v>
      </c>
      <c r="F79" s="288"/>
      <c r="G79" s="356"/>
      <c r="H79" s="348"/>
      <c r="I79" s="289"/>
      <c r="J79" s="289"/>
      <c r="K79" s="50"/>
      <c r="L79" s="215" t="s">
        <v>501</v>
      </c>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row>
    <row r="80" spans="1:46" ht="17.25" x14ac:dyDescent="0.35">
      <c r="A80" s="344"/>
      <c r="B80" s="345"/>
      <c r="C80" s="345"/>
      <c r="D80" s="53">
        <f t="shared" si="4"/>
        <v>4.0962788716569776E-12</v>
      </c>
      <c r="E80" s="57">
        <v>1</v>
      </c>
      <c r="F80" s="288"/>
      <c r="G80" s="356"/>
      <c r="H80" s="348"/>
      <c r="I80" s="289"/>
      <c r="J80" s="289"/>
      <c r="K80" s="50" t="s">
        <v>502</v>
      </c>
      <c r="L80" s="215" t="s">
        <v>503</v>
      </c>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row>
    <row r="81" spans="1:46" ht="17.25" x14ac:dyDescent="0.35">
      <c r="A81" s="349" t="s">
        <v>504</v>
      </c>
      <c r="B81" s="350"/>
      <c r="C81" s="350"/>
      <c r="D81" s="290">
        <f t="shared" si="4"/>
        <v>-14.366197183094457</v>
      </c>
      <c r="E81" s="304">
        <v>-1</v>
      </c>
      <c r="F81" s="292"/>
      <c r="G81" s="292">
        <v>2340</v>
      </c>
      <c r="H81" s="291" t="s">
        <v>505</v>
      </c>
      <c r="I81" s="291"/>
      <c r="J81" s="291"/>
      <c r="K81" s="291" t="s">
        <v>505</v>
      </c>
      <c r="L81" s="293"/>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row>
    <row r="82" spans="1:46" ht="17.25" x14ac:dyDescent="0.35">
      <c r="A82" s="351"/>
      <c r="B82" s="352"/>
      <c r="C82" s="352"/>
      <c r="D82" s="294">
        <f t="shared" si="4"/>
        <v>-28.732394366193009</v>
      </c>
      <c r="E82" s="181">
        <v>-2</v>
      </c>
      <c r="F82" s="296"/>
      <c r="G82" s="296">
        <v>2340</v>
      </c>
      <c r="H82" s="295" t="s">
        <v>506</v>
      </c>
      <c r="I82" s="295"/>
      <c r="J82" s="295"/>
      <c r="K82" s="295" t="s">
        <v>14</v>
      </c>
      <c r="L82" s="297"/>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row>
    <row r="83" spans="1:46" ht="17.25" x14ac:dyDescent="0.35">
      <c r="A83" s="351"/>
      <c r="B83" s="352"/>
      <c r="C83" s="352"/>
      <c r="D83" s="294">
        <f t="shared" si="4"/>
        <v>-43.098591549291562</v>
      </c>
      <c r="E83" s="181">
        <v>-3</v>
      </c>
      <c r="F83" s="296"/>
      <c r="G83" s="296">
        <v>2340</v>
      </c>
      <c r="H83" s="295" t="s">
        <v>507</v>
      </c>
      <c r="I83" s="295"/>
      <c r="J83" s="295"/>
      <c r="K83" s="295" t="s">
        <v>14</v>
      </c>
      <c r="L83" s="297"/>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row>
    <row r="84" spans="1:46" ht="17.25" x14ac:dyDescent="0.35">
      <c r="A84" s="351"/>
      <c r="B84" s="352"/>
      <c r="C84" s="352"/>
      <c r="D84" s="294">
        <f t="shared" si="4"/>
        <v>-57.464788732390119</v>
      </c>
      <c r="E84" s="181">
        <v>-4</v>
      </c>
      <c r="F84" s="296"/>
      <c r="G84" s="296">
        <v>2340</v>
      </c>
      <c r="H84" s="295" t="s">
        <v>506</v>
      </c>
      <c r="I84" s="295"/>
      <c r="J84" s="295"/>
      <c r="K84" s="295" t="s">
        <v>14</v>
      </c>
      <c r="L84" s="297"/>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row>
    <row r="85" spans="1:46" ht="17.25" x14ac:dyDescent="0.35">
      <c r="A85" s="353"/>
      <c r="B85" s="354"/>
      <c r="C85" s="354"/>
      <c r="D85" s="298">
        <f t="shared" si="4"/>
        <v>-71.830985915488668</v>
      </c>
      <c r="E85" s="305">
        <v>-5</v>
      </c>
      <c r="F85" s="300"/>
      <c r="G85" s="300">
        <v>2340</v>
      </c>
      <c r="H85" s="299" t="s">
        <v>506</v>
      </c>
      <c r="I85" s="299"/>
      <c r="J85" s="299"/>
      <c r="K85" s="299" t="s">
        <v>14</v>
      </c>
      <c r="L85" s="301"/>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row>
    <row r="86" spans="1:46" x14ac:dyDescent="0.3">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row>
    <row r="87" spans="1:46" ht="17.25" x14ac:dyDescent="0.3">
      <c r="A87" s="346" t="s">
        <v>508</v>
      </c>
      <c r="B87" s="346"/>
      <c r="C87" s="346"/>
      <c r="D87" s="346"/>
      <c r="E87" s="346"/>
      <c r="F87" s="346"/>
      <c r="G87" s="346"/>
      <c r="H87" s="346"/>
      <c r="I87" s="346"/>
      <c r="J87" s="346"/>
      <c r="K87" s="346"/>
      <c r="L87" s="346"/>
      <c r="M87" s="28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row>
    <row r="88" spans="1:46" x14ac:dyDescent="0.3">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row>
    <row r="89" spans="1:46" x14ac:dyDescent="0.3">
      <c r="A89" s="50" t="s">
        <v>509</v>
      </c>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row>
    <row r="90" spans="1:46" x14ac:dyDescent="0.3">
      <c r="A90" s="50" t="s">
        <v>510</v>
      </c>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row>
    <row r="91" spans="1:46" x14ac:dyDescent="0.3">
      <c r="A91" s="50" t="s">
        <v>511</v>
      </c>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row>
    <row r="92" spans="1:46" x14ac:dyDescent="0.3">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row>
    <row r="93" spans="1:46" x14ac:dyDescent="0.3">
      <c r="A93" s="50"/>
      <c r="B93" s="50"/>
      <c r="C93" s="50"/>
      <c r="D93" s="50"/>
      <c r="E93" s="50"/>
      <c r="F93" s="50"/>
      <c r="G93" s="276">
        <f>SUM(G8:G85)</f>
        <v>154263.9</v>
      </c>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row>
    <row r="94" spans="1:46" x14ac:dyDescent="0.3">
      <c r="A94" s="50"/>
      <c r="B94" s="50"/>
      <c r="C94" s="50"/>
      <c r="D94" s="50"/>
      <c r="E94" s="276"/>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row>
    <row r="95" spans="1:46" x14ac:dyDescent="0.3">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row>
    <row r="96" spans="1:46" x14ac:dyDescent="0.3">
      <c r="A96" s="50"/>
      <c r="B96" s="50"/>
      <c r="C96" s="50"/>
      <c r="D96" s="276"/>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row>
    <row r="97" spans="1:46" x14ac:dyDescent="0.3">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row>
    <row r="98" spans="1:46" x14ac:dyDescent="0.3">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row>
    <row r="99" spans="1:46" x14ac:dyDescent="0.3">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row>
    <row r="100" spans="1:46" x14ac:dyDescent="0.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row>
    <row r="101" spans="1:46" x14ac:dyDescent="0.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row>
    <row r="102" spans="1:46" x14ac:dyDescent="0.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row>
    <row r="103" spans="1:46" x14ac:dyDescent="0.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row>
    <row r="104" spans="1:46" x14ac:dyDescent="0.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row>
    <row r="105" spans="1:46" x14ac:dyDescent="0.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row>
    <row r="106" spans="1:46" x14ac:dyDescent="0.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row>
    <row r="107" spans="1:46" x14ac:dyDescent="0.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row>
    <row r="108" spans="1:46" x14ac:dyDescent="0.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row>
    <row r="109" spans="1:46" x14ac:dyDescent="0.3">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row>
    <row r="110" spans="1:46" x14ac:dyDescent="0.3">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row>
    <row r="111" spans="1:46" x14ac:dyDescent="0.3">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row>
    <row r="112" spans="1:46" x14ac:dyDescent="0.3">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row>
    <row r="113" spans="1:46" x14ac:dyDescent="0.3">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row>
    <row r="114" spans="1:46" x14ac:dyDescent="0.3">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row>
    <row r="115" spans="1:46" x14ac:dyDescent="0.3">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row>
    <row r="116" spans="1:46" x14ac:dyDescent="0.3">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row>
    <row r="117" spans="1:46" x14ac:dyDescent="0.3">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row>
    <row r="118" spans="1:46" x14ac:dyDescent="0.3">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row>
    <row r="119" spans="1:46" x14ac:dyDescent="0.3">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row>
    <row r="120" spans="1:46" x14ac:dyDescent="0.3">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row>
    <row r="121" spans="1:46" x14ac:dyDescent="0.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row>
    <row r="122" spans="1:46" x14ac:dyDescent="0.3">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row>
    <row r="123" spans="1:46" x14ac:dyDescent="0.3">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row>
    <row r="124" spans="1:46" x14ac:dyDescent="0.3">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row>
    <row r="125" spans="1:46" x14ac:dyDescent="0.3">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row>
    <row r="126" spans="1:46" x14ac:dyDescent="0.3">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row>
    <row r="127" spans="1:46" x14ac:dyDescent="0.3">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row>
    <row r="128" spans="1:46" x14ac:dyDescent="0.3">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row>
    <row r="129" spans="1:46" x14ac:dyDescent="0.3">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row>
    <row r="130" spans="1:46" x14ac:dyDescent="0.3">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row>
    <row r="131" spans="1:46" x14ac:dyDescent="0.3">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row>
    <row r="132" spans="1:46" x14ac:dyDescent="0.3">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row>
    <row r="133" spans="1:46" x14ac:dyDescent="0.3">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row>
    <row r="134" spans="1:46" x14ac:dyDescent="0.3">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row>
    <row r="135" spans="1:46" x14ac:dyDescent="0.3">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row>
    <row r="136" spans="1:46" x14ac:dyDescent="0.3">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row>
    <row r="137" spans="1:46" x14ac:dyDescent="0.3">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row>
    <row r="138" spans="1:46" x14ac:dyDescent="0.3">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row>
    <row r="139" spans="1:46" x14ac:dyDescent="0.3">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row>
    <row r="140" spans="1:46" x14ac:dyDescent="0.3">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row>
    <row r="141" spans="1:46" x14ac:dyDescent="0.3">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row>
    <row r="142" spans="1:46" x14ac:dyDescent="0.3">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row>
    <row r="143" spans="1:46" x14ac:dyDescent="0.3">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row>
    <row r="144" spans="1:46" x14ac:dyDescent="0.3">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row>
    <row r="145" spans="1:46" x14ac:dyDescent="0.3">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row>
    <row r="146" spans="1:46" x14ac:dyDescent="0.3">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row>
    <row r="147" spans="1:46" x14ac:dyDescent="0.3">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row>
    <row r="148" spans="1:46" x14ac:dyDescent="0.3">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row>
    <row r="149" spans="1:46" x14ac:dyDescent="0.3">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row>
    <row r="150" spans="1:46" x14ac:dyDescent="0.3">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row>
    <row r="151" spans="1:46" x14ac:dyDescent="0.3">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row>
    <row r="152" spans="1:46" x14ac:dyDescent="0.3">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row>
    <row r="153" spans="1:46" x14ac:dyDescent="0.3">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row>
    <row r="154" spans="1:46" x14ac:dyDescent="0.3">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row>
    <row r="155" spans="1:46" x14ac:dyDescent="0.3">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row>
    <row r="156" spans="1:46" x14ac:dyDescent="0.3">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row>
    <row r="157" spans="1:46" x14ac:dyDescent="0.3">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row>
    <row r="158" spans="1:46" x14ac:dyDescent="0.3">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row>
    <row r="159" spans="1:46" x14ac:dyDescent="0.3">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row>
    <row r="160" spans="1:46" x14ac:dyDescent="0.3">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row>
    <row r="161" spans="1:46" x14ac:dyDescent="0.3">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row>
    <row r="162" spans="1:46" x14ac:dyDescent="0.3">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row>
    <row r="163" spans="1:46" x14ac:dyDescent="0.3">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row>
    <row r="164" spans="1:46" x14ac:dyDescent="0.3">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row>
    <row r="165" spans="1:46" x14ac:dyDescent="0.3">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row>
    <row r="166" spans="1:46" x14ac:dyDescent="0.3">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row>
    <row r="167" spans="1:46" x14ac:dyDescent="0.3">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row>
    <row r="168" spans="1:46" x14ac:dyDescent="0.3">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row>
    <row r="169" spans="1:46" x14ac:dyDescent="0.3">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row>
    <row r="170" spans="1:46" x14ac:dyDescent="0.3">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row>
    <row r="171" spans="1:46" x14ac:dyDescent="0.3">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row>
    <row r="172" spans="1:46" x14ac:dyDescent="0.3">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row>
    <row r="173" spans="1:46" x14ac:dyDescent="0.3">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row>
    <row r="174" spans="1:46" x14ac:dyDescent="0.3">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row>
    <row r="175" spans="1:46" x14ac:dyDescent="0.3">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row>
    <row r="176" spans="1:46" x14ac:dyDescent="0.3">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row>
    <row r="177" spans="1:46" x14ac:dyDescent="0.3">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row>
    <row r="178" spans="1:46" x14ac:dyDescent="0.3">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row>
    <row r="179" spans="1:46" x14ac:dyDescent="0.3">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row>
    <row r="180" spans="1:46" x14ac:dyDescent="0.3">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row>
    <row r="181" spans="1:46" x14ac:dyDescent="0.3">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row>
    <row r="182" spans="1:46" x14ac:dyDescent="0.3">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row>
    <row r="183" spans="1:46" x14ac:dyDescent="0.3">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row>
    <row r="184" spans="1:46" x14ac:dyDescent="0.3">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row>
    <row r="185" spans="1:46" x14ac:dyDescent="0.3">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row>
    <row r="186" spans="1:46" x14ac:dyDescent="0.3">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row>
    <row r="187" spans="1:46" x14ac:dyDescent="0.3">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row>
    <row r="188" spans="1:46" x14ac:dyDescent="0.3">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row>
    <row r="189" spans="1:46" x14ac:dyDescent="0.3">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row>
    <row r="190" spans="1:46" x14ac:dyDescent="0.3">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row>
    <row r="191" spans="1:46" x14ac:dyDescent="0.3">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row>
    <row r="192" spans="1:46" x14ac:dyDescent="0.3">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row>
    <row r="193" spans="1:46" x14ac:dyDescent="0.3">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row>
    <row r="194" spans="1:46" x14ac:dyDescent="0.3">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row>
    <row r="195" spans="1:46" x14ac:dyDescent="0.3">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row>
  </sheetData>
  <mergeCells count="13">
    <mergeCell ref="A8:C10"/>
    <mergeCell ref="A87:L87"/>
    <mergeCell ref="A11:C12"/>
    <mergeCell ref="A13:C20"/>
    <mergeCell ref="A21:C66"/>
    <mergeCell ref="A67:C68"/>
    <mergeCell ref="A76:C77"/>
    <mergeCell ref="A78:C80"/>
    <mergeCell ref="H78:H80"/>
    <mergeCell ref="A81:C85"/>
    <mergeCell ref="G78:G80"/>
    <mergeCell ref="A73:C75"/>
    <mergeCell ref="A69:C7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D8BBDE-98A5-428B-8B2D-E51D6E6D01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Summary Annual</vt:lpstr>
      <vt:lpstr>Assumptions</vt:lpstr>
      <vt:lpstr>Major Assumptions</vt:lpstr>
      <vt:lpstr>LOI Temp</vt:lpstr>
      <vt:lpstr>Construction Schedule</vt:lpstr>
      <vt:lpstr>Executive Summary Scratch</vt:lpstr>
      <vt:lpstr>Operating Expenses</vt:lpstr>
      <vt:lpstr>Income</vt:lpstr>
      <vt:lpstr>Debt Service</vt:lpstr>
      <vt:lpstr>PROFORMA</vt:lpstr>
      <vt:lpstr>Building Breakdown Scratch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Gillespie</dc:creator>
  <cp:keywords/>
  <dc:description/>
  <cp:lastModifiedBy>Ian Gillespie</cp:lastModifiedBy>
  <cp:revision/>
  <cp:lastPrinted>2024-02-11T12:39:46Z</cp:lastPrinted>
  <dcterms:created xsi:type="dcterms:W3CDTF">2024-02-07T16:17:33Z</dcterms:created>
  <dcterms:modified xsi:type="dcterms:W3CDTF">2025-02-19T18:37:38Z</dcterms:modified>
  <cp:category/>
  <cp:contentStatus/>
</cp:coreProperties>
</file>